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880" tabRatio="753" firstSheet="2" activeTab="6"/>
  </bookViews>
  <sheets>
    <sheet name="17в-2_ПО" sheetId="1" r:id="rId1"/>
    <sheet name="17в_САПР" sheetId="2" r:id="rId2"/>
    <sheet name="18вк-2_ПО" sheetId="3" r:id="rId3"/>
    <sheet name="18вк_САПР" sheetId="4" r:id="rId4"/>
    <sheet name="40ппа_ИТ" sheetId="5" r:id="rId5"/>
    <sheet name="41ппа-2_Прогр" sheetId="6" r:id="rId6"/>
    <sheet name="23л_СК_ИТ" sheetId="7" r:id="rId7"/>
    <sheet name="198ту_СК_ИТ" sheetId="8" r:id="rId8"/>
    <sheet name="199тку_СК_ИТ" sheetId="9" r:id="rId9"/>
    <sheet name="Отчет" sheetId="10" r:id="rId10"/>
    <sheet name="Лучшие" sheetId="11" r:id="rId11"/>
    <sheet name="Худшие" sheetId="12" r:id="rId12"/>
    <sheet name="Ср_балл" sheetId="13" r:id="rId13"/>
    <sheet name="Кач_успев" sheetId="14" r:id="rId14"/>
    <sheet name="Оценки" sheetId="15" r:id="rId15"/>
    <sheet name="Успеваемость" sheetId="16" r:id="rId16"/>
    <sheet name="Среднее_по_семестрам" sheetId="17" r:id="rId17"/>
  </sheets>
  <definedNames>
    <definedName name="a" localSheetId="6">'23л_СК_ИТ'!$B$1</definedName>
    <definedName name="a">'40ппа_ИТ'!$B$1</definedName>
  </definedNames>
  <calcPr fullCalcOnLoad="1"/>
</workbook>
</file>

<file path=xl/sharedStrings.xml><?xml version="1.0" encoding="utf-8"?>
<sst xmlns="http://schemas.openxmlformats.org/spreadsheetml/2006/main" count="526" uniqueCount="303">
  <si>
    <t>Среднее по группе:</t>
  </si>
  <si>
    <t>Итогов.</t>
  </si>
  <si>
    <t>Л.р.№1.4</t>
  </si>
  <si>
    <t>Л.р.№1.5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</si>
  <si>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</si>
  <si>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</si>
  <si>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</si>
  <si>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</si>
  <si>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</si>
  <si>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</si>
  <si>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</si>
  <si>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</si>
  <si>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</si>
  <si>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</si>
  <si>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</si>
  <si>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</si>
  <si>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</si>
  <si>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</si>
  <si>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</si>
  <si>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</si>
  <si>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</si>
  <si>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</si>
  <si>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</si>
  <si>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</si>
  <si>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Л.р.№2.1</t>
  </si>
  <si>
    <t>Л.р.№2.2</t>
  </si>
  <si>
    <t>Л.р.№2.3</t>
  </si>
  <si>
    <t>ОКР№2</t>
  </si>
  <si>
    <t>V сем.</t>
  </si>
  <si>
    <t>Среднее</t>
  </si>
  <si>
    <t>VI сем</t>
  </si>
  <si>
    <t>VII сем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</si>
  <si>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</si>
  <si>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</si>
  <si>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</si>
  <si>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</si>
  <si>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</si>
  <si>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</si>
  <si>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</si>
  <si>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</si>
  <si>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</si>
  <si>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</si>
  <si>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</si>
  <si>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</si>
  <si>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</si>
  <si>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</si>
  <si>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Л.р.№1.1</t>
  </si>
  <si>
    <t>Л.р.№1.2</t>
  </si>
  <si>
    <t>Л.р.№1.3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</si>
  <si>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</si>
  <si>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</si>
  <si>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</si>
  <si>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</si>
  <si>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</si>
  <si>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</si>
  <si>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</si>
  <si>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</si>
  <si>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</si>
  <si>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</si>
  <si>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</si>
  <si>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</si>
  <si>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</si>
  <si>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Л.р.№7</t>
  </si>
  <si>
    <t>MathCad</t>
  </si>
  <si>
    <t>Адамицкий Артем</t>
  </si>
  <si>
    <t>Адамонис Вадим</t>
  </si>
  <si>
    <t>Алейников Константин</t>
  </si>
  <si>
    <t>Бобрик Артем</t>
  </si>
  <si>
    <t>Борисевич Евгений</t>
  </si>
  <si>
    <t>Букатко Павел</t>
  </si>
  <si>
    <t>Воробей Игорь</t>
  </si>
  <si>
    <t>Горбач Александр</t>
  </si>
  <si>
    <t>Давлетчин Максим</t>
  </si>
  <si>
    <t>Дайлидко Александр</t>
  </si>
  <si>
    <t>Довнар Александр</t>
  </si>
  <si>
    <t>Илюкевич Сергей</t>
  </si>
  <si>
    <t>Карачун Алексей</t>
  </si>
  <si>
    <t>Качан Андрей</t>
  </si>
  <si>
    <t>Климович Дмитрий</t>
  </si>
  <si>
    <t>Ковальчук Александр</t>
  </si>
  <si>
    <t>Комаровский Денис</t>
  </si>
  <si>
    <t>Кормилицин Дмитрий</t>
  </si>
  <si>
    <t>Кот Павел</t>
  </si>
  <si>
    <t>Кудрицкий Алексей</t>
  </si>
  <si>
    <t>Куницкий Юрий</t>
  </si>
  <si>
    <t>Масло Сергей</t>
  </si>
  <si>
    <t>Мисура Евгений</t>
  </si>
  <si>
    <t>Мысливец Павел</t>
  </si>
  <si>
    <t>Парнявский Андрей</t>
  </si>
  <si>
    <t>Сербин Александр</t>
  </si>
  <si>
    <t>Фурсевич Александр</t>
  </si>
  <si>
    <t>Хвесечко Иван</t>
  </si>
  <si>
    <t>Чайко Денис</t>
  </si>
  <si>
    <t>Юрчик Михаил</t>
  </si>
  <si>
    <t>Л.р.№4</t>
  </si>
  <si>
    <t>IIIсем(итог)</t>
  </si>
  <si>
    <t>40ппа</t>
  </si>
  <si>
    <t>Программное обеспечение (ПО):</t>
  </si>
  <si>
    <t>Л.р.№1</t>
  </si>
  <si>
    <t>Амброс Дмитрий</t>
  </si>
  <si>
    <t>Анацкий Илья</t>
  </si>
  <si>
    <t>Бураков Алексей</t>
  </si>
  <si>
    <t>Глубокий Виктор</t>
  </si>
  <si>
    <t>Денищик Артем</t>
  </si>
  <si>
    <t>Дикун Денис</t>
  </si>
  <si>
    <t>Залога Евгений</t>
  </si>
  <si>
    <t>Кикель Евгений</t>
  </si>
  <si>
    <t>Кравель Андрей</t>
  </si>
  <si>
    <t>Кузьмич Ирина</t>
  </si>
  <si>
    <t>Лабович Евгений</t>
  </si>
  <si>
    <t>Манченко Алексей</t>
  </si>
  <si>
    <t>Нифонтов Юрий</t>
  </si>
  <si>
    <t>Осипов Антон</t>
  </si>
  <si>
    <t>Ромейко Алексей</t>
  </si>
  <si>
    <t>Савченков Алексей</t>
  </si>
  <si>
    <t>Смык Александр</t>
  </si>
  <si>
    <t>Собех Антон</t>
  </si>
  <si>
    <t>Соколов Дмитрий</t>
  </si>
  <si>
    <t>Стаценко Антон</t>
  </si>
  <si>
    <t>Тункель Денис</t>
  </si>
  <si>
    <t>Усс Евгений</t>
  </si>
  <si>
    <t>Юшкевич Татьяна</t>
  </si>
  <si>
    <t>Л.р.№2</t>
  </si>
  <si>
    <t>Л.р.№3</t>
  </si>
  <si>
    <t>Л.р.№5</t>
  </si>
  <si>
    <t>Л.р.№6</t>
  </si>
  <si>
    <t>Митюкевич Артур</t>
  </si>
  <si>
    <t>Мотевич Алексей</t>
  </si>
  <si>
    <t>Новик Олег</t>
  </si>
  <si>
    <t>Огурцов Александ</t>
  </si>
  <si>
    <t>Ошмяна Анатолий</t>
  </si>
  <si>
    <t>Пожарицкий Евгений</t>
  </si>
  <si>
    <t>Пуйдак Владимир</t>
  </si>
  <si>
    <t>Росинский Алексей</t>
  </si>
  <si>
    <t>Сидор Андрей</t>
  </si>
  <si>
    <t>Сободахо Сергей</t>
  </si>
  <si>
    <t>Сутко Дмитрий</t>
  </si>
  <si>
    <t>Харитонов Артем</t>
  </si>
  <si>
    <t>Щука Игорь</t>
  </si>
  <si>
    <t>Эльяшевич Евгений</t>
  </si>
  <si>
    <t>Бердник Алексей</t>
  </si>
  <si>
    <t>Берцевич Вадим</t>
  </si>
  <si>
    <t>Венскель Евгений</t>
  </si>
  <si>
    <t>Генец Артем</t>
  </si>
  <si>
    <t>Гомоюнов Дмитрий</t>
  </si>
  <si>
    <t>Добринин Егор</t>
  </si>
  <si>
    <t>Житко Андрей</t>
  </si>
  <si>
    <t>Завадский Сергей</t>
  </si>
  <si>
    <t>Згеря Игорь</t>
  </si>
  <si>
    <t>Каспаревич Александр</t>
  </si>
  <si>
    <t>Касперович Татьяна</t>
  </si>
  <si>
    <t>Коско Вячеслав</t>
  </si>
  <si>
    <t>Лякшев Дмитрий</t>
  </si>
  <si>
    <t>Лизин Александр</t>
  </si>
  <si>
    <t>Макаревич Денис</t>
  </si>
  <si>
    <t>Матиевский Сергей</t>
  </si>
  <si>
    <t>Микулко Артур</t>
  </si>
  <si>
    <t>Мысливец Евгений</t>
  </si>
  <si>
    <t>Пик Вадим</t>
  </si>
  <si>
    <t>Сабук Андрей</t>
  </si>
  <si>
    <t>Семашко Евгений</t>
  </si>
  <si>
    <t>Собех Владислав</t>
  </si>
  <si>
    <t>Сорочинский Александр</t>
  </si>
  <si>
    <t>Хруль Алексей</t>
  </si>
  <si>
    <t>Эм Марк</t>
  </si>
  <si>
    <t>Авижич Вероника</t>
  </si>
  <si>
    <t>Багинь Евгений</t>
  </si>
  <si>
    <t>Балабанова Инна</t>
  </si>
  <si>
    <t>Берцевич Олег</t>
  </si>
  <si>
    <t>Брейво Вероника</t>
  </si>
  <si>
    <t>Брейво Наталья</t>
  </si>
  <si>
    <t>Бурнос Анна</t>
  </si>
  <si>
    <t>Гришан Алеся</t>
  </si>
  <si>
    <t>Есвил Илона</t>
  </si>
  <si>
    <t>Илькевич Александр</t>
  </si>
  <si>
    <t>Колышко Вероника</t>
  </si>
  <si>
    <t>Кракулинская Оксана</t>
  </si>
  <si>
    <t>Кудричева Екатерина</t>
  </si>
  <si>
    <t>Кузюк Юлия</t>
  </si>
  <si>
    <t>Латвис Дмитрий</t>
  </si>
  <si>
    <t>Наумович Анастасия</t>
  </si>
  <si>
    <t>Ожич Каролина</t>
  </si>
  <si>
    <t>Почобут Оксана</t>
  </si>
  <si>
    <t>Радюкевич Вероника</t>
  </si>
  <si>
    <t>Расинская Оксана</t>
  </si>
  <si>
    <t>Смола Светлана</t>
  </si>
  <si>
    <t>Тивукова Юлия</t>
  </si>
  <si>
    <t>Трушинская Наталья</t>
  </si>
  <si>
    <t>Тункель Антонина</t>
  </si>
  <si>
    <t>Чаботько Павел</t>
  </si>
  <si>
    <t>Шешко Виктория</t>
  </si>
  <si>
    <t>Шостак Яна</t>
  </si>
  <si>
    <t>Шостко Юлия</t>
  </si>
  <si>
    <t>Щесняк Александр</t>
  </si>
  <si>
    <t>Щикно Марина</t>
  </si>
  <si>
    <t xml:space="preserve">Белко Андрей </t>
  </si>
  <si>
    <t>Бичель Николай</t>
  </si>
  <si>
    <t>Болтуть Юрий</t>
  </si>
  <si>
    <t>Бурдей Евгений</t>
  </si>
  <si>
    <t>Буров Андрей</t>
  </si>
  <si>
    <t>Вашкевич Александр</t>
  </si>
  <si>
    <t>Габис Андрей</t>
  </si>
  <si>
    <t>Гертель Дмитрий</t>
  </si>
  <si>
    <t>Гордейчик Евгений</t>
  </si>
  <si>
    <t>Дедуль Вадим</t>
  </si>
  <si>
    <t>Капуста Александр</t>
  </si>
  <si>
    <t>Климович Максим</t>
  </si>
  <si>
    <t>Кудло Евгений</t>
  </si>
  <si>
    <t>Лебедевич Александр</t>
  </si>
  <si>
    <t>Масель Дмитрий</t>
  </si>
  <si>
    <t>Минько Денис</t>
  </si>
  <si>
    <t>Млыновский Александр</t>
  </si>
  <si>
    <t>Мойсейчик Александр</t>
  </si>
  <si>
    <t>Нинард Евгений</t>
  </si>
  <si>
    <t>Ошурок Андрей</t>
  </si>
  <si>
    <t>Панасевич Александр</t>
  </si>
  <si>
    <t>Парфенчик Дмитрий</t>
  </si>
  <si>
    <t>Савринович Дмитрий</t>
  </si>
  <si>
    <t>Стасевич Дмитрий</t>
  </si>
  <si>
    <t>Стреж Андрей</t>
  </si>
  <si>
    <t>Урбанович Виктор</t>
  </si>
  <si>
    <t>Фияс Александр</t>
  </si>
  <si>
    <t>Чухно Егор</t>
  </si>
  <si>
    <t>Шадров Артемий</t>
  </si>
  <si>
    <t>Основы программирования (Прогр.):</t>
  </si>
  <si>
    <t>41ппа</t>
  </si>
  <si>
    <t>17в</t>
  </si>
  <si>
    <t>18вк</t>
  </si>
  <si>
    <t>23л</t>
  </si>
  <si>
    <t>Системы автоматизиров. проектирования (САПР)</t>
  </si>
  <si>
    <t>17в САПР</t>
  </si>
  <si>
    <t>18вк САПР</t>
  </si>
  <si>
    <t>40ппа ИТ</t>
  </si>
  <si>
    <t>23л СК ИТ</t>
  </si>
  <si>
    <t>198ту СК ИТ</t>
  </si>
  <si>
    <t>199тку СК ИТ</t>
  </si>
  <si>
    <t>Бенкевич Виталий</t>
  </si>
  <si>
    <t>Бородич Евгений</t>
  </si>
  <si>
    <t>Гудков Александр</t>
  </si>
  <si>
    <t>Дерягин Александр</t>
  </si>
  <si>
    <t>Доморацкий Влад</t>
  </si>
  <si>
    <t>Дяченко Алексей</t>
  </si>
  <si>
    <t>Жебрик Евгений</t>
  </si>
  <si>
    <t>Жинко Семен</t>
  </si>
  <si>
    <t>Жолдак Виталий</t>
  </si>
  <si>
    <t>Жуковский Александр</t>
  </si>
  <si>
    <t>Заяц Ярослав</t>
  </si>
  <si>
    <t>Зинюкевич Олег</t>
  </si>
  <si>
    <t>Король Артур</t>
  </si>
  <si>
    <t>Корух Евгений</t>
  </si>
  <si>
    <t>Кулан Илья</t>
  </si>
  <si>
    <t>Кухаревич Иван</t>
  </si>
  <si>
    <t>Левдорович Виктор</t>
  </si>
  <si>
    <t>Левдорович Влад</t>
  </si>
  <si>
    <t>Микулевич Эрнест</t>
  </si>
  <si>
    <t>Попелёнок Артем</t>
  </si>
  <si>
    <t>Спиридонов Денис</t>
  </si>
  <si>
    <t>Тесто Александр</t>
  </si>
  <si>
    <t>Толкач Сергей</t>
  </si>
  <si>
    <t>Хмелевский Евгений</t>
  </si>
  <si>
    <t>Шуляк Игорь</t>
  </si>
  <si>
    <t>Мазур Евгений</t>
  </si>
  <si>
    <t>Сороко Кирилл</t>
  </si>
  <si>
    <t>1-й семестр 2011-12 уч.г.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</si>
  <si>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</si>
  <si>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</si>
  <si>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</si>
  <si>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</si>
  <si>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</si>
  <si>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</si>
  <si>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</si>
  <si>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</si>
  <si>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</si>
  <si>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Тумилевич Дмитрий</t>
  </si>
  <si>
    <t>Т1</t>
  </si>
  <si>
    <t>ЛР1</t>
  </si>
  <si>
    <t>Т2</t>
  </si>
  <si>
    <t>ЛР2</t>
  </si>
  <si>
    <t>ЛР3</t>
  </si>
  <si>
    <t>ЛР4.1</t>
  </si>
  <si>
    <t>ЛР4.2</t>
  </si>
  <si>
    <t>ОКР1</t>
  </si>
  <si>
    <t>ЛР7</t>
  </si>
  <si>
    <t>ЛР8</t>
  </si>
  <si>
    <t>ЛР9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</si>
  <si>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</si>
  <si>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</si>
  <si>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</si>
  <si>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</si>
  <si>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</si>
  <si>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</si>
  <si>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</si>
  <si>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</si>
  <si>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ЛР5</t>
  </si>
  <si>
    <t>ЛР6</t>
  </si>
  <si>
    <t>Отр.</t>
  </si>
  <si>
    <t>Огурцов Александр</t>
  </si>
  <si>
    <t>17в-2 ПО</t>
  </si>
  <si>
    <t>18вк-2 ПО</t>
  </si>
  <si>
    <t>41ппа-2 Прогр.</t>
  </si>
  <si>
    <t>Пышинский Антон…</t>
  </si>
  <si>
    <t>198ту</t>
  </si>
  <si>
    <t>199тку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</si>
</sst>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9.65"/>
      <color indexed="8"/>
      <name val="Arial Cyr"/>
      <family val="0"/>
    </font>
    <font>
      <sz val="16.25"/>
      <color indexed="8"/>
      <name val="Arial Cyr"/>
      <family val="0"/>
    </font>
    <font>
      <sz val="8.25"/>
      <color indexed="8"/>
      <name val="Arial Cyr"/>
      <family val="0"/>
    </font>
    <font>
      <sz val="9.2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name val="Arial Cyr"/>
      <family val="0"/>
    </font>
    <font>
      <b/>
      <sz val="9"/>
      <color indexed="13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20" borderId="12" xfId="0" applyNumberFormat="1" applyFill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2" fontId="0" fillId="20" borderId="15" xfId="0" applyNumberFormat="1" applyFill="1" applyBorder="1" applyAlignment="1">
      <alignment/>
    </xf>
    <xf numFmtId="1" fontId="2" fillId="20" borderId="15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4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20" borderId="18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6"/>
          <c:w val="0.976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'17в-2_ПО'!$W$15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'17в-2_ПО'!$B$1:$B$13</c:f>
              <c:strCache/>
            </c:strRef>
          </c:cat>
          <c:val>
            <c:numRef>
              <c:f>'17в-2_ПО'!$V$1:$V$13</c:f>
              <c:numCache/>
            </c:numRef>
          </c:val>
        </c:ser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5"/>
          <c:w val="0.972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Отчет!$C$38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Отчет!$D$39:$H$47</c:f>
              <c:multiLvlStrCache>
                <c:ptCount val="9"/>
                <c:lvl>
                  <c:pt idx="0">
                    <c:v>Собех Антон</c:v>
                  </c:pt>
                  <c:pt idx="1">
                    <c:v>Собех Антон</c:v>
                  </c:pt>
                  <c:pt idx="2">
                    <c:v>Сободахо Сергей</c:v>
                  </c:pt>
                  <c:pt idx="3">
                    <c:v>Сободахо Сергей</c:v>
                  </c:pt>
                  <c:pt idx="4">
                    <c:v>Давлетчин Максим</c:v>
                  </c:pt>
                  <c:pt idx="5">
                    <c:v>Собех Владислав</c:v>
                  </c:pt>
                  <c:pt idx="6">
                    <c:v>Тункель Антонина</c:v>
                  </c:pt>
                  <c:pt idx="7">
                    <c:v>Урбанович Виктор</c:v>
                  </c:pt>
                  <c:pt idx="8">
                    <c:v>Доморацкий Влад</c:v>
                  </c:pt>
                </c:lvl>
                <c:lvl>
                  <c:pt idx="0">
                    <c:v>17в-2 ПО</c:v>
                  </c:pt>
                  <c:pt idx="1">
                    <c:v>17в САПР</c:v>
                  </c:pt>
                  <c:pt idx="2">
                    <c:v>18вк-2 ПО</c:v>
                  </c:pt>
                  <c:pt idx="3">
                    <c:v>18вк САПР</c:v>
                  </c:pt>
                  <c:pt idx="4">
                    <c:v>40ппа ИТ</c:v>
                  </c:pt>
                  <c:pt idx="5">
                    <c:v>41ппа-2 Прогр.</c:v>
                  </c:pt>
                  <c:pt idx="6">
                    <c:v>23л СК ИТ</c:v>
                  </c:pt>
                  <c:pt idx="7">
                    <c:v>198ту СК ИТ</c:v>
                  </c:pt>
                  <c:pt idx="8">
                    <c:v>199тку СК ИТ</c:v>
                  </c:pt>
                </c:lvl>
              </c:multiLvlStrCache>
            </c:multiLvlStrRef>
          </c:cat>
          <c:val>
            <c:numRef>
              <c:f>Отчет!$C$39:$C$47</c:f>
              <c:numCache>
                <c:ptCount val="9"/>
                <c:pt idx="0">
                  <c:v>9.818181818181818</c:v>
                </c:pt>
                <c:pt idx="1">
                  <c:v>9.714285714285714</c:v>
                </c:pt>
                <c:pt idx="2">
                  <c:v>6.615384615384615</c:v>
                </c:pt>
                <c:pt idx="3">
                  <c:v>7.857142857142857</c:v>
                </c:pt>
                <c:pt idx="4">
                  <c:v>8</c:v>
                </c:pt>
                <c:pt idx="5">
                  <c:v>6.48</c:v>
                </c:pt>
                <c:pt idx="6">
                  <c:v>9.5</c:v>
                </c:pt>
                <c:pt idx="7">
                  <c:v>9.571428571428571</c:v>
                </c:pt>
                <c:pt idx="8">
                  <c:v>7.5</c:v>
                </c:pt>
              </c:numCache>
            </c:numRef>
          </c:val>
          <c:shape val="box"/>
        </c:ser>
        <c:shape val="box"/>
        <c:axId val="18131192"/>
        <c:axId val="28963001"/>
      </c:bar3D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5"/>
          <c:w val="0.972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Отчет!$J$38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Отчет!$K$39:$O$47</c:f>
              <c:multiLvlStrCache>
                <c:ptCount val="9"/>
                <c:lvl>
                  <c:pt idx="0">
                    <c:v>Тункель Денис</c:v>
                  </c:pt>
                  <c:pt idx="1">
                    <c:v>Бураков Алексей</c:v>
                  </c:pt>
                  <c:pt idx="2">
                    <c:v>Огурцов Александ</c:v>
                  </c:pt>
                  <c:pt idx="3">
                    <c:v>Огурцов Александр</c:v>
                  </c:pt>
                  <c:pt idx="4">
                    <c:v>Кот Павел</c:v>
                  </c:pt>
                  <c:pt idx="5">
                    <c:v>Хруль Алексей</c:v>
                  </c:pt>
                  <c:pt idx="6">
                    <c:v>Почобут Оксана</c:v>
                  </c:pt>
                  <c:pt idx="7">
                    <c:v>#Н/Д</c:v>
                  </c:pt>
                  <c:pt idx="8">
                    <c:v>Бенкевич Виталий</c:v>
                  </c:pt>
                </c:lvl>
                <c:lvl>
                  <c:pt idx="0">
                    <c:v>17в-2 ПО</c:v>
                  </c:pt>
                  <c:pt idx="1">
                    <c:v>17в САПР</c:v>
                  </c:pt>
                  <c:pt idx="2">
                    <c:v>18вк-2 ПО</c:v>
                  </c:pt>
                  <c:pt idx="3">
                    <c:v>18вк САПР</c:v>
                  </c:pt>
                  <c:pt idx="4">
                    <c:v>40ппа ИТ</c:v>
                  </c:pt>
                  <c:pt idx="5">
                    <c:v>41ппа-2 Прогр.</c:v>
                  </c:pt>
                  <c:pt idx="6">
                    <c:v>23л СК ИТ</c:v>
                  </c:pt>
                  <c:pt idx="7">
                    <c:v>198ту СК ИТ</c:v>
                  </c:pt>
                  <c:pt idx="8">
                    <c:v>199тку СК ИТ</c:v>
                  </c:pt>
                </c:lvl>
              </c:multiLvlStrCache>
            </c:multiLvlStrRef>
          </c:cat>
          <c:val>
            <c:numRef>
              <c:f>Отчет!$J$39:$J$47</c:f>
              <c:numCache>
                <c:ptCount val="9"/>
                <c:pt idx="0">
                  <c:v>4.785714285714286</c:v>
                </c:pt>
                <c:pt idx="1">
                  <c:v>4.125</c:v>
                </c:pt>
                <c:pt idx="2">
                  <c:v>2.230769230769231</c:v>
                </c:pt>
                <c:pt idx="3">
                  <c:v>2.625</c:v>
                </c:pt>
                <c:pt idx="4">
                  <c:v>3.75</c:v>
                </c:pt>
                <c:pt idx="5">
                  <c:v>3.689655172413793</c:v>
                </c:pt>
                <c:pt idx="6">
                  <c:v>3.75</c:v>
                </c:pt>
                <c:pt idx="7">
                  <c:v>4.5</c:v>
                </c:pt>
                <c:pt idx="8">
                  <c:v>2.1666666666666665</c:v>
                </c:pt>
              </c:numCache>
            </c:numRef>
          </c:val>
          <c:shape val="box"/>
        </c:ser>
        <c:shape val="box"/>
        <c:axId val="59340418"/>
        <c:axId val="64301715"/>
      </c:bar3D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3"/>
          <c:y val="0.09325"/>
          <c:w val="0.9842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(Отчет!$A$14,Отчет!$A$16,Отчет!$A$18,Отчет!$A$20,Отчет!$A$22,Отчет!$A$24,Отчет!$A$27,Отчет!$A$29,Отчет!$A$31)</c:f>
              <c:strCache>
                <c:ptCount val="9"/>
                <c:pt idx="0">
                  <c:v>17в-2 ПО</c:v>
                </c:pt>
                <c:pt idx="1">
                  <c:v>17в САПР</c:v>
                </c:pt>
                <c:pt idx="2">
                  <c:v>18вк-2 ПО</c:v>
                </c:pt>
                <c:pt idx="3">
                  <c:v>18вк САПР</c:v>
                </c:pt>
                <c:pt idx="4">
                  <c:v>40ппа ИТ</c:v>
                </c:pt>
                <c:pt idx="5">
                  <c:v>41ппа-2 Прогр.</c:v>
                </c:pt>
                <c:pt idx="6">
                  <c:v>23л СК ИТ</c:v>
                </c:pt>
                <c:pt idx="7">
                  <c:v>198ту СК ИТ</c:v>
                </c:pt>
                <c:pt idx="8">
                  <c:v>199тку СК ИТ</c:v>
                </c:pt>
              </c:strCache>
            </c:strRef>
          </c:cat>
          <c:val>
            <c:numRef>
              <c:f>(Отчет!$N$15,Отчет!$N$17,Отчет!$N$19,Отчет!$N$21,Отчет!$N$23,Отчет!$N$26,Отчет!$N$28,Отчет!$N$30,Отчет!$N$32)</c:f>
              <c:numCache>
                <c:ptCount val="9"/>
                <c:pt idx="0">
                  <c:v>7.6923076923076925</c:v>
                </c:pt>
                <c:pt idx="1">
                  <c:v>7.043478260869565</c:v>
                </c:pt>
                <c:pt idx="2">
                  <c:v>5.142857142857143</c:v>
                </c:pt>
                <c:pt idx="3">
                  <c:v>5.111111111111111</c:v>
                </c:pt>
                <c:pt idx="4">
                  <c:v>6.161290322580645</c:v>
                </c:pt>
                <c:pt idx="5">
                  <c:v>5.6</c:v>
                </c:pt>
                <c:pt idx="6">
                  <c:v>7.533333333333333</c:v>
                </c:pt>
                <c:pt idx="7">
                  <c:v>6.758620689655173</c:v>
                </c:pt>
                <c:pt idx="8">
                  <c:v>5.56</c:v>
                </c:pt>
              </c:numCache>
            </c:numRef>
          </c:val>
          <c:shape val="box"/>
        </c:ser>
        <c:shape val="box"/>
        <c:axId val="41844524"/>
        <c:axId val="41056397"/>
      </c:bar3D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75"/>
          <c:w val="0.972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(Отчет!$A$14,Отчет!$A$16,Отчет!$A$18,Отчет!$A$20,Отчет!$A$22,Отчет!$A$24,Отчет!$A$27,Отчет!$A$29,Отчет!$A$31)</c:f>
              <c:strCache>
                <c:ptCount val="9"/>
                <c:pt idx="0">
                  <c:v>17в-2 ПО</c:v>
                </c:pt>
                <c:pt idx="1">
                  <c:v>17в САПР</c:v>
                </c:pt>
                <c:pt idx="2">
                  <c:v>18вк-2 ПО</c:v>
                </c:pt>
                <c:pt idx="3">
                  <c:v>18вк САПР</c:v>
                </c:pt>
                <c:pt idx="4">
                  <c:v>40ппа ИТ</c:v>
                </c:pt>
                <c:pt idx="5">
                  <c:v>41ппа-2 Прогр.</c:v>
                </c:pt>
                <c:pt idx="6">
                  <c:v>23л СК ИТ</c:v>
                </c:pt>
                <c:pt idx="7">
                  <c:v>198ту СК ИТ</c:v>
                </c:pt>
                <c:pt idx="8">
                  <c:v>199тку СК ИТ</c:v>
                </c:pt>
              </c:strCache>
            </c:strRef>
          </c:cat>
          <c:val>
            <c:numRef>
              <c:f>(Отчет!$P$15,Отчет!$P$17,Отчет!$P$19,Отчет!$P$21,Отчет!$P$23,Отчет!$P$26,Отчет!$P$28,Отчет!$P$30,Отчет!$P$32)</c:f>
              <c:numCache>
                <c:ptCount val="9"/>
                <c:pt idx="0">
                  <c:v>0.7692307692307693</c:v>
                </c:pt>
                <c:pt idx="1">
                  <c:v>0.6521739130434783</c:v>
                </c:pt>
                <c:pt idx="2">
                  <c:v>0.21428571428571427</c:v>
                </c:pt>
                <c:pt idx="3">
                  <c:v>0.2222222222222222</c:v>
                </c:pt>
                <c:pt idx="4">
                  <c:v>0.41935483870967744</c:v>
                </c:pt>
                <c:pt idx="5">
                  <c:v>0.2</c:v>
                </c:pt>
                <c:pt idx="6">
                  <c:v>0.7666666666666667</c:v>
                </c:pt>
                <c:pt idx="7">
                  <c:v>0.5172413793103449</c:v>
                </c:pt>
                <c:pt idx="8">
                  <c:v>0.28</c:v>
                </c:pt>
              </c:numCache>
            </c:numRef>
          </c:val>
          <c:shape val="box"/>
        </c:ser>
        <c:shape val="box"/>
        <c:axId val="33963254"/>
        <c:axId val="37233831"/>
      </c:bar3D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15"/>
          <c:w val="0.972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Отчет!$C$12:$M$12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Отчет!$C$33:$M$33</c:f>
              <c:numCache>
                <c:ptCount val="11"/>
                <c:pt idx="0">
                  <c:v>8</c:v>
                </c:pt>
                <c:pt idx="1">
                  <c:v>11</c:v>
                </c:pt>
                <c:pt idx="2">
                  <c:v>28</c:v>
                </c:pt>
                <c:pt idx="3">
                  <c:v>48</c:v>
                </c:pt>
                <c:pt idx="4">
                  <c:v>43</c:v>
                </c:pt>
                <c:pt idx="5">
                  <c:v>40</c:v>
                </c:pt>
                <c:pt idx="6">
                  <c:v>26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66669024"/>
        <c:axId val="63150305"/>
      </c:bar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27675"/>
          <c:w val="0.53325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Отчет!$A$37:$A$41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Отчет!$B$37:$B$41</c:f>
              <c:numCache>
                <c:ptCount val="5"/>
                <c:pt idx="0">
                  <c:v>19</c:v>
                </c:pt>
                <c:pt idx="1">
                  <c:v>76</c:v>
                </c:pt>
                <c:pt idx="2">
                  <c:v>109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5075"/>
          <c:w val="0.968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Среднее_по_семестрам!$A$45:$A$53</c:f>
              <c:strCache/>
            </c:strRef>
          </c:cat>
          <c:val>
            <c:numRef>
              <c:f>Среднее_по_семестрам!$B$45:$B$53</c:f>
              <c:numCache/>
            </c:numRef>
          </c:val>
          <c:shape val="box"/>
        </c:ser>
        <c:shape val="box"/>
        <c:axId val="31481834"/>
        <c:axId val="14901051"/>
      </c:bar3D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205"/>
          <c:w val="0.98625"/>
          <c:h val="0.8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Среднее_по_семестрам!$A$45:$A$53</c:f>
              <c:strCache/>
            </c:strRef>
          </c:cat>
          <c:val>
            <c:numRef>
              <c:f>Среднее_по_семестрам!$C$45:$C$53</c:f>
              <c:numCache/>
            </c:numRef>
          </c:val>
          <c:shape val="box"/>
        </c:ser>
        <c:shape val="box"/>
        <c:axId val="67000596"/>
        <c:axId val="66134453"/>
      </c:bar3D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6"/>
          <c:w val="0.973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'17в_САПР'!$N$25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'17в_САПР'!$B$1:$B$23</c:f>
              <c:strCache/>
            </c:strRef>
          </c:cat>
          <c:val>
            <c:numRef>
              <c:f>'17в_САПР'!$M$1:$M$23</c:f>
              <c:numCache/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6"/>
          <c:w val="0.977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'18вк-2_ПО'!$Y$16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'18вк-2_ПО'!$B$1:$B$14</c:f>
              <c:strCache/>
            </c:strRef>
          </c:cat>
          <c:val>
            <c:numRef>
              <c:f>'18вк-2_ПО'!$X$1:$X$14</c:f>
              <c:numCache/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1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6"/>
          <c:w val="0.974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'18вк_САПР'!$O$29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'18вк_САПР'!$B$1:$B$27</c:f>
              <c:strCache/>
            </c:strRef>
          </c:cat>
          <c:val>
            <c:numRef>
              <c:f>'18вк_САПР'!$N$1:$N$27</c:f>
              <c:numCache/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075"/>
          <c:w val="0.979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'40ппа_ИТ'!$J$33</c:f>
              <c:strCache>
                <c:ptCount val="1"/>
                <c:pt idx="0">
                  <c:v>VI сем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'40ппа_ИТ'!$B$1:$B$31</c:f>
              <c:strCache/>
            </c:strRef>
          </c:cat>
          <c:val>
            <c:numRef>
              <c:f>'40ппа_ИТ'!$J$1:$J$31</c:f>
              <c:numCache/>
            </c:numRef>
          </c:val>
        </c:ser>
        <c:ser>
          <c:idx val="1"/>
          <c:order val="1"/>
          <c:tx>
            <c:strRef>
              <c:f>'40ппа_ИТ'!$I$33</c:f>
              <c:strCache>
                <c:ptCount val="1"/>
                <c:pt idx="0">
                  <c:v>VII сем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'40ппа_ИТ'!$H$1:$H$31</c:f>
              <c:numCache/>
            </c:numRef>
          </c:val>
        </c:ser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4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675"/>
          <c:y val="0.01725"/>
          <c:w val="0.149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6"/>
          <c:w val="0.984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'41ппа-2_Прогр'!$AK$17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'41ппа-2_Прогр'!$B$1:$B$15</c:f>
              <c:strCache/>
            </c:strRef>
          </c:cat>
          <c:val>
            <c:numRef>
              <c:f>'41ппа-2_Прогр'!$AJ$1:$AJ$15</c:f>
              <c:numCache/>
            </c:numRef>
          </c:val>
        </c:ser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6875"/>
          <c:w val="0.97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'23л_СК_ИТ'!$H$32</c:f>
              <c:strCache>
                <c:ptCount val="1"/>
                <c:pt idx="0">
                  <c:v>VII сем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'23л_СК_ИТ'!$B$1:$B$30</c:f>
              <c:strCache/>
            </c:strRef>
          </c:cat>
          <c:val>
            <c:numRef>
              <c:f>'23л_СК_ИТ'!$G$1:$G$30</c:f>
              <c:numCache/>
            </c:numRef>
          </c:val>
        </c:ser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"/>
          <c:w val="0.980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'198ту_СК_ИТ'!$P$31</c:f>
              <c:strCache>
                <c:ptCount val="1"/>
                <c:pt idx="0">
                  <c:v>IIIсем(итог)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'198ту_СК_ИТ'!$B$1:$B$29</c:f>
              <c:strCache/>
            </c:strRef>
          </c:cat>
          <c:val>
            <c:numRef>
              <c:f>'198ту_СК_ИТ'!$O$1:$O$29</c:f>
              <c:numCache/>
            </c:numRef>
          </c:val>
        </c:ser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'199тку_СК_ИТ'!$O$27</c:f>
              <c:strCache>
                <c:ptCount val="1"/>
                <c:pt idx="0">
                  <c:v>IIIсем(итог)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'199тку_СК_ИТ'!$B$1:$B$25</c:f>
              <c:strCache/>
            </c:strRef>
          </c:cat>
          <c:val>
            <c:numRef>
              <c:f>'199тку_СК_ИТ'!$N$1:$N$25</c:f>
              <c:numCache/>
            </c:numRef>
          </c:val>
        </c:ser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2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38100</xdr:rowOff>
    </xdr:from>
    <xdr:to>
      <xdr:col>26</xdr:col>
      <xdr:colOff>238125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9050" y="2790825"/>
        <a:ext cx="13077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13</xdr:col>
      <xdr:colOff>676275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9763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14</xdr:col>
      <xdr:colOff>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97726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38100</xdr:rowOff>
    </xdr:from>
    <xdr:to>
      <xdr:col>19</xdr:col>
      <xdr:colOff>676275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9050" y="4419600"/>
        <a:ext cx="130016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18</xdr:row>
      <xdr:rowOff>28575</xdr:rowOff>
    </xdr:from>
    <xdr:to>
      <xdr:col>29</xdr:col>
      <xdr:colOff>676275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14300" y="2943225"/>
        <a:ext cx="15135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31</xdr:row>
      <xdr:rowOff>38100</xdr:rowOff>
    </xdr:from>
    <xdr:to>
      <xdr:col>20</xdr:col>
      <xdr:colOff>676275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19050" y="5067300"/>
        <a:ext cx="13839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38100</xdr:rowOff>
    </xdr:from>
    <xdr:to>
      <xdr:col>13</xdr:col>
      <xdr:colOff>666750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19050" y="5715000"/>
        <a:ext cx="9372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38100</xdr:rowOff>
    </xdr:from>
    <xdr:to>
      <xdr:col>37</xdr:col>
      <xdr:colOff>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9050" y="3114675"/>
        <a:ext cx="168211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9</xdr:col>
      <xdr:colOff>666750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9050" y="5553075"/>
        <a:ext cx="67818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38100</xdr:rowOff>
    </xdr:from>
    <xdr:to>
      <xdr:col>16</xdr:col>
      <xdr:colOff>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19050" y="5391150"/>
        <a:ext cx="104013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15</xdr:col>
      <xdr:colOff>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19050" y="4743450"/>
        <a:ext cx="9715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zoomScale="87" zoomScaleNormal="87" zoomScalePageLayoutView="0" workbookViewId="0" topLeftCell="B1">
      <selection activeCell="R13" sqref="R13"/>
    </sheetView>
  </sheetViews>
  <sheetFormatPr defaultColWidth="9.00390625" defaultRowHeight="12.75"/>
  <cols>
    <col min="1" max="1" width="11.375" style="0" hidden="1" customWidth="1"/>
    <col min="2" max="2" width="23.00390625" style="0" customWidth="1"/>
    <col min="3" max="3" width="5.00390625" style="0" bestFit="1" customWidth="1"/>
    <col min="4" max="4" width="5.00390625" style="0" customWidth="1"/>
    <col min="5" max="5" width="5.00390625" style="0" bestFit="1" customWidth="1"/>
    <col min="6" max="6" width="5.00390625" style="0" customWidth="1"/>
    <col min="7" max="7" width="5.00390625" style="0" bestFit="1" customWidth="1"/>
    <col min="8" max="8" width="5.00390625" style="0" customWidth="1"/>
    <col min="9" max="10" width="5.00390625" style="0" bestFit="1" customWidth="1"/>
    <col min="11" max="11" width="5.00390625" style="0" customWidth="1"/>
    <col min="12" max="12" width="6.625" style="0" bestFit="1" customWidth="1"/>
    <col min="13" max="13" width="5.875" style="0" customWidth="1"/>
    <col min="14" max="14" width="6.625" style="0" bestFit="1" customWidth="1"/>
    <col min="15" max="15" width="5.125" style="0" customWidth="1"/>
    <col min="16" max="16" width="5.00390625" style="0" bestFit="1" customWidth="1"/>
    <col min="17" max="17" width="5.00390625" style="0" customWidth="1"/>
    <col min="18" max="18" width="5.00390625" style="0" bestFit="1" customWidth="1"/>
    <col min="19" max="19" width="5.00390625" style="0" customWidth="1"/>
    <col min="20" max="20" width="6.25390625" style="14" bestFit="1" customWidth="1"/>
    <col min="21" max="21" width="5.00390625" style="14" bestFit="1" customWidth="1"/>
    <col min="22" max="22" width="9.125" style="3" customWidth="1"/>
    <col min="23" max="23" width="9.125" style="10" customWidth="1"/>
  </cols>
  <sheetData>
    <row r="1" spans="1:26" ht="12.75">
      <c r="A1" s="3">
        <f aca="true" t="shared" si="0" ref="A1:A13">V1</f>
        <v>7.2105263157894735</v>
      </c>
      <c r="B1" s="53" t="s">
        <v>109</v>
      </c>
      <c r="C1" s="23">
        <v>9</v>
      </c>
      <c r="D1" s="23">
        <v>10</v>
      </c>
      <c r="E1" s="23">
        <v>1</v>
      </c>
      <c r="F1" s="23">
        <v>4</v>
      </c>
      <c r="G1" s="23">
        <v>10</v>
      </c>
      <c r="H1" s="23">
        <v>10</v>
      </c>
      <c r="I1" s="23">
        <v>10</v>
      </c>
      <c r="J1" s="23">
        <v>1</v>
      </c>
      <c r="K1" s="23">
        <v>6</v>
      </c>
      <c r="L1" s="23">
        <v>6</v>
      </c>
      <c r="M1" s="23">
        <v>10</v>
      </c>
      <c r="N1" s="23">
        <v>9</v>
      </c>
      <c r="O1" s="23">
        <v>10</v>
      </c>
      <c r="P1" s="23">
        <v>1</v>
      </c>
      <c r="Q1" s="23">
        <v>6</v>
      </c>
      <c r="R1" s="23">
        <v>8</v>
      </c>
      <c r="S1" s="23">
        <v>10</v>
      </c>
      <c r="T1" s="81">
        <v>7</v>
      </c>
      <c r="U1" s="59">
        <v>9</v>
      </c>
      <c r="V1" s="48">
        <f aca="true" t="shared" si="1" ref="V1:V13">AVERAGE(C1:U1)</f>
        <v>7.2105263157894735</v>
      </c>
      <c r="W1" s="49">
        <v>8</v>
      </c>
      <c r="X1" s="1" t="s">
        <v>40</v>
      </c>
      <c r="Y1" s="1">
        <f>COUNTIF(W1:W13,"&gt;8")</f>
        <v>3</v>
      </c>
      <c r="Z1" s="68">
        <f>Y1/$B$15</f>
        <v>0.23076923076923078</v>
      </c>
    </row>
    <row r="2" spans="1:26" ht="12.75">
      <c r="A2" s="3">
        <f t="shared" si="0"/>
        <v>5.8</v>
      </c>
      <c r="B2" s="53" t="s">
        <v>110</v>
      </c>
      <c r="C2" s="23">
        <v>8</v>
      </c>
      <c r="D2" s="23"/>
      <c r="E2" s="23">
        <v>7</v>
      </c>
      <c r="F2" s="23"/>
      <c r="G2" s="23">
        <v>10</v>
      </c>
      <c r="H2" s="23"/>
      <c r="I2" s="23">
        <v>8</v>
      </c>
      <c r="J2" s="23">
        <v>1</v>
      </c>
      <c r="K2" s="23">
        <v>6</v>
      </c>
      <c r="L2" s="23">
        <v>4</v>
      </c>
      <c r="M2" s="23">
        <v>6</v>
      </c>
      <c r="N2" s="23">
        <v>1</v>
      </c>
      <c r="O2" s="23">
        <v>6</v>
      </c>
      <c r="P2" s="23">
        <v>1</v>
      </c>
      <c r="Q2" s="23">
        <v>6</v>
      </c>
      <c r="R2" s="23">
        <v>6</v>
      </c>
      <c r="S2" s="23"/>
      <c r="T2" s="59">
        <v>9</v>
      </c>
      <c r="U2" s="59">
        <v>8</v>
      </c>
      <c r="V2" s="43">
        <f t="shared" si="1"/>
        <v>5.8</v>
      </c>
      <c r="W2" s="49">
        <f aca="true" t="shared" si="2" ref="W2:W13">ROUND(V2,0)</f>
        <v>6</v>
      </c>
      <c r="X2" s="1" t="s">
        <v>41</v>
      </c>
      <c r="Y2" s="69">
        <f>COUNTIF(W1:W13,7)+COUNTIF(W1:W13,8)</f>
        <v>7</v>
      </c>
      <c r="Z2" s="68">
        <f>Y2/$B$15</f>
        <v>0.5384615384615384</v>
      </c>
    </row>
    <row r="3" spans="1:26" ht="12.75">
      <c r="A3" s="3">
        <f t="shared" si="0"/>
        <v>5.533333333333333</v>
      </c>
      <c r="B3" s="53" t="s">
        <v>111</v>
      </c>
      <c r="C3" s="1">
        <v>9</v>
      </c>
      <c r="D3" s="1"/>
      <c r="E3" s="1">
        <v>4</v>
      </c>
      <c r="F3" s="1"/>
      <c r="G3" s="1">
        <v>1</v>
      </c>
      <c r="H3" s="1">
        <v>6</v>
      </c>
      <c r="I3" s="1">
        <v>6</v>
      </c>
      <c r="J3" s="1">
        <v>9</v>
      </c>
      <c r="K3" s="1"/>
      <c r="L3" s="1">
        <v>1</v>
      </c>
      <c r="M3" s="1">
        <v>8</v>
      </c>
      <c r="N3" s="1">
        <v>1</v>
      </c>
      <c r="O3" s="1">
        <v>8</v>
      </c>
      <c r="P3" s="1">
        <v>6</v>
      </c>
      <c r="Q3" s="1"/>
      <c r="R3" s="1">
        <v>7</v>
      </c>
      <c r="S3" s="1">
        <v>7</v>
      </c>
      <c r="T3" s="80">
        <v>4</v>
      </c>
      <c r="U3" s="59">
        <v>6</v>
      </c>
      <c r="V3" s="43">
        <f t="shared" si="1"/>
        <v>5.533333333333333</v>
      </c>
      <c r="W3" s="49">
        <f t="shared" si="2"/>
        <v>6</v>
      </c>
      <c r="X3" s="1" t="s">
        <v>42</v>
      </c>
      <c r="Y3" s="69">
        <f>COUNTIF(W1:W13,4)+COUNTIF(W1:W13,5)+COUNTIF(W1:W13,6)</f>
        <v>3</v>
      </c>
      <c r="Z3" s="68">
        <f>Y3/$B$15</f>
        <v>0.23076923076923078</v>
      </c>
    </row>
    <row r="4" spans="1:26" ht="12.75">
      <c r="A4" s="3">
        <f t="shared" si="0"/>
        <v>9.307692307692308</v>
      </c>
      <c r="B4" s="2" t="s">
        <v>112</v>
      </c>
      <c r="C4" s="1">
        <v>4</v>
      </c>
      <c r="D4" s="1">
        <v>8</v>
      </c>
      <c r="E4" s="1">
        <v>10</v>
      </c>
      <c r="F4" s="1">
        <v>10</v>
      </c>
      <c r="G4" s="1">
        <v>10</v>
      </c>
      <c r="H4" s="1"/>
      <c r="I4" s="1">
        <v>9</v>
      </c>
      <c r="J4" s="1">
        <v>10</v>
      </c>
      <c r="K4" s="1"/>
      <c r="L4" s="1">
        <v>10</v>
      </c>
      <c r="M4" s="1"/>
      <c r="N4" s="1">
        <v>10</v>
      </c>
      <c r="O4" s="1"/>
      <c r="P4" s="1">
        <v>10</v>
      </c>
      <c r="Q4" s="1"/>
      <c r="R4" s="1">
        <v>10</v>
      </c>
      <c r="S4" s="1"/>
      <c r="T4" s="56">
        <v>10</v>
      </c>
      <c r="U4" s="56">
        <v>10</v>
      </c>
      <c r="V4" s="43">
        <f t="shared" si="1"/>
        <v>9.307692307692308</v>
      </c>
      <c r="W4" s="8">
        <v>10</v>
      </c>
      <c r="X4" s="1" t="s">
        <v>43</v>
      </c>
      <c r="Y4" s="1">
        <f>COUNTIF(W1:W13,"&lt;4")</f>
        <v>0</v>
      </c>
      <c r="Z4" s="68">
        <f>Y4/$B$15</f>
        <v>0</v>
      </c>
    </row>
    <row r="5" spans="1:26" ht="12.75">
      <c r="A5" s="3">
        <f t="shared" si="0"/>
        <v>9.090909090909092</v>
      </c>
      <c r="B5" s="53" t="s">
        <v>113</v>
      </c>
      <c r="C5" s="23">
        <v>10</v>
      </c>
      <c r="D5" s="23"/>
      <c r="E5" s="23">
        <v>7</v>
      </c>
      <c r="F5" s="23"/>
      <c r="G5" s="23">
        <v>10</v>
      </c>
      <c r="H5" s="23"/>
      <c r="I5" s="23">
        <v>10</v>
      </c>
      <c r="J5" s="23">
        <v>10</v>
      </c>
      <c r="K5" s="23"/>
      <c r="L5" s="23">
        <v>10</v>
      </c>
      <c r="M5" s="23"/>
      <c r="N5" s="23">
        <v>9</v>
      </c>
      <c r="O5" s="23"/>
      <c r="P5" s="23">
        <v>9</v>
      </c>
      <c r="Q5" s="23"/>
      <c r="R5" s="23">
        <v>9</v>
      </c>
      <c r="S5" s="23"/>
      <c r="T5" s="81">
        <v>7</v>
      </c>
      <c r="U5" s="59">
        <v>9</v>
      </c>
      <c r="V5" s="43">
        <f t="shared" si="1"/>
        <v>9.090909090909092</v>
      </c>
      <c r="W5" s="8">
        <f t="shared" si="2"/>
        <v>9</v>
      </c>
      <c r="X5" s="70" t="s">
        <v>44</v>
      </c>
      <c r="Y5" s="1">
        <f>$B$15-SUM(Y1:Y4)</f>
        <v>0</v>
      </c>
      <c r="Z5" s="68">
        <f>Y5/$B$15</f>
        <v>0</v>
      </c>
    </row>
    <row r="6" spans="1:23" ht="12.75">
      <c r="A6" s="3">
        <f t="shared" si="0"/>
        <v>6.4375</v>
      </c>
      <c r="B6" s="2" t="s">
        <v>114</v>
      </c>
      <c r="C6" s="1">
        <v>8</v>
      </c>
      <c r="D6" s="1">
        <v>10</v>
      </c>
      <c r="E6" s="1">
        <v>7</v>
      </c>
      <c r="F6" s="1">
        <v>10</v>
      </c>
      <c r="G6" s="1">
        <v>1</v>
      </c>
      <c r="H6" s="1">
        <v>6</v>
      </c>
      <c r="I6" s="1">
        <v>8</v>
      </c>
      <c r="J6" s="1">
        <v>6</v>
      </c>
      <c r="K6" s="1"/>
      <c r="L6" s="1">
        <v>1</v>
      </c>
      <c r="M6" s="1">
        <v>6</v>
      </c>
      <c r="N6" s="1">
        <v>1</v>
      </c>
      <c r="O6" s="1">
        <v>9</v>
      </c>
      <c r="P6" s="1">
        <v>9</v>
      </c>
      <c r="Q6" s="1"/>
      <c r="R6" s="1">
        <v>9</v>
      </c>
      <c r="S6" s="1"/>
      <c r="T6" s="80">
        <v>4</v>
      </c>
      <c r="U6" s="56">
        <v>8</v>
      </c>
      <c r="V6" s="43">
        <f t="shared" si="1"/>
        <v>6.4375</v>
      </c>
      <c r="W6" s="49">
        <v>7</v>
      </c>
    </row>
    <row r="7" spans="1:23" ht="12.75">
      <c r="A7" s="3">
        <f t="shared" si="0"/>
        <v>7.428571428571429</v>
      </c>
      <c r="B7" s="2" t="s">
        <v>115</v>
      </c>
      <c r="C7" s="1">
        <v>7</v>
      </c>
      <c r="D7" s="1">
        <v>10</v>
      </c>
      <c r="E7" s="1">
        <v>10</v>
      </c>
      <c r="F7" s="1">
        <v>10</v>
      </c>
      <c r="G7" s="1">
        <v>7</v>
      </c>
      <c r="H7" s="1"/>
      <c r="I7" s="1">
        <v>8</v>
      </c>
      <c r="J7" s="1">
        <v>10</v>
      </c>
      <c r="K7" s="1"/>
      <c r="L7" s="1">
        <v>9</v>
      </c>
      <c r="M7" s="1"/>
      <c r="N7" s="1">
        <v>1</v>
      </c>
      <c r="O7" s="1">
        <v>6</v>
      </c>
      <c r="P7" s="1">
        <v>4</v>
      </c>
      <c r="Q7" s="1"/>
      <c r="R7" s="1">
        <v>7</v>
      </c>
      <c r="S7" s="1"/>
      <c r="T7" s="56">
        <v>7</v>
      </c>
      <c r="U7" s="56">
        <v>8</v>
      </c>
      <c r="V7" s="43">
        <f t="shared" si="1"/>
        <v>7.428571428571429</v>
      </c>
      <c r="W7" s="8">
        <v>8</v>
      </c>
    </row>
    <row r="8" spans="1:23" ht="12.75">
      <c r="A8" s="3">
        <f t="shared" si="0"/>
        <v>9.818181818181818</v>
      </c>
      <c r="B8" s="2" t="s">
        <v>116</v>
      </c>
      <c r="C8" s="1">
        <v>10</v>
      </c>
      <c r="D8" s="1"/>
      <c r="E8" s="1">
        <v>8</v>
      </c>
      <c r="F8" s="1"/>
      <c r="G8" s="1">
        <v>10</v>
      </c>
      <c r="H8" s="1"/>
      <c r="I8" s="1">
        <v>10</v>
      </c>
      <c r="J8" s="1">
        <v>10</v>
      </c>
      <c r="K8" s="1"/>
      <c r="L8" s="1">
        <v>10</v>
      </c>
      <c r="M8" s="1"/>
      <c r="N8" s="1">
        <v>10</v>
      </c>
      <c r="O8" s="1"/>
      <c r="P8" s="1">
        <v>10</v>
      </c>
      <c r="Q8" s="1"/>
      <c r="R8" s="1">
        <v>10</v>
      </c>
      <c r="S8" s="1"/>
      <c r="T8" s="56">
        <v>10</v>
      </c>
      <c r="U8" s="56">
        <v>10</v>
      </c>
      <c r="V8" s="43">
        <f t="shared" si="1"/>
        <v>9.818181818181818</v>
      </c>
      <c r="W8" s="8">
        <f t="shared" si="2"/>
        <v>10</v>
      </c>
    </row>
    <row r="9" spans="1:23" ht="12.75">
      <c r="A9" s="3">
        <f t="shared" si="0"/>
        <v>8.181818181818182</v>
      </c>
      <c r="B9" s="2" t="s">
        <v>117</v>
      </c>
      <c r="C9" s="1">
        <v>9</v>
      </c>
      <c r="D9" s="1"/>
      <c r="E9" s="1">
        <v>9</v>
      </c>
      <c r="F9" s="1"/>
      <c r="G9" s="1">
        <v>8</v>
      </c>
      <c r="H9" s="1"/>
      <c r="I9" s="1">
        <v>9</v>
      </c>
      <c r="J9" s="1">
        <v>10</v>
      </c>
      <c r="K9" s="1"/>
      <c r="L9" s="1">
        <v>7</v>
      </c>
      <c r="M9" s="1"/>
      <c r="N9" s="1">
        <v>6</v>
      </c>
      <c r="O9" s="1"/>
      <c r="P9" s="1">
        <v>9</v>
      </c>
      <c r="Q9" s="1"/>
      <c r="R9" s="1">
        <v>7</v>
      </c>
      <c r="S9" s="1"/>
      <c r="T9" s="56">
        <v>6</v>
      </c>
      <c r="U9" s="56">
        <v>10</v>
      </c>
      <c r="V9" s="43">
        <f t="shared" si="1"/>
        <v>8.181818181818182</v>
      </c>
      <c r="W9" s="8">
        <f t="shared" si="2"/>
        <v>8</v>
      </c>
    </row>
    <row r="10" spans="1:23" ht="12.75">
      <c r="A10" s="3">
        <f t="shared" si="0"/>
        <v>7.615384615384615</v>
      </c>
      <c r="B10" s="2" t="s">
        <v>118</v>
      </c>
      <c r="C10" s="1">
        <v>9</v>
      </c>
      <c r="D10" s="1"/>
      <c r="E10" s="1">
        <v>8</v>
      </c>
      <c r="F10" s="1"/>
      <c r="G10" s="1">
        <v>10</v>
      </c>
      <c r="H10" s="1"/>
      <c r="I10" s="1">
        <v>7</v>
      </c>
      <c r="J10" s="1">
        <v>9</v>
      </c>
      <c r="K10" s="1"/>
      <c r="L10" s="1">
        <v>7</v>
      </c>
      <c r="M10" s="1"/>
      <c r="N10" s="1">
        <v>9</v>
      </c>
      <c r="O10" s="1"/>
      <c r="P10" s="1">
        <v>1</v>
      </c>
      <c r="Q10" s="1">
        <v>6</v>
      </c>
      <c r="R10" s="1">
        <v>8</v>
      </c>
      <c r="S10" s="1">
        <v>10</v>
      </c>
      <c r="T10" s="80">
        <v>6</v>
      </c>
      <c r="U10" s="56">
        <v>9</v>
      </c>
      <c r="V10" s="43">
        <f t="shared" si="1"/>
        <v>7.615384615384615</v>
      </c>
      <c r="W10" s="8">
        <f t="shared" si="2"/>
        <v>8</v>
      </c>
    </row>
    <row r="11" spans="1:23" ht="12.75">
      <c r="A11" s="3">
        <f t="shared" si="0"/>
        <v>4.785714285714286</v>
      </c>
      <c r="B11" s="2" t="s">
        <v>119</v>
      </c>
      <c r="C11" s="1">
        <v>6</v>
      </c>
      <c r="D11" s="1"/>
      <c r="E11" s="1">
        <v>8</v>
      </c>
      <c r="F11" s="1"/>
      <c r="G11" s="1">
        <v>8</v>
      </c>
      <c r="H11" s="1"/>
      <c r="I11" s="1">
        <v>8</v>
      </c>
      <c r="J11" s="1">
        <v>6</v>
      </c>
      <c r="K11" s="1"/>
      <c r="L11" s="1">
        <v>1</v>
      </c>
      <c r="M11" s="1">
        <v>5</v>
      </c>
      <c r="N11" s="1">
        <v>1</v>
      </c>
      <c r="O11" s="1">
        <v>5</v>
      </c>
      <c r="P11" s="1">
        <v>1</v>
      </c>
      <c r="Q11" s="1">
        <v>5</v>
      </c>
      <c r="R11" s="1">
        <v>4</v>
      </c>
      <c r="S11" s="1"/>
      <c r="T11" s="80">
        <v>4</v>
      </c>
      <c r="U11" s="56">
        <v>5</v>
      </c>
      <c r="V11" s="43">
        <f t="shared" si="1"/>
        <v>4.785714285714286</v>
      </c>
      <c r="W11" s="8">
        <f t="shared" si="2"/>
        <v>5</v>
      </c>
    </row>
    <row r="12" spans="1:23" ht="12.75">
      <c r="A12" s="3">
        <f t="shared" si="0"/>
        <v>7.3076923076923075</v>
      </c>
      <c r="B12" s="2" t="s">
        <v>120</v>
      </c>
      <c r="C12" s="1">
        <v>1</v>
      </c>
      <c r="D12" s="1">
        <v>8</v>
      </c>
      <c r="E12" s="1">
        <v>7</v>
      </c>
      <c r="F12" s="1"/>
      <c r="G12" s="1">
        <v>9</v>
      </c>
      <c r="H12" s="1"/>
      <c r="I12" s="1">
        <v>6</v>
      </c>
      <c r="J12" s="1">
        <v>6</v>
      </c>
      <c r="K12" s="1"/>
      <c r="L12" s="1">
        <v>6</v>
      </c>
      <c r="M12" s="1"/>
      <c r="N12" s="1">
        <v>9</v>
      </c>
      <c r="O12" s="1"/>
      <c r="P12" s="1">
        <v>9</v>
      </c>
      <c r="Q12" s="1"/>
      <c r="R12" s="1">
        <v>8</v>
      </c>
      <c r="S12" s="1">
        <v>10</v>
      </c>
      <c r="T12" s="80">
        <v>7</v>
      </c>
      <c r="U12" s="56">
        <v>9</v>
      </c>
      <c r="V12" s="43">
        <f t="shared" si="1"/>
        <v>7.3076923076923075</v>
      </c>
      <c r="W12" s="8">
        <v>8</v>
      </c>
    </row>
    <row r="13" spans="1:23" ht="12.75">
      <c r="A13" s="3">
        <f t="shared" si="0"/>
        <v>7.083333333333333</v>
      </c>
      <c r="B13" s="2" t="s">
        <v>121</v>
      </c>
      <c r="C13" s="1">
        <v>10</v>
      </c>
      <c r="D13" s="1"/>
      <c r="E13" s="1">
        <v>8</v>
      </c>
      <c r="F13" s="1"/>
      <c r="G13" s="1">
        <v>7</v>
      </c>
      <c r="H13" s="1"/>
      <c r="I13" s="1">
        <v>6</v>
      </c>
      <c r="J13" s="1">
        <v>9</v>
      </c>
      <c r="K13" s="1"/>
      <c r="L13" s="1">
        <v>10</v>
      </c>
      <c r="M13" s="1"/>
      <c r="N13" s="1">
        <v>7</v>
      </c>
      <c r="O13" s="1"/>
      <c r="P13" s="1">
        <v>1</v>
      </c>
      <c r="Q13" s="1">
        <v>6</v>
      </c>
      <c r="R13" s="1">
        <v>6</v>
      </c>
      <c r="S13" s="1"/>
      <c r="T13" s="56">
        <v>6</v>
      </c>
      <c r="U13" s="56">
        <v>9</v>
      </c>
      <c r="V13" s="43">
        <f t="shared" si="1"/>
        <v>7.083333333333333</v>
      </c>
      <c r="W13" s="8">
        <f t="shared" si="2"/>
        <v>7</v>
      </c>
    </row>
    <row r="14" spans="2:23" s="5" customFormat="1" ht="12.75">
      <c r="B14" s="6" t="s">
        <v>0</v>
      </c>
      <c r="C14" s="11">
        <f aca="true" t="shared" si="3" ref="C14:W14">AVERAGE(C1:C13)</f>
        <v>7.6923076923076925</v>
      </c>
      <c r="D14" s="11">
        <f t="shared" si="3"/>
        <v>9.2</v>
      </c>
      <c r="E14" s="11">
        <f t="shared" si="3"/>
        <v>7.230769230769231</v>
      </c>
      <c r="F14" s="11">
        <f t="shared" si="3"/>
        <v>8.5</v>
      </c>
      <c r="G14" s="11">
        <f t="shared" si="3"/>
        <v>7.769230769230769</v>
      </c>
      <c r="H14" s="11">
        <f t="shared" si="3"/>
        <v>7.333333333333333</v>
      </c>
      <c r="I14" s="11">
        <f t="shared" si="3"/>
        <v>8.076923076923077</v>
      </c>
      <c r="J14" s="11">
        <f t="shared" si="3"/>
        <v>7.461538461538462</v>
      </c>
      <c r="K14" s="11">
        <f t="shared" si="3"/>
        <v>6</v>
      </c>
      <c r="L14" s="11">
        <f t="shared" si="3"/>
        <v>6.3076923076923075</v>
      </c>
      <c r="M14" s="11">
        <f t="shared" si="3"/>
        <v>7</v>
      </c>
      <c r="N14" s="11">
        <f t="shared" si="3"/>
        <v>5.6923076923076925</v>
      </c>
      <c r="O14" s="11">
        <f t="shared" si="3"/>
        <v>7.333333333333333</v>
      </c>
      <c r="P14" s="11">
        <f t="shared" si="3"/>
        <v>5.461538461538462</v>
      </c>
      <c r="Q14" s="11">
        <f t="shared" si="3"/>
        <v>5.8</v>
      </c>
      <c r="R14" s="11">
        <f t="shared" si="3"/>
        <v>7.615384615384615</v>
      </c>
      <c r="S14" s="11">
        <f t="shared" si="3"/>
        <v>9.25</v>
      </c>
      <c r="T14" s="11">
        <f t="shared" si="3"/>
        <v>6.6923076923076925</v>
      </c>
      <c r="U14" s="11">
        <f t="shared" si="3"/>
        <v>8.461538461538462</v>
      </c>
      <c r="V14" s="44">
        <f t="shared" si="3"/>
        <v>7.3538966937246295</v>
      </c>
      <c r="W14" s="44">
        <f t="shared" si="3"/>
        <v>7.6923076923076925</v>
      </c>
    </row>
    <row r="15" spans="2:23" s="5" customFormat="1" ht="12.75">
      <c r="B15" s="6">
        <v>13</v>
      </c>
      <c r="C15" s="13" t="s">
        <v>274</v>
      </c>
      <c r="D15" s="13" t="s">
        <v>295</v>
      </c>
      <c r="E15" s="13" t="s">
        <v>275</v>
      </c>
      <c r="F15" s="13" t="s">
        <v>295</v>
      </c>
      <c r="G15" s="13" t="s">
        <v>276</v>
      </c>
      <c r="H15" s="13" t="s">
        <v>295</v>
      </c>
      <c r="I15" s="13" t="s">
        <v>277</v>
      </c>
      <c r="J15" s="13" t="s">
        <v>278</v>
      </c>
      <c r="K15" s="13" t="s">
        <v>295</v>
      </c>
      <c r="L15" s="13" t="s">
        <v>279</v>
      </c>
      <c r="M15" s="13" t="s">
        <v>295</v>
      </c>
      <c r="N15" s="13" t="s">
        <v>280</v>
      </c>
      <c r="O15" s="13" t="s">
        <v>295</v>
      </c>
      <c r="P15" s="13" t="s">
        <v>293</v>
      </c>
      <c r="Q15" s="13" t="s">
        <v>295</v>
      </c>
      <c r="R15" s="13" t="s">
        <v>294</v>
      </c>
      <c r="S15" s="7" t="s">
        <v>295</v>
      </c>
      <c r="T15" s="7" t="s">
        <v>281</v>
      </c>
      <c r="U15" s="13" t="s">
        <v>282</v>
      </c>
      <c r="V15" s="45" t="s">
        <v>29</v>
      </c>
      <c r="W15" s="9" t="s">
        <v>28</v>
      </c>
    </row>
    <row r="16" spans="2:23" ht="12.75">
      <c r="B16" s="4" t="s">
        <v>59</v>
      </c>
      <c r="C16" s="83" t="s">
        <v>32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46">
        <f>W16/B15</f>
        <v>1</v>
      </c>
      <c r="W16" s="8">
        <f>COUNTIF(W1:W13,"&gt;3")</f>
        <v>13</v>
      </c>
    </row>
    <row r="17" spans="2:23" ht="12.75">
      <c r="B17" s="4" t="s">
        <v>60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3"/>
      <c r="U17" s="13"/>
      <c r="V17" s="46">
        <f>W17/B15</f>
        <v>0.7692307692307693</v>
      </c>
      <c r="W17" s="8">
        <f>COUNTIF(W1:W13,"&gt;6")</f>
        <v>10</v>
      </c>
    </row>
  </sheetData>
  <sheetProtection/>
  <mergeCells count="1">
    <mergeCell ref="C16:U16"/>
  </mergeCells>
  <conditionalFormatting sqref="W1:W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1:V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6" width="6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2" width="6.75390625" style="0" customWidth="1"/>
    <col min="13" max="13" width="7.625" style="0" customWidth="1"/>
    <col min="14" max="14" width="10.00390625" style="15" customWidth="1"/>
    <col min="15" max="15" width="11.875" style="36" customWidth="1"/>
    <col min="16" max="16" width="11.00390625" style="35" bestFit="1" customWidth="1"/>
  </cols>
  <sheetData>
    <row r="1" spans="4:16" s="16" customFormat="1" ht="15.75">
      <c r="D1" s="16" t="s">
        <v>5</v>
      </c>
      <c r="N1" s="17"/>
      <c r="O1" s="34"/>
      <c r="P1" s="34"/>
    </row>
    <row r="2" spans="5:8" ht="15.75">
      <c r="E2" s="18" t="s">
        <v>263</v>
      </c>
      <c r="F2" s="16"/>
      <c r="G2" s="16"/>
      <c r="H2" s="16"/>
    </row>
    <row r="4" spans="1:3" ht="12.75">
      <c r="A4" s="5" t="s">
        <v>6</v>
      </c>
      <c r="B4" s="5" t="s">
        <v>7</v>
      </c>
      <c r="C4" s="5"/>
    </row>
    <row r="5" spans="1:9" ht="12.75">
      <c r="A5" s="94" t="s">
        <v>8</v>
      </c>
      <c r="B5" s="95"/>
      <c r="C5" s="95"/>
      <c r="D5" s="96"/>
      <c r="E5" s="94" t="s">
        <v>9</v>
      </c>
      <c r="F5" s="95"/>
      <c r="G5" s="96"/>
      <c r="H5" s="41"/>
      <c r="I5" s="41"/>
    </row>
    <row r="6" spans="1:9" ht="12.75">
      <c r="A6" s="88" t="s">
        <v>224</v>
      </c>
      <c r="B6" s="89"/>
      <c r="C6" s="89"/>
      <c r="D6" s="90"/>
      <c r="E6" s="19" t="s">
        <v>225</v>
      </c>
      <c r="F6" s="12"/>
      <c r="G6" s="1"/>
      <c r="H6" s="40"/>
      <c r="I6" s="40"/>
    </row>
    <row r="7" spans="1:9" ht="12.75">
      <c r="A7" s="88" t="s">
        <v>97</v>
      </c>
      <c r="B7" s="89"/>
      <c r="C7" s="89"/>
      <c r="D7" s="90"/>
      <c r="E7" s="12" t="s">
        <v>226</v>
      </c>
      <c r="F7" s="12" t="s">
        <v>227</v>
      </c>
      <c r="G7" s="1"/>
      <c r="H7" s="40"/>
      <c r="I7" s="40"/>
    </row>
    <row r="8" spans="1:9" ht="12.75">
      <c r="A8" s="88" t="s">
        <v>229</v>
      </c>
      <c r="B8" s="89"/>
      <c r="C8" s="89"/>
      <c r="D8" s="90"/>
      <c r="E8" s="12" t="s">
        <v>226</v>
      </c>
      <c r="F8" s="12" t="s">
        <v>227</v>
      </c>
      <c r="G8" s="1"/>
      <c r="H8" s="40"/>
      <c r="I8" s="40"/>
    </row>
    <row r="9" spans="1:9" ht="12.75">
      <c r="A9" s="88" t="s">
        <v>20</v>
      </c>
      <c r="B9" s="89"/>
      <c r="C9" s="89"/>
      <c r="D9" s="90"/>
      <c r="E9" s="12" t="s">
        <v>96</v>
      </c>
      <c r="F9" s="12"/>
      <c r="G9" s="1"/>
      <c r="H9" s="40"/>
      <c r="I9" s="40"/>
    </row>
    <row r="10" spans="1:9" ht="12.75">
      <c r="A10" s="91" t="s">
        <v>51</v>
      </c>
      <c r="B10" s="92"/>
      <c r="C10" s="92"/>
      <c r="D10" s="93"/>
      <c r="E10" s="12" t="s">
        <v>301</v>
      </c>
      <c r="F10" s="12" t="s">
        <v>302</v>
      </c>
      <c r="G10" s="12" t="s">
        <v>228</v>
      </c>
      <c r="H10" s="40"/>
      <c r="I10" s="40"/>
    </row>
    <row r="11" spans="3:6" ht="12.75">
      <c r="C11" s="14"/>
      <c r="D11" s="14"/>
      <c r="E11" s="14"/>
      <c r="F11" s="14"/>
    </row>
    <row r="12" spans="1:18" ht="12.75">
      <c r="A12" s="28" t="s">
        <v>11</v>
      </c>
      <c r="B12" s="28" t="s">
        <v>12</v>
      </c>
      <c r="C12" s="28">
        <v>10</v>
      </c>
      <c r="D12" s="30">
        <v>9</v>
      </c>
      <c r="E12" s="30">
        <v>8</v>
      </c>
      <c r="F12" s="28">
        <v>7</v>
      </c>
      <c r="G12" s="28">
        <v>6</v>
      </c>
      <c r="H12" s="28">
        <v>5</v>
      </c>
      <c r="I12" s="28">
        <v>4</v>
      </c>
      <c r="J12" s="28">
        <v>3</v>
      </c>
      <c r="K12" s="28">
        <v>2</v>
      </c>
      <c r="L12" s="28">
        <v>1</v>
      </c>
      <c r="M12" s="28" t="s">
        <v>16</v>
      </c>
      <c r="N12" s="28" t="s">
        <v>13</v>
      </c>
      <c r="O12" s="32" t="s">
        <v>14</v>
      </c>
      <c r="P12" s="32" t="s">
        <v>15</v>
      </c>
      <c r="Q12" s="14"/>
      <c r="R12" s="14"/>
    </row>
    <row r="13" spans="1:18" ht="12.75">
      <c r="A13" s="29" t="s">
        <v>21</v>
      </c>
      <c r="B13" s="29" t="s">
        <v>22</v>
      </c>
      <c r="C13" s="29"/>
      <c r="D13" s="31"/>
      <c r="E13" s="31"/>
      <c r="F13" s="29"/>
      <c r="G13" s="29"/>
      <c r="H13" s="29"/>
      <c r="I13" s="29"/>
      <c r="J13" s="29"/>
      <c r="K13" s="29"/>
      <c r="L13" s="29"/>
      <c r="M13" s="29"/>
      <c r="N13" s="29"/>
      <c r="O13" s="33"/>
      <c r="P13" s="33"/>
      <c r="Q13" s="14"/>
      <c r="R13" s="14"/>
    </row>
    <row r="14" spans="1:16" ht="12.75">
      <c r="A14" s="24" t="s">
        <v>297</v>
      </c>
      <c r="B14" s="55" t="s">
        <v>4</v>
      </c>
      <c r="C14" s="1">
        <f>COUNTIF('17в-2_ПО'!$T$1:$T$13,C12)</f>
        <v>2</v>
      </c>
      <c r="D14" s="1">
        <f>COUNTIF('17в-2_ПО'!$T$1:$T$13,D12)</f>
        <v>1</v>
      </c>
      <c r="E14" s="1">
        <f>COUNTIF('17в-2_ПО'!$T$1:$T$13,E12)</f>
        <v>0</v>
      </c>
      <c r="F14" s="1">
        <f>COUNTIF('17в-2_ПО'!$T$1:$T$13,F12)</f>
        <v>4</v>
      </c>
      <c r="G14" s="1">
        <f>COUNTIF('17в-2_ПО'!$T$1:$T$13,G12)</f>
        <v>3</v>
      </c>
      <c r="H14" s="1">
        <f>COUNTIF('17в-2_ПО'!$T$1:$T$13,H12)</f>
        <v>0</v>
      </c>
      <c r="I14" s="1">
        <f>COUNTIF('17в-2_ПО'!$T$1:$T$13,I12)</f>
        <v>3</v>
      </c>
      <c r="J14" s="1">
        <f>COUNTIF('17в-2_ПО'!$T$1:$T$13,J12)</f>
        <v>0</v>
      </c>
      <c r="K14" s="1">
        <f>COUNTIF('17в-2_ПО'!$T$1:$T$13,K12)</f>
        <v>0</v>
      </c>
      <c r="L14" s="1">
        <f>COUNTIF('17в-2_ПО'!$T$1:$T$13,L12)</f>
        <v>0</v>
      </c>
      <c r="M14" s="23">
        <f>$A$15-SUM(C14:L14)</f>
        <v>0</v>
      </c>
      <c r="N14" s="38">
        <f>'17в-2_ПО'!T14</f>
        <v>6.6923076923076925</v>
      </c>
      <c r="O14" s="37">
        <f>SUM(C14:I14)/$A$15</f>
        <v>1</v>
      </c>
      <c r="P14" s="33">
        <f>SUM(C14:F14)/$A$15</f>
        <v>0.5384615384615384</v>
      </c>
    </row>
    <row r="15" spans="1:16" ht="12.75">
      <c r="A15" s="23">
        <f>'17в-2_ПО'!B15</f>
        <v>13</v>
      </c>
      <c r="B15" s="1" t="s">
        <v>10</v>
      </c>
      <c r="C15" s="1">
        <f>COUNTIF('17в-2_ПО'!$W$1:$W$13,C12)</f>
        <v>2</v>
      </c>
      <c r="D15" s="1">
        <f>COUNTIF('17в-2_ПО'!$W$1:$W$13,D12)</f>
        <v>1</v>
      </c>
      <c r="E15" s="1">
        <f>COUNTIF('17в-2_ПО'!$W$1:$W$13,E12)</f>
        <v>5</v>
      </c>
      <c r="F15" s="1">
        <f>COUNTIF('17в-2_ПО'!$W$1:$W$13,F12)</f>
        <v>2</v>
      </c>
      <c r="G15" s="1">
        <f>COUNTIF('17в-2_ПО'!$W$1:$W$13,G12)</f>
        <v>2</v>
      </c>
      <c r="H15" s="1">
        <f>COUNTIF('17в-2_ПО'!$W$1:$W$13,H12)</f>
        <v>1</v>
      </c>
      <c r="I15" s="1">
        <f>COUNTIF('17в-2_ПО'!$W$1:$W$13,I12)</f>
        <v>0</v>
      </c>
      <c r="J15" s="1">
        <f>COUNTIF('17в-2_ПО'!$W$1:$W$13,J12)</f>
        <v>0</v>
      </c>
      <c r="K15" s="1">
        <f>COUNTIF('17в-2_ПО'!$W$1:$W$13,K12)</f>
        <v>0</v>
      </c>
      <c r="L15" s="1">
        <f>COUNTIF('17в-2_ПО'!$W$1:$W$13,L12)</f>
        <v>0</v>
      </c>
      <c r="M15" s="23">
        <f>$A$15-SUM(C15:L15)</f>
        <v>0</v>
      </c>
      <c r="N15" s="38">
        <f>'17в-2_ПО'!W14</f>
        <v>7.6923076923076925</v>
      </c>
      <c r="O15" s="37">
        <f>SUM(C15:I15)/$A$15</f>
        <v>1</v>
      </c>
      <c r="P15" s="33">
        <f>SUM(C15:F15)/$A$15</f>
        <v>0.7692307692307693</v>
      </c>
    </row>
    <row r="16" spans="1:16" ht="12.75">
      <c r="A16" s="27" t="s">
        <v>230</v>
      </c>
      <c r="B16" s="55" t="s">
        <v>4</v>
      </c>
      <c r="C16" s="1">
        <f>COUNTIF('17в_САПР'!$J$1:$J$23,C12)</f>
        <v>6</v>
      </c>
      <c r="D16" s="1">
        <f>COUNTIF('17в_САПР'!$J$1:$J$23,D12)</f>
        <v>2</v>
      </c>
      <c r="E16" s="1">
        <f>COUNTIF('17в_САПР'!$J$1:$J$23,E12)</f>
        <v>2</v>
      </c>
      <c r="F16" s="1">
        <f>COUNTIF('17в_САПР'!$J$1:$J$23,F12)</f>
        <v>1</v>
      </c>
      <c r="G16" s="1">
        <f>COUNTIF('17в_САПР'!$J$1:$J$23,G12)</f>
        <v>5</v>
      </c>
      <c r="H16" s="1">
        <f>COUNTIF('17в_САПР'!$J$1:$J$23,H12)</f>
        <v>2</v>
      </c>
      <c r="I16" s="1">
        <f>COUNTIF('17в_САПР'!$J$1:$J$23,I12)</f>
        <v>5</v>
      </c>
      <c r="J16" s="1">
        <f>COUNTIF('17в_САПР'!$J$1:$J$23,J12)</f>
        <v>0</v>
      </c>
      <c r="K16" s="1">
        <f>COUNTIF('17в_САПР'!$J$1:$J$23,K12)</f>
        <v>0</v>
      </c>
      <c r="L16" s="1">
        <f>COUNTIF('17в_САПР'!$J$1:$J$23,L12)</f>
        <v>0</v>
      </c>
      <c r="M16" s="23">
        <f>$A$17-SUM(C16:L16)</f>
        <v>0</v>
      </c>
      <c r="N16" s="38">
        <f>'17в_САПР'!L24</f>
        <v>6.478260869565218</v>
      </c>
      <c r="O16" s="37">
        <f>SUM(C16:I16)/$A$17</f>
        <v>1</v>
      </c>
      <c r="P16" s="33">
        <f>SUM(C16:F16)/$A$17</f>
        <v>0.4782608695652174</v>
      </c>
    </row>
    <row r="17" spans="1:16" ht="12.75">
      <c r="A17" s="27">
        <f>'17в_САПР'!B25</f>
        <v>23</v>
      </c>
      <c r="B17" s="1" t="s">
        <v>10</v>
      </c>
      <c r="C17" s="1">
        <f>COUNTIF('17в_САПР'!$N$1:$N$23,C12)</f>
        <v>2</v>
      </c>
      <c r="D17" s="1">
        <f>COUNTIF('17в_САПР'!$N$1:$N$23,D12)</f>
        <v>2</v>
      </c>
      <c r="E17" s="1">
        <f>COUNTIF('17в_САПР'!$N$1:$N$23,E12)</f>
        <v>4</v>
      </c>
      <c r="F17" s="1">
        <f>COUNTIF('17в_САПР'!$N$1:$N$23,F12)</f>
        <v>7</v>
      </c>
      <c r="G17" s="1">
        <f>COUNTIF('17в_САПР'!$N$1:$N$23,G12)</f>
        <v>4</v>
      </c>
      <c r="H17" s="1">
        <f>COUNTIF('17в_САПР'!$N$1:$N$23,H12)</f>
        <v>3</v>
      </c>
      <c r="I17" s="1">
        <f>COUNTIF('17в_САПР'!$N$1:$N$23,I12)</f>
        <v>1</v>
      </c>
      <c r="J17" s="1">
        <f>COUNTIF('17в_САПР'!$N$1:$N$23,J12)</f>
        <v>0</v>
      </c>
      <c r="K17" s="1">
        <f>COUNTIF('17в_САПР'!$N$1:$N$23,K12)</f>
        <v>0</v>
      </c>
      <c r="L17" s="1">
        <f>COUNTIF('17в_САПР'!$N$1:$N$23,L12)</f>
        <v>0</v>
      </c>
      <c r="M17" s="23">
        <f>$A$17-SUM(C17:L17)</f>
        <v>0</v>
      </c>
      <c r="N17" s="38">
        <f>'17в_САПР'!N24</f>
        <v>7.043478260869565</v>
      </c>
      <c r="O17" s="37">
        <f>SUM(C17:I17)/$A$17</f>
        <v>1</v>
      </c>
      <c r="P17" s="33">
        <f>SUM(C17:F17)/$A$17</f>
        <v>0.6521739130434783</v>
      </c>
    </row>
    <row r="18" spans="1:16" ht="12.75">
      <c r="A18" s="24" t="s">
        <v>298</v>
      </c>
      <c r="B18" s="55" t="s">
        <v>4</v>
      </c>
      <c r="C18" s="1">
        <f>COUNTIF('18вк-2_ПО'!$U$1:$U$14,C12)</f>
        <v>0</v>
      </c>
      <c r="D18" s="1">
        <f>COUNTIF('18вк-2_ПО'!$U$1:$U$14,D12)</f>
        <v>0</v>
      </c>
      <c r="E18" s="1">
        <f>COUNTIF('18вк-2_ПО'!$U$1:$U$14,E12)</f>
        <v>1</v>
      </c>
      <c r="F18" s="1">
        <f>COUNTIF('18вк-2_ПО'!$U$1:$U$14,F12)</f>
        <v>1</v>
      </c>
      <c r="G18" s="1">
        <f>COUNTIF('18вк-2_ПО'!$U$1:$U$14,G12)</f>
        <v>4</v>
      </c>
      <c r="H18" s="1">
        <f>COUNTIF('18вк-2_ПО'!$U$1:$U$14,H12)</f>
        <v>4</v>
      </c>
      <c r="I18" s="1">
        <f>COUNTIF('18вк-2_ПО'!$U$1:$U$14,I12)</f>
        <v>3</v>
      </c>
      <c r="J18" s="1">
        <f>COUNTIF('18вк-2_ПО'!$U$1:$U$14,J12)</f>
        <v>0</v>
      </c>
      <c r="K18" s="1">
        <f>COUNTIF('18вк-2_ПО'!$U$1:$U$14,K12)</f>
        <v>1</v>
      </c>
      <c r="L18" s="1">
        <f>COUNTIF('18вк-2_ПО'!$U$1:$U$14,L12)</f>
        <v>0</v>
      </c>
      <c r="M18" s="23">
        <f>$A$19-SUM(C18:L18)</f>
        <v>0</v>
      </c>
      <c r="N18" s="38">
        <f>'18вк-2_ПО'!U15</f>
        <v>5.214285714285714</v>
      </c>
      <c r="O18" s="37">
        <f>SUM(C18:I18)/$A$19</f>
        <v>0.9285714285714286</v>
      </c>
      <c r="P18" s="33">
        <f>SUM(C18:F18)/$A$19</f>
        <v>0.14285714285714285</v>
      </c>
    </row>
    <row r="19" spans="1:16" ht="12.75">
      <c r="A19" s="23">
        <f>'18вк-2_ПО'!B16</f>
        <v>14</v>
      </c>
      <c r="B19" s="1" t="s">
        <v>10</v>
      </c>
      <c r="C19" s="1">
        <f>COUNTIF('18вк-2_ПО'!$Y$1:$Y$14,C12)</f>
        <v>0</v>
      </c>
      <c r="D19" s="1">
        <f>COUNTIF('18вк-2_ПО'!$Y$1:$Y$14,D12)</f>
        <v>0</v>
      </c>
      <c r="E19" s="1">
        <f>COUNTIF('18вк-2_ПО'!$Y$1:$Y$14,E12)</f>
        <v>0</v>
      </c>
      <c r="F19" s="1">
        <f>COUNTIF('18вк-2_ПО'!$Y$1:$Y$14,F12)</f>
        <v>3</v>
      </c>
      <c r="G19" s="1">
        <f>COUNTIF('18вк-2_ПО'!$Y$1:$Y$14,G12)</f>
        <v>2</v>
      </c>
      <c r="H19" s="1">
        <f>COUNTIF('18вк-2_ПО'!$Y$1:$Y$14,H12)</f>
        <v>5</v>
      </c>
      <c r="I19" s="1">
        <f>COUNTIF('18вк-2_ПО'!$Y$1:$Y$14,I12)</f>
        <v>3</v>
      </c>
      <c r="J19" s="1">
        <f>COUNTIF('18вк-2_ПО'!$Y$1:$Y$14,J12)</f>
        <v>0</v>
      </c>
      <c r="K19" s="1">
        <f>COUNTIF('18вк-2_ПО'!$Y$1:$Y$14,K12)</f>
        <v>1</v>
      </c>
      <c r="L19" s="1">
        <f>COUNTIF('18вк-2_ПО'!$Y$1:$Y$14,L12)</f>
        <v>0</v>
      </c>
      <c r="M19" s="23">
        <f>$A$19-SUM(C19:L19)</f>
        <v>0</v>
      </c>
      <c r="N19" s="38">
        <f>'18вк-2_ПО'!Y15</f>
        <v>5.142857142857143</v>
      </c>
      <c r="O19" s="37">
        <f>SUM(C19:I19)/$A$19</f>
        <v>0.9285714285714286</v>
      </c>
      <c r="P19" s="33">
        <f>SUM(C19:F19)/$A$19</f>
        <v>0.21428571428571427</v>
      </c>
    </row>
    <row r="20" spans="1:16" ht="12.75">
      <c r="A20" s="27" t="s">
        <v>231</v>
      </c>
      <c r="B20" s="55" t="s">
        <v>4</v>
      </c>
      <c r="C20" s="1">
        <f>COUNTIF('18вк_САПР'!$H$1:$H$27,C12)</f>
        <v>0</v>
      </c>
      <c r="D20" s="1">
        <f>COUNTIF('18вк_САПР'!$H$1:$H$27,D12)</f>
        <v>0</v>
      </c>
      <c r="E20" s="1">
        <f>COUNTIF('18вк_САПР'!$H$1:$H$27,E12)</f>
        <v>4</v>
      </c>
      <c r="F20" s="1">
        <f>COUNTIF('18вк_САПР'!$H$1:$H$27,F12)</f>
        <v>5</v>
      </c>
      <c r="G20" s="1">
        <f>COUNTIF('18вк_САПР'!$H$1:$H$27,G12)</f>
        <v>4</v>
      </c>
      <c r="H20" s="1">
        <f>COUNTIF('18вк_САПР'!$H$1:$H$27,H12)</f>
        <v>5</v>
      </c>
      <c r="I20" s="1">
        <f>COUNTIF('18вк_САПР'!$H$1:$H$27,I12)</f>
        <v>9</v>
      </c>
      <c r="J20" s="1">
        <f>COUNTIF('18вк_САПР'!$H$1:$H$27,J12)</f>
        <v>0</v>
      </c>
      <c r="K20" s="1">
        <f>COUNTIF('18вк_САПР'!$H$1:$H$27,K12)</f>
        <v>0</v>
      </c>
      <c r="L20" s="1">
        <f>COUNTIF('18вк_САПР'!$H$1:$H$27,L12)</f>
        <v>0</v>
      </c>
      <c r="M20" s="23">
        <f>$A$21-SUM(C20:L20)</f>
        <v>0</v>
      </c>
      <c r="N20" s="38">
        <f>'18вк_САПР'!M28</f>
        <v>6.62962962962963</v>
      </c>
      <c r="O20" s="37">
        <f>SUM(C20:I20)/$A$21</f>
        <v>1</v>
      </c>
      <c r="P20" s="33">
        <f>SUM(C20:F20)/$A$21</f>
        <v>0.3333333333333333</v>
      </c>
    </row>
    <row r="21" spans="1:16" ht="12.75">
      <c r="A21" s="27">
        <f>'18вк_САПР'!B29</f>
        <v>27</v>
      </c>
      <c r="B21" s="1" t="s">
        <v>10</v>
      </c>
      <c r="C21" s="1">
        <f>COUNTIF('18вк_САПР'!$O$1:$O$27,C12)</f>
        <v>0</v>
      </c>
      <c r="D21" s="1">
        <f>COUNTIF('18вк_САПР'!$O$1:$O$27,D12)</f>
        <v>0</v>
      </c>
      <c r="E21" s="1">
        <f>COUNTIF('18вк_САПР'!$O$1:$O$27,E12)</f>
        <v>1</v>
      </c>
      <c r="F21" s="1">
        <f>COUNTIF('18вк_САПР'!$O$1:$O$27,F12)</f>
        <v>5</v>
      </c>
      <c r="G21" s="1">
        <f>COUNTIF('18вк_САПР'!$O$1:$O$27,G12)</f>
        <v>3</v>
      </c>
      <c r="H21" s="1">
        <f>COUNTIF('18вк_САПР'!$O$1:$O$27,H12)</f>
        <v>6</v>
      </c>
      <c r="I21" s="1">
        <f>COUNTIF('18вк_САПР'!$O$1:$O$27,I12)</f>
        <v>11</v>
      </c>
      <c r="J21" s="1">
        <f>COUNTIF('18вк_САПР'!$O$1:$O$27,J12)</f>
        <v>1</v>
      </c>
      <c r="K21" s="1">
        <f>COUNTIF('18вк_САПР'!$O$1:$O$27,K12)</f>
        <v>0</v>
      </c>
      <c r="L21" s="1">
        <f>COUNTIF('18вк_САПР'!$O$1:$O$27,L12)</f>
        <v>0</v>
      </c>
      <c r="M21" s="23">
        <f>$A$21-SUM(C21:L21)</f>
        <v>0</v>
      </c>
      <c r="N21" s="38">
        <f>'18вк_САПР'!O28</f>
        <v>5.111111111111111</v>
      </c>
      <c r="O21" s="37">
        <f>SUM(C21:I21)/$A$21</f>
        <v>0.9629629629629629</v>
      </c>
      <c r="P21" s="33">
        <f>SUM(C21:F21)/$A$21</f>
        <v>0.2222222222222222</v>
      </c>
    </row>
    <row r="22" spans="1:16" ht="12.75">
      <c r="A22" s="22" t="s">
        <v>232</v>
      </c>
      <c r="B22" s="1" t="s">
        <v>27</v>
      </c>
      <c r="C22" s="1">
        <f>COUNTIF('40ппа_ИТ'!$G$1:$G$31,C12)</f>
        <v>0</v>
      </c>
      <c r="D22" s="1">
        <f>COUNTIF('40ппа_ИТ'!$G$1:$G$31,D12)</f>
        <v>0</v>
      </c>
      <c r="E22" s="1">
        <f>COUNTIF('40ппа_ИТ'!$G$1:$G$31,E12)</f>
        <v>2</v>
      </c>
      <c r="F22" s="1">
        <f>COUNTIF('40ппа_ИТ'!$G$1:$G$31,F12)</f>
        <v>3</v>
      </c>
      <c r="G22" s="1">
        <f>COUNTIF('40ппа_ИТ'!$G$1:$G$31,G12)</f>
        <v>10</v>
      </c>
      <c r="H22" s="1">
        <f>COUNTIF('40ппа_ИТ'!$G$1:$G$31,H12)</f>
        <v>9</v>
      </c>
      <c r="I22" s="1">
        <f>COUNTIF('40ппа_ИТ'!$G$1:$G$31,I12)</f>
        <v>7</v>
      </c>
      <c r="J22" s="1">
        <f>COUNTIF('40ппа_ИТ'!$G$1:$G$31,J12)</f>
        <v>0</v>
      </c>
      <c r="K22" s="1">
        <f>COUNTIF('40ппа_ИТ'!$G$1:$G$31,K12)</f>
        <v>0</v>
      </c>
      <c r="L22" s="1">
        <f>COUNTIF('40ппа_ИТ'!$G$1:$G$31,L12)</f>
        <v>0</v>
      </c>
      <c r="M22" s="23">
        <f>$A$23-SUM(C22:L22)</f>
        <v>0</v>
      </c>
      <c r="N22" s="38">
        <f>'40ппа_ИТ'!G32</f>
        <v>5.483870967741935</v>
      </c>
      <c r="O22" s="37">
        <f>SUM(C22:I22)/$A$23</f>
        <v>1</v>
      </c>
      <c r="P22" s="33">
        <f>SUM(C22:F22)/$A$23</f>
        <v>0.16129032258064516</v>
      </c>
    </row>
    <row r="23" spans="1:16" ht="12.75">
      <c r="A23" s="27">
        <f>'40ппа_ИТ'!B33</f>
        <v>31</v>
      </c>
      <c r="B23" s="1" t="s">
        <v>10</v>
      </c>
      <c r="C23" s="1">
        <f>COUNTIF('40ппа_ИТ'!$I$1:$I$31,C12)</f>
        <v>0</v>
      </c>
      <c r="D23" s="1">
        <f>COUNTIF('40ппа_ИТ'!$I$1:$I$31,D12)</f>
        <v>0</v>
      </c>
      <c r="E23" s="1">
        <f>COUNTIF('40ппа_ИТ'!$I$1:$I$31,E12)</f>
        <v>4</v>
      </c>
      <c r="F23" s="1">
        <f>COUNTIF('40ппа_ИТ'!$I$1:$I$31,F12)</f>
        <v>9</v>
      </c>
      <c r="G23" s="1">
        <f>COUNTIF('40ппа_ИТ'!$I$1:$I$31,G12)</f>
        <v>10</v>
      </c>
      <c r="H23" s="1">
        <f>COUNTIF('40ппа_ИТ'!$I$1:$I$31,H12)</f>
        <v>4</v>
      </c>
      <c r="I23" s="1">
        <f>COUNTIF('40ппа_ИТ'!$I$1:$I$31,I12)</f>
        <v>4</v>
      </c>
      <c r="J23" s="1">
        <f>COUNTIF('40ппа_ИТ'!$I$1:$I$31,J12)</f>
        <v>0</v>
      </c>
      <c r="K23" s="1">
        <f>COUNTIF('40ппа_ИТ'!$I$1:$I$31,K12)</f>
        <v>0</v>
      </c>
      <c r="L23" s="1">
        <f>COUNTIF('40ппа_ИТ'!$I$1:$I$31,L12)</f>
        <v>0</v>
      </c>
      <c r="M23" s="23">
        <f>$A$23-SUM(C23:L23)</f>
        <v>0</v>
      </c>
      <c r="N23" s="38">
        <f>'40ппа_ИТ'!I32</f>
        <v>6.161290322580645</v>
      </c>
      <c r="O23" s="37">
        <f>SUM(C23:I23)/$A$23</f>
        <v>1</v>
      </c>
      <c r="P23" s="33">
        <f>SUM(C23:F23)/$A$23</f>
        <v>0.41935483870967744</v>
      </c>
    </row>
    <row r="24" spans="1:16" ht="12.75">
      <c r="A24" s="22" t="s">
        <v>299</v>
      </c>
      <c r="B24" s="20" t="s">
        <v>4</v>
      </c>
      <c r="C24" s="1">
        <f>COUNTIF('41ппа-2_Прогр'!$Q$1:$Q$15,C12)</f>
        <v>0</v>
      </c>
      <c r="D24" s="1">
        <f>COUNTIF('41ппа-2_Прогр'!$Q$1:$Q$15,D12)</f>
        <v>0</v>
      </c>
      <c r="E24" s="1">
        <f>COUNTIF('41ппа-2_Прогр'!$Q$1:$Q$15,E12)</f>
        <v>0</v>
      </c>
      <c r="F24" s="1">
        <f>COUNTIF('41ппа-2_Прогр'!$Q$1:$Q$15,F12)</f>
        <v>0</v>
      </c>
      <c r="G24" s="1">
        <f>COUNTIF('41ппа-2_Прогр'!$Q$1:$Q$15,G12)</f>
        <v>2</v>
      </c>
      <c r="H24" s="1">
        <f>COUNTIF('41ппа-2_Прогр'!$Q$1:$Q$15,H12)</f>
        <v>5</v>
      </c>
      <c r="I24" s="1">
        <f>COUNTIF('41ппа-2_Прогр'!$Q$1:$Q$15,I12)</f>
        <v>5</v>
      </c>
      <c r="J24" s="1">
        <f>COUNTIF('41ппа-2_Прогр'!$Q$1:$Q$15,J12)</f>
        <v>2</v>
      </c>
      <c r="K24" s="1">
        <f>COUNTIF('41ппа-2_Прогр'!$Q$1:$Q$15,K12)</f>
        <v>1</v>
      </c>
      <c r="L24" s="1">
        <f>COUNTIF('41ппа-2_Прогр'!$Q$1:$Q$15,L12)</f>
        <v>0</v>
      </c>
      <c r="M24" s="1">
        <f>COUNTIF('41ппа-2_Прогр'!$Q$1:$Q$15,M12)</f>
        <v>0</v>
      </c>
      <c r="N24" s="38">
        <f>'41ппа-2_Прогр'!Q16</f>
        <v>4.333333333333333</v>
      </c>
      <c r="O24" s="37">
        <f>SUM(C24:I24)/$A$26</f>
        <v>0.8</v>
      </c>
      <c r="P24" s="33">
        <f>SUM(C24:F24)/$A$26</f>
        <v>0</v>
      </c>
    </row>
    <row r="25" spans="1:16" ht="12.75">
      <c r="A25" s="27"/>
      <c r="B25" s="20" t="s">
        <v>27</v>
      </c>
      <c r="C25" s="1">
        <f>COUNTIF('41ппа-2_Прогр'!$AI$1:$AI$15,C12)</f>
        <v>0</v>
      </c>
      <c r="D25" s="1">
        <f>COUNTIF('41ппа-2_Прогр'!$AI$1:$AI$15,D12)</f>
        <v>0</v>
      </c>
      <c r="E25" s="1">
        <f>COUNTIF('41ппа-2_Прогр'!$AI$1:$AI$15,E12)</f>
        <v>2</v>
      </c>
      <c r="F25" s="1">
        <f>COUNTIF('41ппа-2_Прогр'!$AI$1:$AI$15,F12)</f>
        <v>0</v>
      </c>
      <c r="G25" s="1">
        <f>COUNTIF('41ппа-2_Прогр'!$AI$1:$AI$15,G12)</f>
        <v>2</v>
      </c>
      <c r="H25" s="1">
        <f>COUNTIF('41ппа-2_Прогр'!$AI$1:$AI$15,H12)</f>
        <v>7</v>
      </c>
      <c r="I25" s="1">
        <f>COUNTIF('41ппа-2_Прогр'!$AI$1:$AI$15,I12)</f>
        <v>4</v>
      </c>
      <c r="J25" s="1">
        <f>COUNTIF('41ппа-2_Прогр'!$AI$1:$AI$15,J12)</f>
        <v>0</v>
      </c>
      <c r="K25" s="1">
        <f>COUNTIF('41ппа-2_Прогр'!$AI$1:$AI$15,K12)</f>
        <v>0</v>
      </c>
      <c r="L25" s="1">
        <f>COUNTIF('41ппа-2_Прогр'!$AI$1:$AI$15,L12)</f>
        <v>0</v>
      </c>
      <c r="M25" s="23">
        <f>$A$26-SUM(C25:L25)</f>
        <v>0</v>
      </c>
      <c r="N25" s="38">
        <f>'41ппа-2_Прогр'!AI16</f>
        <v>5.266666666666667</v>
      </c>
      <c r="O25" s="37">
        <f>SUM(C25:I25)/$A$26</f>
        <v>1</v>
      </c>
      <c r="P25" s="33">
        <f>SUM(C25:F25)/$A$26</f>
        <v>0.13333333333333333</v>
      </c>
    </row>
    <row r="26" spans="1:16" ht="12.75">
      <c r="A26" s="27">
        <f>'41ппа-2_Прогр'!B17</f>
        <v>15</v>
      </c>
      <c r="B26" s="20" t="s">
        <v>10</v>
      </c>
      <c r="C26" s="1">
        <f>COUNTIF('41ппа-2_Прогр'!$AK$1:$AK$15,C12)</f>
        <v>0</v>
      </c>
      <c r="D26" s="1">
        <f>COUNTIF('41ппа-2_Прогр'!$AK$1:$AK$15,D12)</f>
        <v>0</v>
      </c>
      <c r="E26" s="1">
        <f>COUNTIF('41ппа-2_Прогр'!$AK$1:$AK$15,E12)</f>
        <v>0</v>
      </c>
      <c r="F26" s="1">
        <f>COUNTIF('41ппа-2_Прогр'!$AK$1:$AK$15,F12)</f>
        <v>3</v>
      </c>
      <c r="G26" s="1">
        <f>COUNTIF('41ппа-2_Прогр'!$AK$1:$AK$15,G12)</f>
        <v>5</v>
      </c>
      <c r="H26" s="1">
        <f>COUNTIF('41ппа-2_Прогр'!$AK$1:$AK$15,H12)</f>
        <v>5</v>
      </c>
      <c r="I26" s="1">
        <f>COUNTIF('41ппа-2_Прогр'!$AK$1:$AK$15,I12)</f>
        <v>2</v>
      </c>
      <c r="J26" s="1">
        <f>COUNTIF('41ппа-2_Прогр'!$AK$1:$AK$15,J12)</f>
        <v>0</v>
      </c>
      <c r="K26" s="1">
        <f>COUNTIF('41ппа-2_Прогр'!$AK$1:$AK$15,K12)</f>
        <v>0</v>
      </c>
      <c r="L26" s="1">
        <f>COUNTIF('41ппа-2_Прогр'!$AK$1:$AK$15,L12)</f>
        <v>0</v>
      </c>
      <c r="M26" s="23">
        <f>$A$26-SUM(C26:L26)</f>
        <v>0</v>
      </c>
      <c r="N26" s="38">
        <f>'41ппа-2_Прогр'!AK16</f>
        <v>5.6</v>
      </c>
      <c r="O26" s="37">
        <f>SUM(C26:I26)/$A$26</f>
        <v>1</v>
      </c>
      <c r="P26" s="33">
        <f>SUM(C26:F26)/$A$26</f>
        <v>0.2</v>
      </c>
    </row>
    <row r="27" spans="1:16" ht="12.75">
      <c r="A27" s="22" t="s">
        <v>233</v>
      </c>
      <c r="B27" s="20" t="s">
        <v>4</v>
      </c>
      <c r="C27" s="1">
        <f>COUNTIF('23л_СК_ИТ'!$F$1:$F$30,C12)</f>
        <v>4</v>
      </c>
      <c r="D27" s="1">
        <f>COUNTIF('23л_СК_ИТ'!$F$1:$F$30,D12)</f>
        <v>3</v>
      </c>
      <c r="E27" s="1">
        <f>COUNTIF('23л_СК_ИТ'!$F$1:$F$30,E12)</f>
        <v>9</v>
      </c>
      <c r="F27" s="1">
        <f>COUNTIF('23л_СК_ИТ'!$F$1:$F$30,F12)</f>
        <v>4</v>
      </c>
      <c r="G27" s="1">
        <f>COUNTIF('23л_СК_ИТ'!$F$1:$F$30,G12)</f>
        <v>4</v>
      </c>
      <c r="H27" s="1">
        <f>COUNTIF('23л_СК_ИТ'!$F$1:$F$30,H12)</f>
        <v>3</v>
      </c>
      <c r="I27" s="1">
        <f>COUNTIF('23л_СК_ИТ'!$F$1:$F$30,I12)</f>
        <v>3</v>
      </c>
      <c r="J27" s="1">
        <f>COUNTIF('23л_СК_ИТ'!$F$1:$F$30,J12)</f>
        <v>0</v>
      </c>
      <c r="K27" s="1">
        <f>COUNTIF('23л_СК_ИТ'!$F$1:$F$30,K12)</f>
        <v>0</v>
      </c>
      <c r="L27" s="1">
        <f>COUNTIF('23л_СК_ИТ'!$F$1:$F$30,L12)</f>
        <v>0</v>
      </c>
      <c r="M27" s="23">
        <f>$A$28-SUM(C27:L27)</f>
        <v>0</v>
      </c>
      <c r="N27" s="38">
        <f>'23л_СК_ИТ'!F31</f>
        <v>7.266666666666667</v>
      </c>
      <c r="O27" s="37">
        <f>SUM(C27:I27)/$A$28</f>
        <v>1</v>
      </c>
      <c r="P27" s="33">
        <f>SUM(C27:F27)/$A$28</f>
        <v>0.6666666666666666</v>
      </c>
    </row>
    <row r="28" spans="1:16" ht="12.75">
      <c r="A28" s="23">
        <f>'23л_СК_ИТ'!B32</f>
        <v>30</v>
      </c>
      <c r="B28" s="20" t="s">
        <v>10</v>
      </c>
      <c r="C28" s="1">
        <f>COUNTIF('23л_СК_ИТ'!$H$1:$H$30,C12)</f>
        <v>2</v>
      </c>
      <c r="D28" s="1">
        <f>COUNTIF('23л_СК_ИТ'!$H$1:$H$30,D12)</f>
        <v>7</v>
      </c>
      <c r="E28" s="1">
        <f>COUNTIF('23л_СК_ИТ'!$H$1:$H$30,E12)</f>
        <v>7</v>
      </c>
      <c r="F28" s="1">
        <f>COUNTIF('23л_СК_ИТ'!$H$1:$H$30,F12)</f>
        <v>7</v>
      </c>
      <c r="G28" s="1">
        <f>COUNTIF('23л_СК_ИТ'!$H$1:$H$30,G12)</f>
        <v>4</v>
      </c>
      <c r="H28" s="1">
        <f>COUNTIF('23л_СК_ИТ'!$H$1:$H$30,H12)</f>
        <v>2</v>
      </c>
      <c r="I28" s="1">
        <f>COUNTIF('23л_СК_ИТ'!$H$1:$H$30,I12)</f>
        <v>1</v>
      </c>
      <c r="J28" s="1">
        <f>COUNTIF('23л_СК_ИТ'!$H$1:$H$30,J12)</f>
        <v>0</v>
      </c>
      <c r="K28" s="1">
        <f>COUNTIF('23л_СК_ИТ'!$H$1:$H$30,K12)</f>
        <v>0</v>
      </c>
      <c r="L28" s="1">
        <f>COUNTIF('23л_СК_ИТ'!$H$1:$H$30,L12)</f>
        <v>0</v>
      </c>
      <c r="M28" s="23">
        <f>$A$28-SUM(C28:L28)</f>
        <v>0</v>
      </c>
      <c r="N28" s="38">
        <f>'23л_СК_ИТ'!H31</f>
        <v>7.533333333333333</v>
      </c>
      <c r="O28" s="37">
        <f>SUM(C28:I28)/$A$28</f>
        <v>1</v>
      </c>
      <c r="P28" s="33">
        <f>SUM(C28:F28)/$A$28</f>
        <v>0.7666666666666667</v>
      </c>
    </row>
    <row r="29" spans="1:16" ht="12.75">
      <c r="A29" s="22" t="s">
        <v>234</v>
      </c>
      <c r="B29" s="20" t="s">
        <v>4</v>
      </c>
      <c r="C29" s="1">
        <f>COUNTIF('198ту_СК_ИТ'!$M$1:$M$29,C12)</f>
        <v>4</v>
      </c>
      <c r="D29" s="1">
        <f>COUNTIF('198ту_СК_ИТ'!$M$1:$M$29,D12)</f>
        <v>3</v>
      </c>
      <c r="E29" s="1">
        <f>COUNTIF('198ту_СК_ИТ'!$M$1:$M$29,E12)</f>
        <v>4</v>
      </c>
      <c r="F29" s="1">
        <f>COUNTIF('198ту_СК_ИТ'!$M$1:$M$29,F12)</f>
        <v>10</v>
      </c>
      <c r="G29" s="1">
        <f>COUNTIF('198ту_СК_ИТ'!$M$1:$M$29,G12)</f>
        <v>4</v>
      </c>
      <c r="H29" s="1">
        <f>COUNTIF('198ту_СК_ИТ'!$M$1:$M$29,H12)</f>
        <v>2</v>
      </c>
      <c r="I29" s="1">
        <f>COUNTIF('198ту_СК_ИТ'!$M$1:$M$29,I12)</f>
        <v>2</v>
      </c>
      <c r="J29" s="1">
        <f>COUNTIF('198ту_СК_ИТ'!$M$1:$M$29,J12)</f>
        <v>0</v>
      </c>
      <c r="K29" s="1">
        <f>COUNTIF('198ту_СК_ИТ'!$M$1:$M$29,K12)</f>
        <v>0</v>
      </c>
      <c r="L29" s="1">
        <f>COUNTIF('198ту_СК_ИТ'!$M$1:$M$29,L12)</f>
        <v>0</v>
      </c>
      <c r="M29" s="23">
        <f>$A$30-SUM(C29:L29)</f>
        <v>0</v>
      </c>
      <c r="N29" s="38">
        <f>'198ту_СК_ИТ'!M30</f>
        <v>7.275862068965517</v>
      </c>
      <c r="O29" s="37">
        <f>SUM(C29:I29)/$A$30</f>
        <v>1</v>
      </c>
      <c r="P29" s="33">
        <f>SUM(C29:F29)/$A$30</f>
        <v>0.7241379310344828</v>
      </c>
    </row>
    <row r="30" spans="1:16" ht="12.75">
      <c r="A30" s="27">
        <f>'198ту_СК_ИТ'!B31</f>
        <v>29</v>
      </c>
      <c r="B30" s="20" t="s">
        <v>10</v>
      </c>
      <c r="C30" s="1">
        <f>COUNTIF('198ту_СК_ИТ'!$P$1:$P$29,C12)</f>
        <v>2</v>
      </c>
      <c r="D30" s="1">
        <f>COUNTIF('198ту_СК_ИТ'!$P$1:$P$29,D12)</f>
        <v>1</v>
      </c>
      <c r="E30" s="1">
        <f>COUNTIF('198ту_СК_ИТ'!$P$1:$P$29,E12)</f>
        <v>6</v>
      </c>
      <c r="F30" s="1">
        <f>COUNTIF('198ту_СК_ИТ'!$P$1:$P$29,F12)</f>
        <v>6</v>
      </c>
      <c r="G30" s="1">
        <f>COUNTIF('198ту_СК_ИТ'!$P$1:$P$29,G12)</f>
        <v>7</v>
      </c>
      <c r="H30" s="1">
        <f>COUNTIF('198ту_СК_ИТ'!$P$1:$P$29,H12)</f>
        <v>7</v>
      </c>
      <c r="I30" s="1">
        <f>COUNTIF('198ту_СК_ИТ'!$P$1:$P$29,I12)</f>
        <v>0</v>
      </c>
      <c r="J30" s="1">
        <f>COUNTIF('198ту_СК_ИТ'!$P$1:$P$29,J12)</f>
        <v>0</v>
      </c>
      <c r="K30" s="1">
        <f>COUNTIF('198ту_СК_ИТ'!$P$1:$P$29,K12)</f>
        <v>0</v>
      </c>
      <c r="L30" s="1">
        <f>COUNTIF('198ту_СК_ИТ'!$P$1:$P$29,L12)</f>
        <v>0</v>
      </c>
      <c r="M30" s="23">
        <f>$A$30-SUM(C30:L30)</f>
        <v>0</v>
      </c>
      <c r="N30" s="38">
        <f>'198ту_СК_ИТ'!P30</f>
        <v>6.758620689655173</v>
      </c>
      <c r="O30" s="37">
        <f>SUM(C30:I30)/$A$30</f>
        <v>1</v>
      </c>
      <c r="P30" s="33">
        <f>SUM(C30:F30)/$A$30</f>
        <v>0.5172413793103449</v>
      </c>
    </row>
    <row r="31" spans="1:16" ht="12.75">
      <c r="A31" s="22" t="s">
        <v>235</v>
      </c>
      <c r="B31" s="20" t="s">
        <v>4</v>
      </c>
      <c r="C31" s="1">
        <f>COUNTIF('199тку_СК_ИТ'!$M$1:$M$25,C12)</f>
        <v>1</v>
      </c>
      <c r="D31" s="1">
        <f>COUNTIF('199тку_СК_ИТ'!$M$1:$M$25,D12)</f>
        <v>5</v>
      </c>
      <c r="E31" s="1">
        <f>COUNTIF('199тку_СК_ИТ'!$M$1:$M$25,E12)</f>
        <v>0</v>
      </c>
      <c r="F31" s="1">
        <f>COUNTIF('199тку_СК_ИТ'!$M$1:$M$25,F12)</f>
        <v>7</v>
      </c>
      <c r="G31" s="1">
        <f>COUNTIF('199тку_СК_ИТ'!$M$1:$M$25,G12)</f>
        <v>7</v>
      </c>
      <c r="H31" s="1">
        <f>COUNTIF('199тку_СК_ИТ'!$M$1:$M$25,H12)</f>
        <v>2</v>
      </c>
      <c r="I31" s="1">
        <f>COUNTIF('199тку_СК_ИТ'!$M$1:$M$25,I12)</f>
        <v>2</v>
      </c>
      <c r="J31" s="1">
        <f>COUNTIF('199тку_СК_ИТ'!$M$1:$M$25,J12)</f>
        <v>0</v>
      </c>
      <c r="K31" s="1">
        <f>COUNTIF('199тку_СК_ИТ'!$M$1:$M$25,K12)</f>
        <v>0</v>
      </c>
      <c r="L31" s="1">
        <f>COUNTIF('199тку_СК_ИТ'!$M$1:$M$25,L12)</f>
        <v>1</v>
      </c>
      <c r="M31" s="23">
        <f>$A$32-SUM(C31:L31)</f>
        <v>0</v>
      </c>
      <c r="N31" s="38">
        <f>'199тку_СК_ИТ'!M26</f>
        <v>6.6</v>
      </c>
      <c r="O31" s="37">
        <f>SUM(C31:I31)/$A$32</f>
        <v>0.96</v>
      </c>
      <c r="P31" s="33">
        <f>SUM(C31:F31)/$A$32</f>
        <v>0.52</v>
      </c>
    </row>
    <row r="32" spans="1:16" ht="12.75">
      <c r="A32" s="23">
        <f>'199тку_СК_ИТ'!B27</f>
        <v>25</v>
      </c>
      <c r="B32" s="20" t="s">
        <v>10</v>
      </c>
      <c r="C32" s="1">
        <f>COUNTIF('199тку_СК_ИТ'!$O$1:$O$25,C12)</f>
        <v>0</v>
      </c>
      <c r="D32" s="1">
        <f>COUNTIF('199тку_СК_ИТ'!$O$1:$O$25,D12)</f>
        <v>0</v>
      </c>
      <c r="E32" s="1">
        <f>COUNTIF('199тку_СК_ИТ'!$O$1:$O$25,E12)</f>
        <v>1</v>
      </c>
      <c r="F32" s="1">
        <f>COUNTIF('199тку_СК_ИТ'!$O$1:$O$25,F12)</f>
        <v>6</v>
      </c>
      <c r="G32" s="1">
        <f>COUNTIF('199тку_СК_ИТ'!$O$1:$O$25,G12)</f>
        <v>6</v>
      </c>
      <c r="H32" s="1">
        <f>COUNTIF('199тку_СК_ИТ'!$O$1:$O$25,H12)</f>
        <v>7</v>
      </c>
      <c r="I32" s="1">
        <f>COUNTIF('199тку_СК_ИТ'!$O$1:$O$25,I12)</f>
        <v>4</v>
      </c>
      <c r="J32" s="1">
        <f>COUNTIF('199тку_СК_ИТ'!$O$1:$O$25,J12)</f>
        <v>0</v>
      </c>
      <c r="K32" s="1">
        <f>COUNTIF('199тку_СК_ИТ'!$O$1:$O$25,K12)</f>
        <v>1</v>
      </c>
      <c r="L32" s="1">
        <f>COUNTIF('199тку_СК_ИТ'!$O$1:$O$25,L12)</f>
        <v>0</v>
      </c>
      <c r="M32" s="23">
        <f>$A$32-SUM(C32:L32)</f>
        <v>0</v>
      </c>
      <c r="N32" s="38">
        <f>'199тку_СК_ИТ'!O26</f>
        <v>5.56</v>
      </c>
      <c r="O32" s="37">
        <f>SUM(C32:I32)/$A$32</f>
        <v>0.96</v>
      </c>
      <c r="P32" s="33">
        <f>SUM(C32:F32)/$A$32</f>
        <v>0.28</v>
      </c>
    </row>
    <row r="33" spans="1:16" ht="12.75">
      <c r="A33" s="42" t="s">
        <v>23</v>
      </c>
      <c r="B33" s="21">
        <f>SUM(A14:A32)</f>
        <v>207</v>
      </c>
      <c r="C33" s="21">
        <f>SUM(C15,C17,C19,C21,C23,C26,C28,C30,C32)</f>
        <v>8</v>
      </c>
      <c r="D33" s="21">
        <f aca="true" t="shared" si="0" ref="D33:L33">SUM(D15,D17,D19,D21,D23,D26,D28,D30,D32)</f>
        <v>11</v>
      </c>
      <c r="E33" s="21">
        <f t="shared" si="0"/>
        <v>28</v>
      </c>
      <c r="F33" s="21">
        <f t="shared" si="0"/>
        <v>48</v>
      </c>
      <c r="G33" s="21">
        <f t="shared" si="0"/>
        <v>43</v>
      </c>
      <c r="H33" s="21">
        <f t="shared" si="0"/>
        <v>40</v>
      </c>
      <c r="I33" s="21">
        <f t="shared" si="0"/>
        <v>26</v>
      </c>
      <c r="J33" s="21">
        <f t="shared" si="0"/>
        <v>1</v>
      </c>
      <c r="K33" s="21">
        <f t="shared" si="0"/>
        <v>2</v>
      </c>
      <c r="L33" s="21">
        <f t="shared" si="0"/>
        <v>0</v>
      </c>
      <c r="M33" s="21">
        <f>$B$33-SUM(C33:L33)</f>
        <v>0</v>
      </c>
      <c r="N33" s="38">
        <f>AVERAGE(N15,N17,N19,N21,N23,N26,N28,N30,N32)</f>
        <v>6.28922206141274</v>
      </c>
      <c r="O33" s="39">
        <f>SUM(C33:I33)/$B$33</f>
        <v>0.9855072463768116</v>
      </c>
      <c r="P33" s="39">
        <f>SUM(C33:F33)/$B$33</f>
        <v>0.45893719806763283</v>
      </c>
    </row>
    <row r="35" spans="1:14" ht="12.75">
      <c r="A35" s="25" t="s">
        <v>17</v>
      </c>
      <c r="B35" s="26">
        <f ca="1">TODAY()</f>
        <v>41155</v>
      </c>
      <c r="M35" s="25" t="s">
        <v>18</v>
      </c>
      <c r="N35" s="15" t="s">
        <v>19</v>
      </c>
    </row>
    <row r="37" spans="1:12" ht="12.75">
      <c r="A37" s="1" t="s">
        <v>52</v>
      </c>
      <c r="B37" s="73">
        <f>C33+D33</f>
        <v>19</v>
      </c>
      <c r="C37" s="97" t="s">
        <v>35</v>
      </c>
      <c r="D37" s="97"/>
      <c r="J37" s="97" t="s">
        <v>37</v>
      </c>
      <c r="K37" s="97"/>
      <c r="L37" s="74"/>
    </row>
    <row r="38" spans="1:15" ht="12.75">
      <c r="A38" s="1" t="s">
        <v>53</v>
      </c>
      <c r="B38" s="73">
        <f>E33+F33</f>
        <v>76</v>
      </c>
      <c r="C38" s="12" t="s">
        <v>34</v>
      </c>
      <c r="D38" s="98" t="s">
        <v>33</v>
      </c>
      <c r="E38" s="98"/>
      <c r="F38" s="98" t="s">
        <v>36</v>
      </c>
      <c r="G38" s="98"/>
      <c r="H38" s="98"/>
      <c r="J38" s="12" t="s">
        <v>34</v>
      </c>
      <c r="K38" s="98" t="s">
        <v>33</v>
      </c>
      <c r="L38" s="98"/>
      <c r="M38" s="98"/>
      <c r="N38" s="98" t="s">
        <v>36</v>
      </c>
      <c r="O38" s="98"/>
    </row>
    <row r="39" spans="1:15" ht="12.75">
      <c r="A39" s="1" t="s">
        <v>54</v>
      </c>
      <c r="B39" s="73">
        <f>SUM(G33:I33)</f>
        <v>109</v>
      </c>
      <c r="C39" s="57">
        <f>MAX('17в-2_ПО'!V1:V13)</f>
        <v>9.818181818181818</v>
      </c>
      <c r="D39" s="99" t="str">
        <f>A14</f>
        <v>17в-2 ПО</v>
      </c>
      <c r="E39" s="99"/>
      <c r="F39" s="88" t="str">
        <f>VLOOKUP(C39,'17в-2_ПО'!A1:B13,2,0)</f>
        <v>Собех Антон</v>
      </c>
      <c r="G39" s="89"/>
      <c r="H39" s="90"/>
      <c r="J39" s="65">
        <f>MIN('17в-2_ПО'!V1:V13)</f>
        <v>4.785714285714286</v>
      </c>
      <c r="K39" s="88" t="str">
        <f aca="true" t="shared" si="1" ref="K39:K47">D39</f>
        <v>17в-2 ПО</v>
      </c>
      <c r="L39" s="89"/>
      <c r="M39" s="90"/>
      <c r="N39" s="86" t="str">
        <f>VLOOKUP(J39,'17в-2_ПО'!A1:B13,2,0)</f>
        <v>Тункель Денис</v>
      </c>
      <c r="O39" s="87"/>
    </row>
    <row r="40" spans="1:15" ht="12.75">
      <c r="A40" s="1" t="s">
        <v>55</v>
      </c>
      <c r="B40" s="73">
        <f>J33+K33+L33</f>
        <v>3</v>
      </c>
      <c r="C40" s="57">
        <f>MAX('17в_САПР'!M1:M23)</f>
        <v>9.714285714285714</v>
      </c>
      <c r="D40" s="73" t="str">
        <f>A16</f>
        <v>17в САПР</v>
      </c>
      <c r="E40" s="73"/>
      <c r="F40" s="88" t="str">
        <f>VLOOKUP(C40,'17в_САПР'!A1:B23,2,0)</f>
        <v>Собех Антон</v>
      </c>
      <c r="G40" s="89"/>
      <c r="H40" s="90"/>
      <c r="J40" s="65">
        <f>MIN('17в_САПР'!M1:M23)</f>
        <v>4.125</v>
      </c>
      <c r="K40" s="88" t="str">
        <f>D40</f>
        <v>17в САПР</v>
      </c>
      <c r="L40" s="89"/>
      <c r="M40" s="90"/>
      <c r="N40" s="86" t="str">
        <f>VLOOKUP(J40,'17в_САПР'!A1:B23,2,0)</f>
        <v>Бураков Алексей</v>
      </c>
      <c r="O40" s="87"/>
    </row>
    <row r="41" spans="1:15" ht="12.75">
      <c r="A41" s="1" t="s">
        <v>56</v>
      </c>
      <c r="B41" s="73">
        <f>M33</f>
        <v>0</v>
      </c>
      <c r="C41" s="57">
        <f>MAX('18вк-2_ПО'!X1:X14)</f>
        <v>6.615384615384615</v>
      </c>
      <c r="D41" s="99" t="str">
        <f>A18</f>
        <v>18вк-2 ПО</v>
      </c>
      <c r="E41" s="99"/>
      <c r="F41" s="88" t="str">
        <f>VLOOKUP(C41,'18вк-2_ПО'!A1:B14,2,0)</f>
        <v>Сободахо Сергей</v>
      </c>
      <c r="G41" s="89"/>
      <c r="H41" s="90"/>
      <c r="J41" s="65">
        <f>MIN('18вк-2_ПО'!X1:X14)</f>
        <v>2.230769230769231</v>
      </c>
      <c r="K41" s="88" t="str">
        <f t="shared" si="1"/>
        <v>18вк-2 ПО</v>
      </c>
      <c r="L41" s="89"/>
      <c r="M41" s="90"/>
      <c r="N41" s="86" t="str">
        <f>VLOOKUP(J41,'18вк-2_ПО'!A1:B14,2,0)</f>
        <v>Огурцов Александ</v>
      </c>
      <c r="O41" s="87"/>
    </row>
    <row r="42" spans="3:15" ht="12.75">
      <c r="C42" s="57">
        <f>MAX('18вк_САПР'!N1:N27)</f>
        <v>7.857142857142857</v>
      </c>
      <c r="D42" s="73" t="str">
        <f>A20</f>
        <v>18вк САПР</v>
      </c>
      <c r="E42" s="73"/>
      <c r="F42" s="88" t="str">
        <f>VLOOKUP(C42,'18вк_САПР'!A1:B27,2,0)</f>
        <v>Сободахо Сергей</v>
      </c>
      <c r="G42" s="89"/>
      <c r="H42" s="90"/>
      <c r="J42" s="65">
        <f>MIN('18вк_САПР'!N1:N27)</f>
        <v>2.625</v>
      </c>
      <c r="K42" s="88" t="str">
        <f>D42</f>
        <v>18вк САПР</v>
      </c>
      <c r="L42" s="89"/>
      <c r="M42" s="90"/>
      <c r="N42" s="86" t="str">
        <f>VLOOKUP(J42,'18вк_САПР'!A1:B27,2,0)</f>
        <v>Огурцов Александр</v>
      </c>
      <c r="O42" s="87"/>
    </row>
    <row r="43" spans="3:15" ht="12.75">
      <c r="C43" s="57">
        <f>MAX('40ппа_ИТ'!H1:H31)</f>
        <v>8</v>
      </c>
      <c r="D43" s="99" t="str">
        <f>A22</f>
        <v>40ппа ИТ</v>
      </c>
      <c r="E43" s="99"/>
      <c r="F43" s="88" t="str">
        <f>VLOOKUP(C43,'40ппа_ИТ'!A1:B31,2,0)</f>
        <v>Давлетчин Максим</v>
      </c>
      <c r="G43" s="89"/>
      <c r="H43" s="90"/>
      <c r="J43" s="65">
        <f>MIN('40ппа_ИТ'!H1:H31)</f>
        <v>3.75</v>
      </c>
      <c r="K43" s="88" t="str">
        <f t="shared" si="1"/>
        <v>40ппа ИТ</v>
      </c>
      <c r="L43" s="89"/>
      <c r="M43" s="90"/>
      <c r="N43" s="86" t="str">
        <f>VLOOKUP(J43,'40ппа_ИТ'!A1:B31,2,0)</f>
        <v>Кот Павел</v>
      </c>
      <c r="O43" s="87"/>
    </row>
    <row r="44" spans="3:15" ht="12.75">
      <c r="C44" s="57">
        <f>MAX('41ппа-2_Прогр'!AJ1:AJ15)</f>
        <v>6.48</v>
      </c>
      <c r="D44" s="99" t="str">
        <f>A24</f>
        <v>41ппа-2 Прогр.</v>
      </c>
      <c r="E44" s="99"/>
      <c r="F44" s="88" t="str">
        <f>VLOOKUP(C44,'41ппа-2_Прогр'!A1:B15,2,0)</f>
        <v>Собех Владислав</v>
      </c>
      <c r="G44" s="89"/>
      <c r="H44" s="90"/>
      <c r="J44" s="65">
        <f>MIN('41ппа-2_Прогр'!AJ1:AJ15)</f>
        <v>3.689655172413793</v>
      </c>
      <c r="K44" s="88" t="str">
        <f t="shared" si="1"/>
        <v>41ппа-2 Прогр.</v>
      </c>
      <c r="L44" s="89"/>
      <c r="M44" s="90"/>
      <c r="N44" s="86" t="str">
        <f>VLOOKUP(J44,'41ппа-2_Прогр'!A1:B15,2,0)</f>
        <v>Хруль Алексей</v>
      </c>
      <c r="O44" s="87"/>
    </row>
    <row r="45" spans="3:15" ht="12.75">
      <c r="C45" s="57">
        <f>MAX('23л_СК_ИТ'!G1:G30)</f>
        <v>9.5</v>
      </c>
      <c r="D45" s="71" t="str">
        <f>A27</f>
        <v>23л СК ИТ</v>
      </c>
      <c r="E45" s="72"/>
      <c r="F45" s="88" t="str">
        <f>VLOOKUP(C45,'23л_СК_ИТ'!A1:B30,2,0)</f>
        <v>Тункель Антонина</v>
      </c>
      <c r="G45" s="89"/>
      <c r="H45" s="90"/>
      <c r="J45" s="65">
        <f>MIN('23л_СК_ИТ'!G1:G30)</f>
        <v>3.75</v>
      </c>
      <c r="K45" s="88" t="str">
        <f>D45</f>
        <v>23л СК ИТ</v>
      </c>
      <c r="L45" s="89"/>
      <c r="M45" s="90"/>
      <c r="N45" s="86" t="str">
        <f>VLOOKUP(J45,'23л_СК_ИТ'!A1:B30,2,0)</f>
        <v>Почобут Оксана</v>
      </c>
      <c r="O45" s="87"/>
    </row>
    <row r="46" spans="3:15" ht="12.75">
      <c r="C46" s="57">
        <f>MAX('198ту_СК_ИТ'!O1:O29)</f>
        <v>9.571428571428571</v>
      </c>
      <c r="D46" s="71" t="str">
        <f>A29</f>
        <v>198ту СК ИТ</v>
      </c>
      <c r="E46" s="72"/>
      <c r="F46" s="88" t="str">
        <f>VLOOKUP(C46,'198ту_СК_ИТ'!A1:B29,2,0)</f>
        <v>Урбанович Виктор</v>
      </c>
      <c r="G46" s="89"/>
      <c r="H46" s="90"/>
      <c r="J46" s="65">
        <f>MIN('198ту_СК_ИТ'!O1:O29)</f>
        <v>4.5</v>
      </c>
      <c r="K46" s="88" t="str">
        <f t="shared" si="1"/>
        <v>198ту СК ИТ</v>
      </c>
      <c r="L46" s="89"/>
      <c r="M46" s="90"/>
      <c r="N46" s="86" t="e">
        <f>VLOOKUP(J46,'198ту_СК_ИТ'!A1:B29,2,0)</f>
        <v>#N/A</v>
      </c>
      <c r="O46" s="87"/>
    </row>
    <row r="47" spans="3:15" ht="12.75">
      <c r="C47" s="57">
        <f>MAX('199тку_СК_ИТ'!N1:N25)</f>
        <v>7.5</v>
      </c>
      <c r="D47" s="71" t="str">
        <f>A31</f>
        <v>199тку СК ИТ</v>
      </c>
      <c r="E47" s="72"/>
      <c r="F47" s="88" t="str">
        <f>VLOOKUP(C47,'199тку_СК_ИТ'!A1:B25,2,0)</f>
        <v>Доморацкий Влад</v>
      </c>
      <c r="G47" s="89"/>
      <c r="H47" s="90"/>
      <c r="J47" s="65">
        <f>MIN('199тку_СК_ИТ'!N1:N25)</f>
        <v>2.1666666666666665</v>
      </c>
      <c r="K47" s="88" t="str">
        <f t="shared" si="1"/>
        <v>199тку СК ИТ</v>
      </c>
      <c r="L47" s="89"/>
      <c r="M47" s="90"/>
      <c r="N47" s="86" t="str">
        <f>VLOOKUP(J47,'199тку_СК_ИТ'!A1:B25,2,0)</f>
        <v>Бенкевич Виталий</v>
      </c>
      <c r="O47" s="87"/>
    </row>
    <row r="48" spans="2:17" ht="12.75">
      <c r="B48" s="60" t="s">
        <v>38</v>
      </c>
      <c r="C48" s="64">
        <f>MAX(C39:C47)</f>
        <v>9.818181818181818</v>
      </c>
      <c r="D48" s="103" t="str">
        <f>VLOOKUP(C48,C39:E47,2,0)</f>
        <v>17в-2 ПО</v>
      </c>
      <c r="E48" s="104"/>
      <c r="F48" s="61" t="str">
        <f>VLOOKUP(C48,C39:H47,4,0)</f>
        <v>Собех Антон</v>
      </c>
      <c r="G48" s="62"/>
      <c r="H48" s="63"/>
      <c r="J48" s="66">
        <f>MIN(J39:J47)</f>
        <v>2.1666666666666665</v>
      </c>
      <c r="K48" s="100" t="str">
        <f>VLOOKUP(J48,J39:M47,2,0)</f>
        <v>199тку СК ИТ</v>
      </c>
      <c r="L48" s="102"/>
      <c r="M48" s="101"/>
      <c r="N48" s="100" t="str">
        <f>VLOOKUP(J48,J39:O47,5,0)</f>
        <v>Бенкевич Виталий</v>
      </c>
      <c r="O48" s="101"/>
      <c r="P48" s="67" t="s">
        <v>39</v>
      </c>
      <c r="Q48" s="36"/>
    </row>
  </sheetData>
  <sheetProtection/>
  <mergeCells count="47">
    <mergeCell ref="N42:O42"/>
    <mergeCell ref="N38:O38"/>
    <mergeCell ref="D43:E43"/>
    <mergeCell ref="D44:E44"/>
    <mergeCell ref="D48:E48"/>
    <mergeCell ref="F38:H38"/>
    <mergeCell ref="F39:H39"/>
    <mergeCell ref="F41:H41"/>
    <mergeCell ref="F43:H43"/>
    <mergeCell ref="F44:H44"/>
    <mergeCell ref="F46:H46"/>
    <mergeCell ref="F47:H47"/>
    <mergeCell ref="D38:E38"/>
    <mergeCell ref="N48:O48"/>
    <mergeCell ref="K44:M44"/>
    <mergeCell ref="K48:M48"/>
    <mergeCell ref="K43:M43"/>
    <mergeCell ref="K46:M46"/>
    <mergeCell ref="K47:M47"/>
    <mergeCell ref="K45:M45"/>
    <mergeCell ref="N46:O46"/>
    <mergeCell ref="N47:O47"/>
    <mergeCell ref="N43:O43"/>
    <mergeCell ref="C37:D37"/>
    <mergeCell ref="F42:H42"/>
    <mergeCell ref="F45:H45"/>
    <mergeCell ref="K38:M38"/>
    <mergeCell ref="D39:E39"/>
    <mergeCell ref="K39:M39"/>
    <mergeCell ref="K41:M41"/>
    <mergeCell ref="K42:M42"/>
    <mergeCell ref="J37:K37"/>
    <mergeCell ref="D41:E41"/>
    <mergeCell ref="A5:D5"/>
    <mergeCell ref="E5:G5"/>
    <mergeCell ref="A6:D6"/>
    <mergeCell ref="A7:D7"/>
    <mergeCell ref="N45:O45"/>
    <mergeCell ref="A8:D8"/>
    <mergeCell ref="A9:D9"/>
    <mergeCell ref="A10:D10"/>
    <mergeCell ref="K40:M40"/>
    <mergeCell ref="F40:H40"/>
    <mergeCell ref="N39:O39"/>
    <mergeCell ref="N41:O41"/>
    <mergeCell ref="N44:O44"/>
    <mergeCell ref="N40:O40"/>
  </mergeCells>
  <printOptions/>
  <pageMargins left="0.74" right="0.1968503937007874" top="0.8" bottom="0.43" header="0.31496062992125984" footer="0.31496062992125984"/>
  <pageSetup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C53" sqref="C53"/>
    </sheetView>
  </sheetViews>
  <sheetFormatPr defaultColWidth="9.00390625" defaultRowHeight="12.75"/>
  <cols>
    <col min="3" max="3" width="11.625" style="0" customWidth="1"/>
  </cols>
  <sheetData>
    <row r="1" ht="12.75">
      <c r="A1" s="5" t="s">
        <v>57</v>
      </c>
    </row>
    <row r="44" spans="1:3" ht="12.75">
      <c r="A44" s="12" t="s">
        <v>10</v>
      </c>
      <c r="B44" s="12" t="s">
        <v>34</v>
      </c>
      <c r="C44" s="12" t="s">
        <v>58</v>
      </c>
    </row>
    <row r="45" spans="1:3" ht="12.75">
      <c r="A45" s="1" t="s">
        <v>264</v>
      </c>
      <c r="B45" s="65">
        <v>6.59</v>
      </c>
      <c r="C45" s="68">
        <v>0.54</v>
      </c>
    </row>
    <row r="46" spans="1:3" ht="12.75">
      <c r="A46" s="1" t="s">
        <v>265</v>
      </c>
      <c r="B46" s="65">
        <v>7.21</v>
      </c>
      <c r="C46" s="68">
        <v>0.68</v>
      </c>
    </row>
    <row r="47" spans="1:3" ht="12.75">
      <c r="A47" s="1" t="s">
        <v>266</v>
      </c>
      <c r="B47" s="65">
        <v>7.03</v>
      </c>
      <c r="C47" s="68">
        <v>0.66</v>
      </c>
    </row>
    <row r="48" spans="1:3" ht="12.75">
      <c r="A48" s="1" t="s">
        <v>267</v>
      </c>
      <c r="B48" s="65">
        <v>6.95</v>
      </c>
      <c r="C48" s="68">
        <v>0.6</v>
      </c>
    </row>
    <row r="49" spans="1:3" ht="12.75">
      <c r="A49" s="1" t="s">
        <v>268</v>
      </c>
      <c r="B49" s="65">
        <v>7.42</v>
      </c>
      <c r="C49" s="68">
        <v>0.71</v>
      </c>
    </row>
    <row r="50" spans="1:3" ht="12.75">
      <c r="A50" s="1" t="s">
        <v>269</v>
      </c>
      <c r="B50" s="65">
        <v>7.16</v>
      </c>
      <c r="C50" s="68">
        <v>0.65</v>
      </c>
    </row>
    <row r="51" spans="1:3" ht="12.75">
      <c r="A51" s="1" t="s">
        <v>270</v>
      </c>
      <c r="B51" s="65">
        <v>7.5</v>
      </c>
      <c r="C51" s="68">
        <v>0.58</v>
      </c>
    </row>
    <row r="52" spans="1:3" ht="12.75">
      <c r="A52" s="1" t="s">
        <v>271</v>
      </c>
      <c r="B52" s="65">
        <v>7.14</v>
      </c>
      <c r="C52" s="68">
        <v>0.68</v>
      </c>
    </row>
    <row r="53" spans="1:3" ht="12.75">
      <c r="A53" s="1" t="s">
        <v>272</v>
      </c>
      <c r="B53" s="65">
        <f>Отчет!N33</f>
        <v>6.28922206141274</v>
      </c>
      <c r="C53" s="68">
        <f>Отчет!P33</f>
        <v>0.45893719806763283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="87" zoomScaleNormal="87" zoomScalePageLayoutView="0" workbookViewId="0" topLeftCell="B1">
      <selection activeCell="F22" sqref="F22"/>
    </sheetView>
  </sheetViews>
  <sheetFormatPr defaultColWidth="9.00390625" defaultRowHeight="12.75"/>
  <cols>
    <col min="1" max="1" width="5.25390625" style="0" hidden="1" customWidth="1"/>
    <col min="2" max="2" width="23.00390625" style="0" customWidth="1"/>
    <col min="3" max="5" width="8.25390625" style="0" bestFit="1" customWidth="1"/>
    <col min="6" max="6" width="5.00390625" style="0" bestFit="1" customWidth="1"/>
    <col min="7" max="7" width="6.25390625" style="0" bestFit="1" customWidth="1"/>
    <col min="8" max="8" width="8.25390625" style="0" bestFit="1" customWidth="1"/>
    <col min="9" max="9" width="5.00390625" style="0" bestFit="1" customWidth="1"/>
    <col min="10" max="10" width="9.00390625" style="0" bestFit="1" customWidth="1"/>
    <col min="11" max="11" width="7.875" style="0" bestFit="1" customWidth="1"/>
    <col min="12" max="12" width="8.25390625" style="0" bestFit="1" customWidth="1"/>
    <col min="13" max="13" width="9.125" style="3" customWidth="1"/>
    <col min="14" max="14" width="9.125" style="10" customWidth="1"/>
    <col min="15" max="15" width="10.375" style="0" customWidth="1"/>
  </cols>
  <sheetData>
    <row r="1" spans="1:17" ht="12.75">
      <c r="A1" s="3">
        <f aca="true" t="shared" si="0" ref="A1:A23">M1</f>
        <v>6.571428571428571</v>
      </c>
      <c r="B1" s="2" t="s">
        <v>99</v>
      </c>
      <c r="C1" s="1">
        <v>6</v>
      </c>
      <c r="D1" s="1">
        <v>3</v>
      </c>
      <c r="E1" s="1">
        <v>9</v>
      </c>
      <c r="F1" s="1"/>
      <c r="G1" s="1"/>
      <c r="H1" s="1">
        <v>9</v>
      </c>
      <c r="I1" s="1"/>
      <c r="J1" s="1">
        <v>10</v>
      </c>
      <c r="K1" s="1">
        <v>4</v>
      </c>
      <c r="L1" s="56">
        <v>5</v>
      </c>
      <c r="M1" s="43">
        <f aca="true" t="shared" si="1" ref="M1:M23">AVERAGE(C1:L1)</f>
        <v>6.571428571428571</v>
      </c>
      <c r="N1" s="8">
        <f aca="true" t="shared" si="2" ref="N1:N23">ROUND(M1,0)</f>
        <v>7</v>
      </c>
      <c r="O1" s="1" t="s">
        <v>40</v>
      </c>
      <c r="P1" s="1">
        <f>COUNTIF(N1:N23,"&gt;8")</f>
        <v>4</v>
      </c>
      <c r="Q1" s="68">
        <f>P1/$B$25</f>
        <v>0.17391304347826086</v>
      </c>
    </row>
    <row r="2" spans="1:17" ht="12.75">
      <c r="A2" s="3">
        <f t="shared" si="0"/>
        <v>6</v>
      </c>
      <c r="B2" s="2" t="s">
        <v>100</v>
      </c>
      <c r="C2" s="1">
        <v>6</v>
      </c>
      <c r="D2" s="1">
        <v>6</v>
      </c>
      <c r="E2" s="1">
        <v>5</v>
      </c>
      <c r="F2" s="1"/>
      <c r="G2" s="1"/>
      <c r="H2" s="1">
        <v>8</v>
      </c>
      <c r="I2" s="1"/>
      <c r="J2" s="1">
        <v>4</v>
      </c>
      <c r="K2" s="1">
        <v>8</v>
      </c>
      <c r="L2" s="1">
        <v>5</v>
      </c>
      <c r="M2" s="43">
        <f t="shared" si="1"/>
        <v>6</v>
      </c>
      <c r="N2" s="8">
        <f t="shared" si="2"/>
        <v>6</v>
      </c>
      <c r="O2" s="1" t="s">
        <v>41</v>
      </c>
      <c r="P2" s="69">
        <f>COUNTIF(N1:N23,7)+COUNTIF(N1:N23,8)</f>
        <v>11</v>
      </c>
      <c r="Q2" s="68">
        <f>P2/$B$25</f>
        <v>0.4782608695652174</v>
      </c>
    </row>
    <row r="3" spans="1:17" ht="12.75">
      <c r="A3" s="3">
        <f t="shared" si="0"/>
        <v>4.125</v>
      </c>
      <c r="B3" s="2" t="s">
        <v>101</v>
      </c>
      <c r="C3" s="1">
        <v>4</v>
      </c>
      <c r="D3" s="1">
        <v>2</v>
      </c>
      <c r="E3" s="1">
        <v>2</v>
      </c>
      <c r="F3" s="1">
        <v>4</v>
      </c>
      <c r="G3" s="1"/>
      <c r="H3" s="1">
        <v>9</v>
      </c>
      <c r="I3" s="1"/>
      <c r="J3" s="1">
        <v>4</v>
      </c>
      <c r="K3" s="1">
        <v>4</v>
      </c>
      <c r="L3" s="1">
        <v>4</v>
      </c>
      <c r="M3" s="43">
        <f t="shared" si="1"/>
        <v>4.125</v>
      </c>
      <c r="N3" s="8">
        <f t="shared" si="2"/>
        <v>4</v>
      </c>
      <c r="O3" s="1" t="s">
        <v>42</v>
      </c>
      <c r="P3" s="69">
        <f>COUNTIF(N1:N23,4)+COUNTIF(N1:N23,5)+COUNTIF(N1:N23,6)</f>
        <v>8</v>
      </c>
      <c r="Q3" s="68">
        <f>P3/$B$25</f>
        <v>0.34782608695652173</v>
      </c>
    </row>
    <row r="4" spans="1:17" ht="12.75">
      <c r="A4" s="3">
        <f t="shared" si="0"/>
        <v>5.571428571428571</v>
      </c>
      <c r="B4" s="2" t="s">
        <v>102</v>
      </c>
      <c r="C4" s="1">
        <v>5</v>
      </c>
      <c r="D4" s="1">
        <v>5</v>
      </c>
      <c r="E4" s="1">
        <v>6</v>
      </c>
      <c r="F4" s="1"/>
      <c r="G4" s="1"/>
      <c r="H4" s="1">
        <v>5</v>
      </c>
      <c r="I4" s="1"/>
      <c r="J4" s="1">
        <v>6</v>
      </c>
      <c r="K4" s="1">
        <v>8</v>
      </c>
      <c r="L4" s="1">
        <v>4</v>
      </c>
      <c r="M4" s="43">
        <f t="shared" si="1"/>
        <v>5.571428571428571</v>
      </c>
      <c r="N4" s="8">
        <f t="shared" si="2"/>
        <v>6</v>
      </c>
      <c r="O4" s="1" t="s">
        <v>43</v>
      </c>
      <c r="P4" s="1">
        <f>COUNTIF(N1:N23,"&lt;4")</f>
        <v>0</v>
      </c>
      <c r="Q4" s="68">
        <f>P4/$B$25</f>
        <v>0</v>
      </c>
    </row>
    <row r="5" spans="1:17" ht="12.75">
      <c r="A5" s="3">
        <f t="shared" si="0"/>
        <v>5.5</v>
      </c>
      <c r="B5" s="2" t="s">
        <v>103</v>
      </c>
      <c r="C5" s="1">
        <v>8</v>
      </c>
      <c r="D5" s="1">
        <v>4</v>
      </c>
      <c r="E5" s="1">
        <v>7</v>
      </c>
      <c r="F5" s="1"/>
      <c r="G5" s="1"/>
      <c r="H5" s="1">
        <v>1</v>
      </c>
      <c r="I5" s="1">
        <v>5</v>
      </c>
      <c r="J5" s="1">
        <v>5</v>
      </c>
      <c r="K5" s="1">
        <v>8</v>
      </c>
      <c r="L5" s="1">
        <v>6</v>
      </c>
      <c r="M5" s="43">
        <f t="shared" si="1"/>
        <v>5.5</v>
      </c>
      <c r="N5" s="8">
        <f t="shared" si="2"/>
        <v>6</v>
      </c>
      <c r="O5" s="70" t="s">
        <v>44</v>
      </c>
      <c r="P5" s="1">
        <f>$B$25-SUM(P1:P4)</f>
        <v>0</v>
      </c>
      <c r="Q5" s="68">
        <f>P5/$B$25</f>
        <v>0</v>
      </c>
    </row>
    <row r="6" spans="1:14" ht="12.75">
      <c r="A6" s="3">
        <f t="shared" si="0"/>
        <v>7.142857142857143</v>
      </c>
      <c r="B6" s="2" t="s">
        <v>104</v>
      </c>
      <c r="C6" s="1">
        <v>4</v>
      </c>
      <c r="D6" s="1">
        <v>4</v>
      </c>
      <c r="E6" s="1">
        <v>9</v>
      </c>
      <c r="F6" s="1"/>
      <c r="G6" s="1"/>
      <c r="H6" s="1">
        <v>9</v>
      </c>
      <c r="I6" s="1"/>
      <c r="J6" s="1">
        <v>10</v>
      </c>
      <c r="K6" s="1">
        <v>10</v>
      </c>
      <c r="L6" s="1">
        <v>4</v>
      </c>
      <c r="M6" s="43">
        <f t="shared" si="1"/>
        <v>7.142857142857143</v>
      </c>
      <c r="N6" s="8">
        <f t="shared" si="2"/>
        <v>7</v>
      </c>
    </row>
    <row r="7" spans="1:14" ht="12.75">
      <c r="A7" s="3">
        <f t="shared" si="0"/>
        <v>8.428571428571429</v>
      </c>
      <c r="B7" s="2" t="s">
        <v>105</v>
      </c>
      <c r="C7" s="1">
        <v>9</v>
      </c>
      <c r="D7" s="1">
        <v>5</v>
      </c>
      <c r="E7" s="1">
        <v>8</v>
      </c>
      <c r="F7" s="1"/>
      <c r="G7" s="1"/>
      <c r="H7" s="1">
        <v>8</v>
      </c>
      <c r="I7" s="1"/>
      <c r="J7" s="1">
        <v>9</v>
      </c>
      <c r="K7" s="1">
        <v>10</v>
      </c>
      <c r="L7" s="1">
        <v>10</v>
      </c>
      <c r="M7" s="43">
        <f t="shared" si="1"/>
        <v>8.428571428571429</v>
      </c>
      <c r="N7" s="8">
        <v>9</v>
      </c>
    </row>
    <row r="8" spans="1:14" ht="12.75">
      <c r="A8" s="3">
        <f t="shared" si="0"/>
        <v>5.142857142857143</v>
      </c>
      <c r="B8" s="2" t="s">
        <v>106</v>
      </c>
      <c r="C8" s="1">
        <v>6</v>
      </c>
      <c r="D8" s="1">
        <v>4</v>
      </c>
      <c r="E8" s="1">
        <v>5</v>
      </c>
      <c r="F8" s="1"/>
      <c r="G8" s="1"/>
      <c r="H8" s="1">
        <v>4</v>
      </c>
      <c r="I8" s="1"/>
      <c r="J8" s="1">
        <v>4</v>
      </c>
      <c r="K8" s="1">
        <v>8</v>
      </c>
      <c r="L8" s="1">
        <v>5</v>
      </c>
      <c r="M8" s="43">
        <f t="shared" si="1"/>
        <v>5.142857142857143</v>
      </c>
      <c r="N8" s="8">
        <f t="shared" si="2"/>
        <v>5</v>
      </c>
    </row>
    <row r="9" spans="1:14" ht="12.75">
      <c r="A9" s="3">
        <f t="shared" si="0"/>
        <v>7.571428571428571</v>
      </c>
      <c r="B9" s="2" t="s">
        <v>107</v>
      </c>
      <c r="C9" s="1">
        <v>6</v>
      </c>
      <c r="D9" s="1">
        <v>4</v>
      </c>
      <c r="E9" s="1">
        <v>9</v>
      </c>
      <c r="F9" s="1"/>
      <c r="G9" s="1"/>
      <c r="H9" s="1">
        <v>9</v>
      </c>
      <c r="I9" s="1"/>
      <c r="J9" s="1">
        <v>10</v>
      </c>
      <c r="K9" s="1">
        <v>10</v>
      </c>
      <c r="L9" s="1">
        <v>5</v>
      </c>
      <c r="M9" s="43">
        <f t="shared" si="1"/>
        <v>7.571428571428571</v>
      </c>
      <c r="N9" s="8">
        <f t="shared" si="2"/>
        <v>8</v>
      </c>
    </row>
    <row r="10" spans="1:14" ht="13.5" thickBot="1">
      <c r="A10" s="3">
        <f t="shared" si="0"/>
        <v>6.142857142857143</v>
      </c>
      <c r="B10" s="54" t="s">
        <v>108</v>
      </c>
      <c r="C10" s="50">
        <v>5</v>
      </c>
      <c r="D10" s="50">
        <v>7</v>
      </c>
      <c r="E10" s="50">
        <v>4</v>
      </c>
      <c r="F10" s="50"/>
      <c r="G10" s="50"/>
      <c r="H10" s="50">
        <v>7</v>
      </c>
      <c r="I10" s="50"/>
      <c r="J10" s="50">
        <v>8</v>
      </c>
      <c r="K10" s="50">
        <v>6</v>
      </c>
      <c r="L10" s="50">
        <v>6</v>
      </c>
      <c r="M10" s="51">
        <f t="shared" si="1"/>
        <v>6.142857142857143</v>
      </c>
      <c r="N10" s="52">
        <f t="shared" si="2"/>
        <v>6</v>
      </c>
    </row>
    <row r="11" spans="1:14" ht="12.75">
      <c r="A11" s="3">
        <f t="shared" si="0"/>
        <v>6.5</v>
      </c>
      <c r="B11" s="53" t="s">
        <v>109</v>
      </c>
      <c r="C11" s="23">
        <v>7</v>
      </c>
      <c r="D11" s="23">
        <v>8</v>
      </c>
      <c r="E11" s="23">
        <v>6</v>
      </c>
      <c r="F11" s="23"/>
      <c r="G11" s="23"/>
      <c r="H11" s="23">
        <v>1</v>
      </c>
      <c r="I11" s="23">
        <v>6</v>
      </c>
      <c r="J11" s="23">
        <v>6</v>
      </c>
      <c r="K11" s="23">
        <v>9</v>
      </c>
      <c r="L11" s="23">
        <v>9</v>
      </c>
      <c r="M11" s="48">
        <f t="shared" si="1"/>
        <v>6.5</v>
      </c>
      <c r="N11" s="49">
        <v>8</v>
      </c>
    </row>
    <row r="12" spans="1:14" ht="12.75">
      <c r="A12" s="3">
        <f t="shared" si="0"/>
        <v>6.333333333333333</v>
      </c>
      <c r="B12" s="53" t="s">
        <v>110</v>
      </c>
      <c r="C12" s="23">
        <v>5</v>
      </c>
      <c r="D12" s="23">
        <v>9</v>
      </c>
      <c r="E12" s="23">
        <v>9</v>
      </c>
      <c r="F12" s="23">
        <v>10</v>
      </c>
      <c r="G12" s="23"/>
      <c r="H12" s="23">
        <v>1</v>
      </c>
      <c r="I12" s="23">
        <v>4</v>
      </c>
      <c r="J12" s="23">
        <v>6</v>
      </c>
      <c r="K12" s="23">
        <v>7</v>
      </c>
      <c r="L12" s="23">
        <v>6</v>
      </c>
      <c r="M12" s="43">
        <f t="shared" si="1"/>
        <v>6.333333333333333</v>
      </c>
      <c r="N12" s="49">
        <v>7</v>
      </c>
    </row>
    <row r="13" spans="1:14" ht="12.75">
      <c r="A13" s="3">
        <f t="shared" si="0"/>
        <v>6.333333333333333</v>
      </c>
      <c r="B13" s="53" t="s">
        <v>111</v>
      </c>
      <c r="C13" s="1">
        <v>4</v>
      </c>
      <c r="D13" s="1">
        <v>8</v>
      </c>
      <c r="E13" s="1">
        <v>9</v>
      </c>
      <c r="F13" s="1">
        <v>10</v>
      </c>
      <c r="G13" s="1"/>
      <c r="H13" s="1">
        <v>1</v>
      </c>
      <c r="I13" s="1">
        <v>6</v>
      </c>
      <c r="J13" s="1">
        <v>6</v>
      </c>
      <c r="K13" s="1">
        <v>7</v>
      </c>
      <c r="L13" s="1">
        <v>6</v>
      </c>
      <c r="M13" s="43">
        <f t="shared" si="1"/>
        <v>6.333333333333333</v>
      </c>
      <c r="N13" s="49">
        <v>7</v>
      </c>
    </row>
    <row r="14" spans="1:14" ht="12.75">
      <c r="A14" s="3">
        <f t="shared" si="0"/>
        <v>9.428571428571429</v>
      </c>
      <c r="B14" s="2" t="s">
        <v>112</v>
      </c>
      <c r="C14" s="1">
        <v>8</v>
      </c>
      <c r="D14" s="1">
        <v>9</v>
      </c>
      <c r="E14" s="1">
        <v>9</v>
      </c>
      <c r="F14" s="1"/>
      <c r="G14" s="1"/>
      <c r="H14" s="1">
        <v>10</v>
      </c>
      <c r="I14" s="1"/>
      <c r="J14" s="1">
        <v>10</v>
      </c>
      <c r="K14" s="1">
        <v>10</v>
      </c>
      <c r="L14" s="1">
        <v>10</v>
      </c>
      <c r="M14" s="43">
        <f t="shared" si="1"/>
        <v>9.428571428571429</v>
      </c>
      <c r="N14" s="8">
        <v>10</v>
      </c>
    </row>
    <row r="15" spans="1:14" ht="12.75">
      <c r="A15" s="3">
        <f t="shared" si="0"/>
        <v>9</v>
      </c>
      <c r="B15" s="53" t="s">
        <v>113</v>
      </c>
      <c r="C15" s="23">
        <v>6</v>
      </c>
      <c r="D15" s="23">
        <v>10</v>
      </c>
      <c r="E15" s="23">
        <v>8</v>
      </c>
      <c r="F15" s="23"/>
      <c r="G15" s="23"/>
      <c r="H15" s="23">
        <v>10</v>
      </c>
      <c r="I15" s="23"/>
      <c r="J15" s="23">
        <v>10</v>
      </c>
      <c r="K15" s="23">
        <v>9</v>
      </c>
      <c r="L15" s="23">
        <v>10</v>
      </c>
      <c r="M15" s="43">
        <f t="shared" si="1"/>
        <v>9</v>
      </c>
      <c r="N15" s="8">
        <f t="shared" si="2"/>
        <v>9</v>
      </c>
    </row>
    <row r="16" spans="1:14" ht="12.75">
      <c r="A16" s="3">
        <f t="shared" si="0"/>
        <v>6.333333333333333</v>
      </c>
      <c r="B16" s="2" t="s">
        <v>114</v>
      </c>
      <c r="C16" s="1">
        <v>7</v>
      </c>
      <c r="D16" s="1">
        <v>7</v>
      </c>
      <c r="E16" s="1">
        <v>7</v>
      </c>
      <c r="F16" s="1">
        <v>10</v>
      </c>
      <c r="G16" s="1"/>
      <c r="H16" s="1">
        <v>1</v>
      </c>
      <c r="I16" s="1">
        <v>6</v>
      </c>
      <c r="J16" s="1">
        <v>7</v>
      </c>
      <c r="K16" s="1">
        <v>8</v>
      </c>
      <c r="L16" s="1">
        <v>4</v>
      </c>
      <c r="M16" s="43">
        <f t="shared" si="1"/>
        <v>6.333333333333333</v>
      </c>
      <c r="N16" s="49">
        <v>7</v>
      </c>
    </row>
    <row r="17" spans="1:14" ht="12.75">
      <c r="A17" s="3">
        <f t="shared" si="0"/>
        <v>6.571428571428571</v>
      </c>
      <c r="B17" s="2" t="s">
        <v>115</v>
      </c>
      <c r="C17" s="1">
        <v>9</v>
      </c>
      <c r="D17" s="1">
        <v>7</v>
      </c>
      <c r="E17" s="1">
        <v>6</v>
      </c>
      <c r="F17" s="1"/>
      <c r="G17" s="1"/>
      <c r="H17" s="1">
        <v>1</v>
      </c>
      <c r="I17" s="1"/>
      <c r="J17" s="1">
        <v>6</v>
      </c>
      <c r="K17" s="1">
        <v>8</v>
      </c>
      <c r="L17" s="1">
        <v>9</v>
      </c>
      <c r="M17" s="43">
        <f t="shared" si="1"/>
        <v>6.571428571428571</v>
      </c>
      <c r="N17" s="8">
        <f t="shared" si="2"/>
        <v>7</v>
      </c>
    </row>
    <row r="18" spans="1:14" ht="12.75">
      <c r="A18" s="3">
        <f t="shared" si="0"/>
        <v>9.714285714285714</v>
      </c>
      <c r="B18" s="2" t="s">
        <v>116</v>
      </c>
      <c r="C18" s="1">
        <v>9</v>
      </c>
      <c r="D18" s="1">
        <v>10</v>
      </c>
      <c r="E18" s="1">
        <v>9</v>
      </c>
      <c r="F18" s="1"/>
      <c r="G18" s="1"/>
      <c r="H18" s="1">
        <v>10</v>
      </c>
      <c r="I18" s="1"/>
      <c r="J18" s="1">
        <v>10</v>
      </c>
      <c r="K18" s="1">
        <v>10</v>
      </c>
      <c r="L18" s="1">
        <v>10</v>
      </c>
      <c r="M18" s="43">
        <f t="shared" si="1"/>
        <v>9.714285714285714</v>
      </c>
      <c r="N18" s="8">
        <f t="shared" si="2"/>
        <v>10</v>
      </c>
    </row>
    <row r="19" spans="1:14" ht="12.75">
      <c r="A19" s="3">
        <f t="shared" si="0"/>
        <v>7.571428571428571</v>
      </c>
      <c r="B19" s="2" t="s">
        <v>117</v>
      </c>
      <c r="C19" s="1">
        <v>6</v>
      </c>
      <c r="D19" s="1">
        <v>7</v>
      </c>
      <c r="E19" s="1">
        <v>9</v>
      </c>
      <c r="F19" s="1"/>
      <c r="G19" s="1"/>
      <c r="H19" s="1">
        <v>10</v>
      </c>
      <c r="I19" s="1"/>
      <c r="J19" s="1">
        <v>5</v>
      </c>
      <c r="K19" s="1">
        <v>10</v>
      </c>
      <c r="L19" s="1">
        <v>6</v>
      </c>
      <c r="M19" s="43">
        <f t="shared" si="1"/>
        <v>7.571428571428571</v>
      </c>
      <c r="N19" s="8">
        <f t="shared" si="2"/>
        <v>8</v>
      </c>
    </row>
    <row r="20" spans="1:14" ht="12.75">
      <c r="A20" s="3">
        <f t="shared" si="0"/>
        <v>4.714285714285714</v>
      </c>
      <c r="B20" s="2" t="s">
        <v>118</v>
      </c>
      <c r="C20" s="1">
        <v>6</v>
      </c>
      <c r="D20" s="1">
        <v>5</v>
      </c>
      <c r="E20" s="1">
        <v>4</v>
      </c>
      <c r="F20" s="1"/>
      <c r="G20" s="1"/>
      <c r="H20" s="1">
        <v>5</v>
      </c>
      <c r="I20" s="1"/>
      <c r="J20" s="1">
        <v>4</v>
      </c>
      <c r="K20" s="1">
        <v>4</v>
      </c>
      <c r="L20" s="1">
        <v>5</v>
      </c>
      <c r="M20" s="43">
        <f t="shared" si="1"/>
        <v>4.714285714285714</v>
      </c>
      <c r="N20" s="8">
        <f t="shared" si="2"/>
        <v>5</v>
      </c>
    </row>
    <row r="21" spans="1:14" ht="12.75">
      <c r="A21" s="3">
        <f t="shared" si="0"/>
        <v>4.571428571428571</v>
      </c>
      <c r="B21" s="2" t="s">
        <v>119</v>
      </c>
      <c r="C21" s="1">
        <v>4</v>
      </c>
      <c r="D21" s="1">
        <v>3</v>
      </c>
      <c r="E21" s="1">
        <v>5</v>
      </c>
      <c r="F21" s="1"/>
      <c r="G21" s="1"/>
      <c r="H21" s="1">
        <v>6</v>
      </c>
      <c r="I21" s="1"/>
      <c r="J21" s="1">
        <v>4</v>
      </c>
      <c r="K21" s="1">
        <v>4</v>
      </c>
      <c r="L21" s="1">
        <v>6</v>
      </c>
      <c r="M21" s="43">
        <f t="shared" si="1"/>
        <v>4.571428571428571</v>
      </c>
      <c r="N21" s="8">
        <f t="shared" si="2"/>
        <v>5</v>
      </c>
    </row>
    <row r="22" spans="1:14" ht="12.75">
      <c r="A22" s="3">
        <f t="shared" si="0"/>
        <v>7.4</v>
      </c>
      <c r="B22" s="2" t="s">
        <v>120</v>
      </c>
      <c r="C22" s="1">
        <v>7</v>
      </c>
      <c r="D22" s="1">
        <v>7</v>
      </c>
      <c r="E22" s="1">
        <v>6</v>
      </c>
      <c r="F22" s="1">
        <v>10</v>
      </c>
      <c r="G22" s="1">
        <v>10</v>
      </c>
      <c r="H22" s="1">
        <v>1</v>
      </c>
      <c r="I22" s="1">
        <v>6</v>
      </c>
      <c r="J22" s="1">
        <v>9</v>
      </c>
      <c r="K22" s="1">
        <v>10</v>
      </c>
      <c r="L22" s="1">
        <v>8</v>
      </c>
      <c r="M22" s="43">
        <f t="shared" si="1"/>
        <v>7.4</v>
      </c>
      <c r="N22" s="8">
        <v>8</v>
      </c>
    </row>
    <row r="23" spans="1:14" ht="12.75">
      <c r="A23" s="3">
        <f t="shared" si="0"/>
        <v>6.714285714285714</v>
      </c>
      <c r="B23" s="2" t="s">
        <v>121</v>
      </c>
      <c r="C23" s="1">
        <v>7</v>
      </c>
      <c r="D23" s="1">
        <v>7</v>
      </c>
      <c r="E23" s="1">
        <v>6</v>
      </c>
      <c r="F23" s="1"/>
      <c r="G23" s="1"/>
      <c r="H23" s="1">
        <v>7</v>
      </c>
      <c r="I23" s="1"/>
      <c r="J23" s="1">
        <v>8</v>
      </c>
      <c r="K23" s="1">
        <v>6</v>
      </c>
      <c r="L23" s="1">
        <v>6</v>
      </c>
      <c r="M23" s="43">
        <f t="shared" si="1"/>
        <v>6.714285714285714</v>
      </c>
      <c r="N23" s="8">
        <f t="shared" si="2"/>
        <v>7</v>
      </c>
    </row>
    <row r="24" spans="2:14" s="5" customFormat="1" ht="12.75">
      <c r="B24" s="6" t="s">
        <v>0</v>
      </c>
      <c r="C24" s="11">
        <f aca="true" t="shared" si="3" ref="C24:N24">AVERAGE(C1:C23)</f>
        <v>6.260869565217392</v>
      </c>
      <c r="D24" s="11">
        <f t="shared" si="3"/>
        <v>6.130434782608695</v>
      </c>
      <c r="E24" s="11">
        <f t="shared" si="3"/>
        <v>6.826086956521739</v>
      </c>
      <c r="F24" s="11">
        <f>AVERAGE(F1:F23)</f>
        <v>8.8</v>
      </c>
      <c r="G24" s="11">
        <f>AVERAGE(G1:G23)</f>
        <v>10</v>
      </c>
      <c r="H24" s="11">
        <f t="shared" si="3"/>
        <v>5.782608695652174</v>
      </c>
      <c r="I24" s="11">
        <f t="shared" si="3"/>
        <v>5.5</v>
      </c>
      <c r="J24" s="11">
        <f t="shared" si="3"/>
        <v>7</v>
      </c>
      <c r="K24" s="11">
        <f t="shared" si="3"/>
        <v>7.739130434782608</v>
      </c>
      <c r="L24" s="11">
        <f t="shared" si="3"/>
        <v>6.478260869565218</v>
      </c>
      <c r="M24" s="44">
        <f t="shared" si="3"/>
        <v>6.668788819875778</v>
      </c>
      <c r="N24" s="44">
        <f t="shared" si="3"/>
        <v>7.043478260869565</v>
      </c>
    </row>
    <row r="25" spans="2:14" s="5" customFormat="1" ht="12.75">
      <c r="B25" s="6">
        <v>23</v>
      </c>
      <c r="C25" s="13" t="s">
        <v>122</v>
      </c>
      <c r="D25" s="13" t="s">
        <v>123</v>
      </c>
      <c r="E25" s="13" t="s">
        <v>94</v>
      </c>
      <c r="F25" s="13" t="s">
        <v>295</v>
      </c>
      <c r="G25" s="13" t="s">
        <v>295</v>
      </c>
      <c r="H25" s="13" t="s">
        <v>124</v>
      </c>
      <c r="I25" s="13" t="s">
        <v>295</v>
      </c>
      <c r="J25" s="13" t="s">
        <v>125</v>
      </c>
      <c r="K25" s="13" t="s">
        <v>62</v>
      </c>
      <c r="L25" s="13" t="s">
        <v>4</v>
      </c>
      <c r="M25" s="45" t="s">
        <v>29</v>
      </c>
      <c r="N25" s="9" t="s">
        <v>28</v>
      </c>
    </row>
    <row r="26" spans="2:14" ht="12.75">
      <c r="B26" s="4" t="s">
        <v>59</v>
      </c>
      <c r="C26" s="83" t="s">
        <v>63</v>
      </c>
      <c r="D26" s="84"/>
      <c r="E26" s="84"/>
      <c r="F26" s="84"/>
      <c r="G26" s="84"/>
      <c r="H26" s="84"/>
      <c r="I26" s="84"/>
      <c r="J26" s="84"/>
      <c r="K26" s="84"/>
      <c r="L26" s="85"/>
      <c r="M26" s="46">
        <f>N26/B25</f>
        <v>1</v>
      </c>
      <c r="N26" s="8">
        <f>COUNTIF(N1:N23,"&gt;3")</f>
        <v>23</v>
      </c>
    </row>
    <row r="27" spans="2:14" ht="12.75">
      <c r="B27" s="4" t="s">
        <v>60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6">
        <f>N27/B25</f>
        <v>0.6521739130434783</v>
      </c>
      <c r="N27" s="8">
        <f>COUNTIF(N1:N23,"&gt;6")</f>
        <v>15</v>
      </c>
    </row>
  </sheetData>
  <sheetProtection/>
  <mergeCells count="1">
    <mergeCell ref="C26:L26"/>
  </mergeCells>
  <conditionalFormatting sqref="N1:N2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1:M2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zoomScale="87" zoomScaleNormal="87" zoomScalePageLayoutView="0" workbookViewId="0" topLeftCell="B1">
      <selection activeCell="Q14" sqref="Q14"/>
    </sheetView>
  </sheetViews>
  <sheetFormatPr defaultColWidth="9.00390625" defaultRowHeight="12.75"/>
  <cols>
    <col min="1" max="1" width="15.375" style="0" hidden="1" customWidth="1"/>
    <col min="2" max="2" width="23.00390625" style="0" customWidth="1"/>
    <col min="3" max="3" width="5.00390625" style="0" bestFit="1" customWidth="1"/>
    <col min="4" max="4" width="5.00390625" style="0" customWidth="1"/>
    <col min="5" max="5" width="5.00390625" style="0" bestFit="1" customWidth="1"/>
    <col min="6" max="6" width="5.00390625" style="0" customWidth="1"/>
    <col min="7" max="7" width="5.00390625" style="0" bestFit="1" customWidth="1"/>
    <col min="8" max="8" width="5.00390625" style="0" customWidth="1"/>
    <col min="9" max="9" width="5.00390625" style="0" bestFit="1" customWidth="1"/>
    <col min="10" max="10" width="5.00390625" style="0" customWidth="1"/>
    <col min="11" max="11" width="5.00390625" style="0" bestFit="1" customWidth="1"/>
    <col min="12" max="12" width="5.00390625" style="0" customWidth="1"/>
    <col min="13" max="13" width="6.625" style="0" bestFit="1" customWidth="1"/>
    <col min="14" max="14" width="6.625" style="0" customWidth="1"/>
    <col min="15" max="15" width="6.625" style="0" bestFit="1" customWidth="1"/>
    <col min="16" max="16" width="6.625" style="0" customWidth="1"/>
    <col min="17" max="17" width="5.00390625" style="0" bestFit="1" customWidth="1"/>
    <col min="18" max="18" width="5.00390625" style="0" customWidth="1"/>
    <col min="19" max="19" width="5.00390625" style="0" bestFit="1" customWidth="1"/>
    <col min="20" max="20" width="5.00390625" style="0" customWidth="1"/>
    <col min="21" max="21" width="6.25390625" style="14" bestFit="1" customWidth="1"/>
    <col min="22" max="22" width="6.25390625" style="14" customWidth="1"/>
    <col min="23" max="23" width="5.00390625" style="14" bestFit="1" customWidth="1"/>
    <col min="24" max="24" width="9.125" style="3" customWidth="1"/>
    <col min="25" max="25" width="9.125" style="10" customWidth="1"/>
  </cols>
  <sheetData>
    <row r="1" spans="1:28" ht="12.75">
      <c r="A1" s="3">
        <f aca="true" t="shared" si="0" ref="A1:A14">X1</f>
        <v>3.9375</v>
      </c>
      <c r="B1" s="53" t="s">
        <v>126</v>
      </c>
      <c r="C1" s="23">
        <v>1</v>
      </c>
      <c r="D1" s="23">
        <v>4</v>
      </c>
      <c r="E1" s="23">
        <v>1</v>
      </c>
      <c r="F1" s="23">
        <v>4</v>
      </c>
      <c r="G1" s="23">
        <v>5</v>
      </c>
      <c r="H1" s="23"/>
      <c r="I1" s="23">
        <v>8</v>
      </c>
      <c r="J1" s="23"/>
      <c r="K1" s="23">
        <v>5</v>
      </c>
      <c r="L1" s="23"/>
      <c r="M1" s="23">
        <v>3</v>
      </c>
      <c r="N1" s="23">
        <v>4</v>
      </c>
      <c r="O1" s="23">
        <v>4</v>
      </c>
      <c r="P1" s="23"/>
      <c r="Q1" s="23">
        <v>1</v>
      </c>
      <c r="R1" s="23">
        <v>4</v>
      </c>
      <c r="S1" s="23">
        <v>4</v>
      </c>
      <c r="T1" s="23"/>
      <c r="U1" s="59">
        <v>7</v>
      </c>
      <c r="V1" s="59">
        <v>4</v>
      </c>
      <c r="W1" s="59">
        <v>4</v>
      </c>
      <c r="X1" s="48">
        <f aca="true" t="shared" si="1" ref="X1:X14">AVERAGE(C1:W1)</f>
        <v>3.9375</v>
      </c>
      <c r="Y1" s="49">
        <f aca="true" t="shared" si="2" ref="Y1:Y14">ROUND(X1,0)</f>
        <v>4</v>
      </c>
      <c r="Z1" s="1" t="s">
        <v>40</v>
      </c>
      <c r="AA1" s="1">
        <f>COUNTIF(Y1:Y14,"&gt;8")</f>
        <v>0</v>
      </c>
      <c r="AB1" s="68">
        <f>AA1/$B$16</f>
        <v>0</v>
      </c>
    </row>
    <row r="2" spans="1:28" ht="12.75">
      <c r="A2" s="3">
        <f t="shared" si="0"/>
        <v>4.142857142857143</v>
      </c>
      <c r="B2" s="53" t="s">
        <v>127</v>
      </c>
      <c r="C2" s="23">
        <v>6</v>
      </c>
      <c r="D2" s="23"/>
      <c r="E2" s="23">
        <v>1</v>
      </c>
      <c r="F2" s="23">
        <v>4</v>
      </c>
      <c r="G2" s="23">
        <v>9</v>
      </c>
      <c r="H2" s="23"/>
      <c r="I2" s="23">
        <v>6</v>
      </c>
      <c r="J2" s="23"/>
      <c r="K2" s="23">
        <v>5</v>
      </c>
      <c r="L2" s="23"/>
      <c r="M2" s="23">
        <v>4</v>
      </c>
      <c r="N2" s="23"/>
      <c r="O2" s="23">
        <v>2</v>
      </c>
      <c r="P2" s="23">
        <v>4</v>
      </c>
      <c r="Q2" s="23">
        <v>1</v>
      </c>
      <c r="R2" s="23">
        <v>4</v>
      </c>
      <c r="S2" s="23">
        <v>4</v>
      </c>
      <c r="T2" s="23"/>
      <c r="U2" s="59">
        <v>4</v>
      </c>
      <c r="V2" s="59"/>
      <c r="W2" s="59">
        <v>4</v>
      </c>
      <c r="X2" s="43">
        <f t="shared" si="1"/>
        <v>4.142857142857143</v>
      </c>
      <c r="Y2" s="49">
        <f t="shared" si="2"/>
        <v>4</v>
      </c>
      <c r="Z2" s="1" t="s">
        <v>41</v>
      </c>
      <c r="AA2" s="69">
        <f>COUNTIF(Y1:Y14,7)+COUNTIF(Y1:Y14,8)</f>
        <v>3</v>
      </c>
      <c r="AB2" s="68">
        <f>AA2/$B$16</f>
        <v>0.21428571428571427</v>
      </c>
    </row>
    <row r="3" spans="1:28" ht="12.75">
      <c r="A3" s="3">
        <f t="shared" si="0"/>
        <v>4.6</v>
      </c>
      <c r="B3" s="53" t="s">
        <v>128</v>
      </c>
      <c r="C3" s="1">
        <v>7</v>
      </c>
      <c r="D3" s="1"/>
      <c r="E3" s="1">
        <v>6</v>
      </c>
      <c r="F3" s="1"/>
      <c r="G3" s="1">
        <v>6</v>
      </c>
      <c r="H3" s="1"/>
      <c r="I3" s="1">
        <v>4</v>
      </c>
      <c r="J3" s="1"/>
      <c r="K3" s="1">
        <v>1</v>
      </c>
      <c r="L3" s="1">
        <v>6</v>
      </c>
      <c r="M3" s="1">
        <v>1</v>
      </c>
      <c r="N3" s="1">
        <v>6</v>
      </c>
      <c r="O3" s="1">
        <v>1</v>
      </c>
      <c r="P3" s="1">
        <v>6</v>
      </c>
      <c r="Q3" s="1">
        <v>1</v>
      </c>
      <c r="R3" s="1">
        <v>6</v>
      </c>
      <c r="S3" s="1">
        <v>5</v>
      </c>
      <c r="T3" s="1"/>
      <c r="U3" s="56">
        <v>5</v>
      </c>
      <c r="V3" s="59"/>
      <c r="W3" s="59">
        <v>8</v>
      </c>
      <c r="X3" s="43">
        <f t="shared" si="1"/>
        <v>4.6</v>
      </c>
      <c r="Y3" s="49">
        <f t="shared" si="2"/>
        <v>5</v>
      </c>
      <c r="Z3" s="1" t="s">
        <v>42</v>
      </c>
      <c r="AA3" s="69">
        <f>COUNTIF(Y1:Y14,4)+COUNTIF(Y1:Y14,5)+COUNTIF(Y1:Y14,6)</f>
        <v>10</v>
      </c>
      <c r="AB3" s="68">
        <f>AA3/$B$16</f>
        <v>0.7142857142857143</v>
      </c>
    </row>
    <row r="4" spans="1:28" ht="12.75">
      <c r="A4" s="3">
        <f t="shared" si="0"/>
        <v>2.230769230769231</v>
      </c>
      <c r="B4" s="2" t="s">
        <v>129</v>
      </c>
      <c r="C4" s="1">
        <v>1</v>
      </c>
      <c r="D4" s="1">
        <v>5</v>
      </c>
      <c r="E4" s="1">
        <v>1</v>
      </c>
      <c r="F4" s="1"/>
      <c r="G4" s="1">
        <v>1</v>
      </c>
      <c r="H4" s="1">
        <v>6</v>
      </c>
      <c r="I4" s="1">
        <v>1</v>
      </c>
      <c r="J4" s="1"/>
      <c r="K4" s="1">
        <v>1</v>
      </c>
      <c r="L4" s="1"/>
      <c r="M4" s="1">
        <v>1</v>
      </c>
      <c r="N4" s="1"/>
      <c r="O4" s="1">
        <v>1</v>
      </c>
      <c r="P4" s="1"/>
      <c r="Q4" s="1">
        <v>1</v>
      </c>
      <c r="R4" s="1"/>
      <c r="S4" s="1">
        <v>4</v>
      </c>
      <c r="T4" s="1"/>
      <c r="U4" s="77">
        <v>2</v>
      </c>
      <c r="V4" s="77"/>
      <c r="W4" s="56">
        <v>4</v>
      </c>
      <c r="X4" s="43">
        <f t="shared" si="1"/>
        <v>2.230769230769231</v>
      </c>
      <c r="Y4" s="8">
        <f t="shared" si="2"/>
        <v>2</v>
      </c>
      <c r="Z4" s="1" t="s">
        <v>43</v>
      </c>
      <c r="AA4" s="1">
        <f>COUNTIF(Y1:Y14,"&lt;4")</f>
        <v>1</v>
      </c>
      <c r="AB4" s="68">
        <f>AA4/$B$16</f>
        <v>0.07142857142857142</v>
      </c>
    </row>
    <row r="5" spans="1:28" ht="12.75">
      <c r="A5" s="3">
        <f t="shared" si="0"/>
        <v>4.571428571428571</v>
      </c>
      <c r="B5" s="53" t="s">
        <v>130</v>
      </c>
      <c r="C5" s="23">
        <v>2</v>
      </c>
      <c r="D5" s="23">
        <v>5</v>
      </c>
      <c r="E5" s="23">
        <v>4</v>
      </c>
      <c r="F5" s="23"/>
      <c r="G5" s="23">
        <v>6</v>
      </c>
      <c r="H5" s="23"/>
      <c r="I5" s="23">
        <v>1</v>
      </c>
      <c r="J5" s="23">
        <v>6</v>
      </c>
      <c r="K5" s="23">
        <v>6</v>
      </c>
      <c r="L5" s="23"/>
      <c r="M5" s="23">
        <v>5</v>
      </c>
      <c r="N5" s="23"/>
      <c r="O5" s="23">
        <v>2</v>
      </c>
      <c r="P5" s="23">
        <v>6</v>
      </c>
      <c r="Q5" s="23">
        <v>5</v>
      </c>
      <c r="R5" s="23"/>
      <c r="S5" s="23">
        <v>5</v>
      </c>
      <c r="T5" s="23"/>
      <c r="U5" s="59">
        <v>6</v>
      </c>
      <c r="V5" s="59"/>
      <c r="W5" s="59">
        <v>5</v>
      </c>
      <c r="X5" s="43">
        <f t="shared" si="1"/>
        <v>4.571428571428571</v>
      </c>
      <c r="Y5" s="8">
        <f t="shared" si="2"/>
        <v>5</v>
      </c>
      <c r="Z5" s="70" t="s">
        <v>44</v>
      </c>
      <c r="AA5" s="1">
        <f>$B$16-SUM(AA1:AA4)</f>
        <v>0</v>
      </c>
      <c r="AB5" s="68">
        <f>AA5/$B$16</f>
        <v>0</v>
      </c>
    </row>
    <row r="6" spans="1:25" ht="12.75">
      <c r="A6" s="3">
        <f t="shared" si="0"/>
        <v>6.095238095238095</v>
      </c>
      <c r="B6" s="2" t="s">
        <v>131</v>
      </c>
      <c r="C6" s="1">
        <v>7</v>
      </c>
      <c r="D6" s="1">
        <v>10</v>
      </c>
      <c r="E6" s="1">
        <v>1</v>
      </c>
      <c r="F6" s="1">
        <v>6</v>
      </c>
      <c r="G6" s="1">
        <v>9</v>
      </c>
      <c r="H6" s="1">
        <v>10</v>
      </c>
      <c r="I6" s="1">
        <v>1</v>
      </c>
      <c r="J6" s="1">
        <v>4</v>
      </c>
      <c r="K6" s="1">
        <v>1</v>
      </c>
      <c r="L6" s="1">
        <v>5</v>
      </c>
      <c r="M6" s="1">
        <v>1</v>
      </c>
      <c r="N6" s="1">
        <v>5</v>
      </c>
      <c r="O6" s="1">
        <v>2</v>
      </c>
      <c r="P6" s="1">
        <v>6</v>
      </c>
      <c r="Q6" s="1">
        <v>8</v>
      </c>
      <c r="R6" s="1">
        <v>10</v>
      </c>
      <c r="S6" s="1">
        <v>8</v>
      </c>
      <c r="T6" s="1">
        <v>10</v>
      </c>
      <c r="U6" s="80">
        <v>6</v>
      </c>
      <c r="V6" s="80">
        <v>10</v>
      </c>
      <c r="W6" s="56">
        <v>8</v>
      </c>
      <c r="X6" s="43">
        <f t="shared" si="1"/>
        <v>6.095238095238095</v>
      </c>
      <c r="Y6" s="49">
        <v>7</v>
      </c>
    </row>
    <row r="7" spans="1:25" ht="12.75">
      <c r="A7" s="3">
        <f t="shared" si="0"/>
        <v>4.785714285714286</v>
      </c>
      <c r="B7" s="2" t="s">
        <v>132</v>
      </c>
      <c r="C7" s="1">
        <v>2</v>
      </c>
      <c r="D7" s="1">
        <v>5</v>
      </c>
      <c r="E7" s="1">
        <v>4</v>
      </c>
      <c r="F7" s="1"/>
      <c r="G7" s="1">
        <v>10</v>
      </c>
      <c r="H7" s="1"/>
      <c r="I7" s="1">
        <v>1</v>
      </c>
      <c r="J7" s="1">
        <v>6</v>
      </c>
      <c r="K7" s="1">
        <v>6</v>
      </c>
      <c r="L7" s="1"/>
      <c r="M7" s="1">
        <v>5</v>
      </c>
      <c r="N7" s="1"/>
      <c r="O7" s="1">
        <v>2</v>
      </c>
      <c r="P7" s="1">
        <v>5</v>
      </c>
      <c r="Q7" s="1">
        <v>5</v>
      </c>
      <c r="R7" s="1"/>
      <c r="S7" s="1">
        <v>5</v>
      </c>
      <c r="T7" s="1"/>
      <c r="U7" s="56">
        <v>6</v>
      </c>
      <c r="V7" s="56"/>
      <c r="W7" s="56">
        <v>5</v>
      </c>
      <c r="X7" s="43">
        <f t="shared" si="1"/>
        <v>4.785714285714286</v>
      </c>
      <c r="Y7" s="8">
        <f t="shared" si="2"/>
        <v>5</v>
      </c>
    </row>
    <row r="8" spans="1:25" ht="12.75">
      <c r="A8" s="3">
        <f t="shared" si="0"/>
        <v>4.529411764705882</v>
      </c>
      <c r="B8" s="2" t="s">
        <v>133</v>
      </c>
      <c r="C8" s="1">
        <v>6</v>
      </c>
      <c r="D8" s="1"/>
      <c r="E8" s="1">
        <v>1</v>
      </c>
      <c r="F8" s="1">
        <v>7</v>
      </c>
      <c r="G8" s="1">
        <v>7</v>
      </c>
      <c r="H8" s="1"/>
      <c r="I8" s="1">
        <v>1</v>
      </c>
      <c r="J8" s="1">
        <v>8</v>
      </c>
      <c r="K8" s="1">
        <v>1</v>
      </c>
      <c r="L8" s="1">
        <v>8</v>
      </c>
      <c r="M8" s="1">
        <v>1</v>
      </c>
      <c r="N8" s="1">
        <v>5</v>
      </c>
      <c r="O8" s="1">
        <v>2</v>
      </c>
      <c r="P8" s="1">
        <v>5</v>
      </c>
      <c r="Q8" s="1">
        <v>1</v>
      </c>
      <c r="R8" s="1">
        <v>6</v>
      </c>
      <c r="S8" s="1">
        <v>6</v>
      </c>
      <c r="T8" s="1"/>
      <c r="U8" s="56">
        <v>5</v>
      </c>
      <c r="V8" s="56"/>
      <c r="W8" s="56">
        <v>7</v>
      </c>
      <c r="X8" s="43">
        <f t="shared" si="1"/>
        <v>4.529411764705882</v>
      </c>
      <c r="Y8" s="8">
        <f t="shared" si="2"/>
        <v>5</v>
      </c>
    </row>
    <row r="9" spans="1:25" ht="12.75">
      <c r="A9" s="3">
        <f t="shared" si="0"/>
        <v>5.5</v>
      </c>
      <c r="B9" s="2" t="s">
        <v>134</v>
      </c>
      <c r="C9" s="1">
        <v>5</v>
      </c>
      <c r="D9" s="1"/>
      <c r="E9" s="1">
        <v>2</v>
      </c>
      <c r="F9" s="1">
        <v>6</v>
      </c>
      <c r="G9" s="1">
        <v>7</v>
      </c>
      <c r="H9" s="1"/>
      <c r="I9" s="1">
        <v>1</v>
      </c>
      <c r="J9" s="1">
        <v>7</v>
      </c>
      <c r="K9" s="1">
        <v>5</v>
      </c>
      <c r="L9" s="1"/>
      <c r="M9" s="1">
        <v>3</v>
      </c>
      <c r="N9" s="1">
        <v>6</v>
      </c>
      <c r="O9" s="1">
        <v>8</v>
      </c>
      <c r="P9" s="1"/>
      <c r="Q9" s="1">
        <v>9</v>
      </c>
      <c r="R9" s="1"/>
      <c r="S9" s="1">
        <v>6</v>
      </c>
      <c r="T9" s="1"/>
      <c r="U9" s="56">
        <v>5</v>
      </c>
      <c r="V9" s="56"/>
      <c r="W9" s="56">
        <v>7</v>
      </c>
      <c r="X9" s="43">
        <f t="shared" si="1"/>
        <v>5.5</v>
      </c>
      <c r="Y9" s="8">
        <f t="shared" si="2"/>
        <v>6</v>
      </c>
    </row>
    <row r="10" spans="1:25" ht="12.75">
      <c r="A10" s="3">
        <f t="shared" si="0"/>
        <v>6.615384615384615</v>
      </c>
      <c r="B10" s="2" t="s">
        <v>135</v>
      </c>
      <c r="C10" s="1">
        <v>3</v>
      </c>
      <c r="D10" s="1">
        <v>6</v>
      </c>
      <c r="E10" s="1">
        <v>4</v>
      </c>
      <c r="F10" s="1">
        <v>10</v>
      </c>
      <c r="G10" s="1">
        <v>8</v>
      </c>
      <c r="H10" s="1"/>
      <c r="I10" s="1">
        <v>6</v>
      </c>
      <c r="J10" s="1"/>
      <c r="K10" s="1">
        <v>8</v>
      </c>
      <c r="L10" s="1"/>
      <c r="M10" s="1">
        <v>7</v>
      </c>
      <c r="N10" s="1"/>
      <c r="O10" s="1">
        <v>5</v>
      </c>
      <c r="P10" s="1"/>
      <c r="Q10" s="1">
        <v>6</v>
      </c>
      <c r="R10" s="1"/>
      <c r="S10" s="1">
        <v>7</v>
      </c>
      <c r="T10" s="1"/>
      <c r="U10" s="56">
        <v>8</v>
      </c>
      <c r="V10" s="56"/>
      <c r="W10" s="56">
        <v>8</v>
      </c>
      <c r="X10" s="43">
        <f t="shared" si="1"/>
        <v>6.615384615384615</v>
      </c>
      <c r="Y10" s="8">
        <f t="shared" si="2"/>
        <v>7</v>
      </c>
    </row>
    <row r="11" spans="1:25" ht="12.75">
      <c r="A11" s="3">
        <f t="shared" si="0"/>
        <v>5.190476190476191</v>
      </c>
      <c r="B11" s="2" t="s">
        <v>136</v>
      </c>
      <c r="C11" s="1">
        <v>7</v>
      </c>
      <c r="D11" s="1">
        <v>10</v>
      </c>
      <c r="E11" s="1">
        <v>1</v>
      </c>
      <c r="F11" s="1">
        <v>4</v>
      </c>
      <c r="G11" s="1">
        <v>10</v>
      </c>
      <c r="H11" s="1">
        <v>10</v>
      </c>
      <c r="I11" s="1">
        <v>1</v>
      </c>
      <c r="J11" s="1">
        <v>5</v>
      </c>
      <c r="K11" s="1">
        <v>1</v>
      </c>
      <c r="L11" s="1">
        <v>4</v>
      </c>
      <c r="M11" s="1">
        <v>2</v>
      </c>
      <c r="N11" s="1">
        <v>4</v>
      </c>
      <c r="O11" s="1">
        <v>2</v>
      </c>
      <c r="P11" s="1">
        <v>4</v>
      </c>
      <c r="Q11" s="1">
        <v>1</v>
      </c>
      <c r="R11" s="1">
        <v>6</v>
      </c>
      <c r="S11" s="1">
        <v>6</v>
      </c>
      <c r="T11" s="1">
        <v>10</v>
      </c>
      <c r="U11" s="56">
        <v>5</v>
      </c>
      <c r="V11" s="56">
        <v>10</v>
      </c>
      <c r="W11" s="56">
        <v>6</v>
      </c>
      <c r="X11" s="43">
        <f t="shared" si="1"/>
        <v>5.190476190476191</v>
      </c>
      <c r="Y11" s="8">
        <v>6</v>
      </c>
    </row>
    <row r="12" spans="1:25" ht="12.75">
      <c r="A12" s="3">
        <f t="shared" si="0"/>
        <v>4</v>
      </c>
      <c r="B12" s="2" t="s">
        <v>137</v>
      </c>
      <c r="C12" s="1">
        <v>1</v>
      </c>
      <c r="D12" s="1">
        <v>6</v>
      </c>
      <c r="E12" s="1">
        <v>1</v>
      </c>
      <c r="F12" s="1">
        <v>6</v>
      </c>
      <c r="G12" s="1">
        <v>7</v>
      </c>
      <c r="H12" s="1"/>
      <c r="I12" s="1">
        <v>2</v>
      </c>
      <c r="J12" s="1">
        <v>4</v>
      </c>
      <c r="K12" s="1">
        <v>3</v>
      </c>
      <c r="L12" s="1">
        <v>6</v>
      </c>
      <c r="M12" s="1">
        <v>3</v>
      </c>
      <c r="N12" s="1">
        <v>6</v>
      </c>
      <c r="O12" s="1">
        <v>2</v>
      </c>
      <c r="P12" s="1">
        <v>6</v>
      </c>
      <c r="Q12" s="1">
        <v>1</v>
      </c>
      <c r="R12" s="1">
        <v>6</v>
      </c>
      <c r="S12" s="1">
        <v>4</v>
      </c>
      <c r="T12" s="1"/>
      <c r="U12" s="56">
        <v>4</v>
      </c>
      <c r="V12" s="56"/>
      <c r="W12" s="56">
        <v>4</v>
      </c>
      <c r="X12" s="43">
        <f t="shared" si="1"/>
        <v>4</v>
      </c>
      <c r="Y12" s="8">
        <f t="shared" si="2"/>
        <v>4</v>
      </c>
    </row>
    <row r="13" spans="1:25" ht="12.75">
      <c r="A13" s="3">
        <f t="shared" si="0"/>
        <v>4.533333333333333</v>
      </c>
      <c r="B13" s="2" t="s">
        <v>138</v>
      </c>
      <c r="C13" s="1">
        <v>1</v>
      </c>
      <c r="D13" s="1">
        <v>4</v>
      </c>
      <c r="E13" s="1">
        <v>3</v>
      </c>
      <c r="F13" s="1">
        <v>6</v>
      </c>
      <c r="G13" s="1">
        <v>1</v>
      </c>
      <c r="H13" s="1">
        <v>6</v>
      </c>
      <c r="I13" s="1">
        <v>3</v>
      </c>
      <c r="J13" s="1">
        <v>7</v>
      </c>
      <c r="K13" s="1">
        <v>5</v>
      </c>
      <c r="L13" s="1"/>
      <c r="M13" s="1">
        <v>8</v>
      </c>
      <c r="N13" s="1"/>
      <c r="O13" s="1">
        <v>4</v>
      </c>
      <c r="P13" s="1"/>
      <c r="Q13" s="1">
        <v>4</v>
      </c>
      <c r="R13" s="1"/>
      <c r="S13" s="1">
        <v>6</v>
      </c>
      <c r="T13" s="1"/>
      <c r="U13" s="56">
        <v>4</v>
      </c>
      <c r="V13" s="56"/>
      <c r="W13" s="56">
        <v>6</v>
      </c>
      <c r="X13" s="43">
        <f t="shared" si="1"/>
        <v>4.533333333333333</v>
      </c>
      <c r="Y13" s="8">
        <f t="shared" si="2"/>
        <v>5</v>
      </c>
    </row>
    <row r="14" spans="1:25" ht="12.75">
      <c r="A14" s="3">
        <f t="shared" si="0"/>
        <v>6.538461538461538</v>
      </c>
      <c r="B14" s="2" t="s">
        <v>139</v>
      </c>
      <c r="C14" s="1">
        <v>1</v>
      </c>
      <c r="D14" s="1">
        <v>8</v>
      </c>
      <c r="E14" s="1">
        <v>5</v>
      </c>
      <c r="F14" s="1"/>
      <c r="G14" s="1">
        <v>9</v>
      </c>
      <c r="H14" s="1"/>
      <c r="I14" s="1">
        <v>10</v>
      </c>
      <c r="J14" s="1"/>
      <c r="K14" s="1">
        <v>9</v>
      </c>
      <c r="L14" s="1"/>
      <c r="M14" s="1">
        <v>5</v>
      </c>
      <c r="N14" s="1"/>
      <c r="O14" s="1">
        <v>3</v>
      </c>
      <c r="P14" s="1">
        <v>6</v>
      </c>
      <c r="Q14" s="1">
        <v>7</v>
      </c>
      <c r="R14" s="1"/>
      <c r="S14" s="1">
        <v>9</v>
      </c>
      <c r="T14" s="1"/>
      <c r="U14" s="56">
        <v>6</v>
      </c>
      <c r="V14" s="56"/>
      <c r="W14" s="56">
        <v>7</v>
      </c>
      <c r="X14" s="43">
        <f t="shared" si="1"/>
        <v>6.538461538461538</v>
      </c>
      <c r="Y14" s="8">
        <f t="shared" si="2"/>
        <v>7</v>
      </c>
    </row>
    <row r="15" spans="2:25" s="5" customFormat="1" ht="12.75">
      <c r="B15" s="6" t="s">
        <v>0</v>
      </c>
      <c r="C15" s="11">
        <f aca="true" t="shared" si="3" ref="C15:Y15">AVERAGE(C1:C14)</f>
        <v>3.5714285714285716</v>
      </c>
      <c r="D15" s="11">
        <f t="shared" si="3"/>
        <v>6.3</v>
      </c>
      <c r="E15" s="11">
        <f t="shared" si="3"/>
        <v>2.5</v>
      </c>
      <c r="F15" s="11">
        <f t="shared" si="3"/>
        <v>5.888888888888889</v>
      </c>
      <c r="G15" s="11">
        <f t="shared" si="3"/>
        <v>6.785714285714286</v>
      </c>
      <c r="H15" s="11">
        <f t="shared" si="3"/>
        <v>8</v>
      </c>
      <c r="I15" s="11">
        <f t="shared" si="3"/>
        <v>3.2857142857142856</v>
      </c>
      <c r="J15" s="11">
        <f t="shared" si="3"/>
        <v>5.875</v>
      </c>
      <c r="K15" s="11">
        <f t="shared" si="3"/>
        <v>4.071428571428571</v>
      </c>
      <c r="L15" s="11">
        <f t="shared" si="3"/>
        <v>5.8</v>
      </c>
      <c r="M15" s="11">
        <f t="shared" si="3"/>
        <v>3.5</v>
      </c>
      <c r="N15" s="11">
        <f t="shared" si="3"/>
        <v>5.142857142857143</v>
      </c>
      <c r="O15" s="11">
        <f t="shared" si="3"/>
        <v>2.857142857142857</v>
      </c>
      <c r="P15" s="11">
        <f t="shared" si="3"/>
        <v>5.333333333333333</v>
      </c>
      <c r="Q15" s="11">
        <f t="shared" si="3"/>
        <v>3.642857142857143</v>
      </c>
      <c r="R15" s="11">
        <f t="shared" si="3"/>
        <v>6</v>
      </c>
      <c r="S15" s="11">
        <f t="shared" si="3"/>
        <v>5.642857142857143</v>
      </c>
      <c r="T15" s="11">
        <f t="shared" si="3"/>
        <v>10</v>
      </c>
      <c r="U15" s="11">
        <f t="shared" si="3"/>
        <v>5.214285714285714</v>
      </c>
      <c r="V15" s="11">
        <f t="shared" si="3"/>
        <v>8</v>
      </c>
      <c r="W15" s="11">
        <f t="shared" si="3"/>
        <v>5.928571428571429</v>
      </c>
      <c r="X15" s="11">
        <f t="shared" si="3"/>
        <v>4.805041054883491</v>
      </c>
      <c r="Y15" s="11">
        <f t="shared" si="3"/>
        <v>5.142857142857143</v>
      </c>
    </row>
    <row r="16" spans="2:25" s="5" customFormat="1" ht="12.75">
      <c r="B16" s="6">
        <v>14</v>
      </c>
      <c r="C16" s="13" t="s">
        <v>274</v>
      </c>
      <c r="D16" s="13" t="s">
        <v>295</v>
      </c>
      <c r="E16" s="13" t="s">
        <v>275</v>
      </c>
      <c r="F16" s="13" t="s">
        <v>295</v>
      </c>
      <c r="G16" s="13" t="s">
        <v>276</v>
      </c>
      <c r="H16" s="13" t="s">
        <v>295</v>
      </c>
      <c r="I16" s="13" t="s">
        <v>277</v>
      </c>
      <c r="J16" s="13" t="s">
        <v>295</v>
      </c>
      <c r="K16" s="13" t="s">
        <v>278</v>
      </c>
      <c r="L16" s="13" t="s">
        <v>295</v>
      </c>
      <c r="M16" s="13" t="s">
        <v>279</v>
      </c>
      <c r="N16" s="13" t="s">
        <v>295</v>
      </c>
      <c r="O16" s="13" t="s">
        <v>280</v>
      </c>
      <c r="P16" s="13" t="s">
        <v>295</v>
      </c>
      <c r="Q16" s="13" t="s">
        <v>293</v>
      </c>
      <c r="R16" s="13" t="s">
        <v>295</v>
      </c>
      <c r="S16" s="13" t="s">
        <v>294</v>
      </c>
      <c r="T16" s="7" t="s">
        <v>295</v>
      </c>
      <c r="U16" s="7" t="s">
        <v>281</v>
      </c>
      <c r="V16" s="13" t="s">
        <v>295</v>
      </c>
      <c r="W16" s="13" t="s">
        <v>282</v>
      </c>
      <c r="X16" s="45" t="s">
        <v>29</v>
      </c>
      <c r="Y16" s="9" t="s">
        <v>28</v>
      </c>
    </row>
    <row r="17" spans="2:25" ht="12.75">
      <c r="B17" s="4" t="s">
        <v>59</v>
      </c>
      <c r="C17" s="83" t="s">
        <v>32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46">
        <f>Y17/B16</f>
        <v>0.9285714285714286</v>
      </c>
      <c r="Y17" s="8">
        <f>COUNTIF(Y1:Y14,"&gt;3")</f>
        <v>13</v>
      </c>
    </row>
    <row r="18" spans="2:25" ht="12.75">
      <c r="B18" s="4" t="s">
        <v>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3"/>
      <c r="V18" s="13"/>
      <c r="W18" s="13"/>
      <c r="X18" s="46">
        <f>Y18/B16</f>
        <v>0.21428571428571427</v>
      </c>
      <c r="Y18" s="8">
        <f>COUNTIF(Y1:Y14,"&gt;6")</f>
        <v>3</v>
      </c>
    </row>
  </sheetData>
  <sheetProtection/>
  <mergeCells count="1">
    <mergeCell ref="C17:W17"/>
  </mergeCells>
  <conditionalFormatting sqref="Y1:Y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1:X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87" zoomScaleNormal="87" zoomScalePageLayoutView="0" workbookViewId="0" topLeftCell="B1">
      <selection activeCell="J26" sqref="J26"/>
    </sheetView>
  </sheetViews>
  <sheetFormatPr defaultColWidth="9.00390625" defaultRowHeight="12.75"/>
  <cols>
    <col min="1" max="1" width="5.25390625" style="0" hidden="1" customWidth="1"/>
    <col min="2" max="2" width="23.00390625" style="0" customWidth="1"/>
    <col min="3" max="4" width="8.25390625" style="0" bestFit="1" customWidth="1"/>
    <col min="5" max="5" width="5.00390625" style="0" bestFit="1" customWidth="1"/>
    <col min="6" max="6" width="8.25390625" style="0" bestFit="1" customWidth="1"/>
    <col min="7" max="7" width="8.25390625" style="0" customWidth="1"/>
    <col min="8" max="8" width="8.25390625" style="0" bestFit="1" customWidth="1"/>
    <col min="9" max="9" width="7.875" style="0" bestFit="1" customWidth="1"/>
    <col min="10" max="10" width="7.875" style="0" customWidth="1"/>
    <col min="11" max="11" width="8.25390625" style="0" bestFit="1" customWidth="1"/>
    <col min="12" max="12" width="8.25390625" style="0" customWidth="1"/>
    <col min="13" max="13" width="8.25390625" style="0" bestFit="1" customWidth="1"/>
    <col min="14" max="14" width="9.125" style="3" customWidth="1"/>
    <col min="15" max="15" width="9.125" style="10" customWidth="1"/>
  </cols>
  <sheetData>
    <row r="1" spans="1:18" ht="12.75">
      <c r="A1" s="3">
        <f aca="true" t="shared" si="0" ref="A1:A27">N1</f>
        <v>3.6</v>
      </c>
      <c r="B1" s="2" t="s">
        <v>140</v>
      </c>
      <c r="C1" s="1">
        <v>2</v>
      </c>
      <c r="D1" s="1">
        <v>4</v>
      </c>
      <c r="E1" s="1">
        <v>6</v>
      </c>
      <c r="F1" s="1">
        <v>1</v>
      </c>
      <c r="G1" s="1">
        <v>4</v>
      </c>
      <c r="H1" s="1">
        <v>6</v>
      </c>
      <c r="I1" s="1">
        <v>1</v>
      </c>
      <c r="J1" s="1">
        <v>4</v>
      </c>
      <c r="K1" s="1">
        <v>4</v>
      </c>
      <c r="L1" s="1"/>
      <c r="M1" s="56">
        <v>4</v>
      </c>
      <c r="N1" s="43">
        <f aca="true" t="shared" si="1" ref="N1:N27">AVERAGE(C1:M1)</f>
        <v>3.6</v>
      </c>
      <c r="O1" s="8">
        <f aca="true" t="shared" si="2" ref="O1:O27">ROUND(N1,0)</f>
        <v>4</v>
      </c>
      <c r="P1" s="1" t="s">
        <v>40</v>
      </c>
      <c r="Q1" s="1">
        <f>COUNTIF(O1:O27,"&gt;8")</f>
        <v>0</v>
      </c>
      <c r="R1" s="68">
        <f>Q1/$B$29</f>
        <v>0</v>
      </c>
    </row>
    <row r="2" spans="1:18" ht="12.75">
      <c r="A2" s="3">
        <f t="shared" si="0"/>
        <v>3.6666666666666665</v>
      </c>
      <c r="B2" s="2" t="s">
        <v>141</v>
      </c>
      <c r="C2" s="1">
        <v>4</v>
      </c>
      <c r="D2" s="1">
        <v>1</v>
      </c>
      <c r="E2" s="1"/>
      <c r="F2" s="1">
        <v>2</v>
      </c>
      <c r="G2" s="1">
        <v>4</v>
      </c>
      <c r="H2" s="1">
        <v>5</v>
      </c>
      <c r="I2" s="1">
        <v>2</v>
      </c>
      <c r="J2" s="1">
        <v>6</v>
      </c>
      <c r="K2" s="1">
        <v>4</v>
      </c>
      <c r="L2" s="1"/>
      <c r="M2" s="1">
        <v>5</v>
      </c>
      <c r="N2" s="43">
        <f t="shared" si="1"/>
        <v>3.6666666666666665</v>
      </c>
      <c r="O2" s="8">
        <f t="shared" si="2"/>
        <v>4</v>
      </c>
      <c r="P2" s="1" t="s">
        <v>41</v>
      </c>
      <c r="Q2" s="69">
        <f>COUNTIF(O1:O27,7)+COUNTIF(O1:O27,8)</f>
        <v>6</v>
      </c>
      <c r="R2" s="68">
        <f>Q2/$B$29</f>
        <v>0.2222222222222222</v>
      </c>
    </row>
    <row r="3" spans="1:18" ht="12.75">
      <c r="A3" s="3">
        <f t="shared" si="0"/>
        <v>4.125</v>
      </c>
      <c r="B3" s="2" t="s">
        <v>142</v>
      </c>
      <c r="C3" s="1">
        <v>4</v>
      </c>
      <c r="D3" s="1">
        <v>3</v>
      </c>
      <c r="E3" s="1"/>
      <c r="F3" s="1">
        <v>3</v>
      </c>
      <c r="G3" s="1">
        <v>4</v>
      </c>
      <c r="H3" s="1">
        <v>4</v>
      </c>
      <c r="I3" s="1">
        <v>5</v>
      </c>
      <c r="J3" s="1"/>
      <c r="K3" s="1">
        <v>5</v>
      </c>
      <c r="L3" s="1"/>
      <c r="M3" s="1">
        <v>5</v>
      </c>
      <c r="N3" s="43">
        <f t="shared" si="1"/>
        <v>4.125</v>
      </c>
      <c r="O3" s="8">
        <f t="shared" si="2"/>
        <v>4</v>
      </c>
      <c r="P3" s="1" t="s">
        <v>42</v>
      </c>
      <c r="Q3" s="69">
        <f>COUNTIF(O1:O27,4)+COUNTIF(O1:O27,5)+COUNTIF(O1:O27,6)</f>
        <v>20</v>
      </c>
      <c r="R3" s="68">
        <f>Q3/$B$29</f>
        <v>0.7407407407407407</v>
      </c>
    </row>
    <row r="4" spans="1:18" ht="12.75">
      <c r="A4" s="3">
        <f t="shared" si="0"/>
        <v>5.714285714285714</v>
      </c>
      <c r="B4" s="2" t="s">
        <v>143</v>
      </c>
      <c r="C4" s="1">
        <v>5</v>
      </c>
      <c r="D4" s="1">
        <v>4</v>
      </c>
      <c r="E4" s="1"/>
      <c r="F4" s="1">
        <v>4</v>
      </c>
      <c r="G4" s="1"/>
      <c r="H4" s="1">
        <v>5</v>
      </c>
      <c r="I4" s="1">
        <v>5</v>
      </c>
      <c r="J4" s="1"/>
      <c r="K4" s="1">
        <v>8</v>
      </c>
      <c r="L4" s="1"/>
      <c r="M4" s="1">
        <v>9</v>
      </c>
      <c r="N4" s="43">
        <f t="shared" si="1"/>
        <v>5.714285714285714</v>
      </c>
      <c r="O4" s="8">
        <f t="shared" si="2"/>
        <v>6</v>
      </c>
      <c r="P4" s="1" t="s">
        <v>43</v>
      </c>
      <c r="Q4" s="1">
        <f>COUNTIF(O1:O27,"&lt;4")</f>
        <v>1</v>
      </c>
      <c r="R4" s="68">
        <f>Q4/$B$29</f>
        <v>0.037037037037037035</v>
      </c>
    </row>
    <row r="5" spans="1:18" ht="12.75">
      <c r="A5" s="3">
        <f t="shared" si="0"/>
        <v>3.5714285714285716</v>
      </c>
      <c r="B5" s="2" t="s">
        <v>144</v>
      </c>
      <c r="C5" s="1">
        <v>1</v>
      </c>
      <c r="D5" s="1">
        <v>3</v>
      </c>
      <c r="E5" s="1"/>
      <c r="F5" s="1">
        <v>4</v>
      </c>
      <c r="G5" s="1"/>
      <c r="H5" s="1">
        <v>4</v>
      </c>
      <c r="I5" s="1">
        <v>4</v>
      </c>
      <c r="J5" s="1"/>
      <c r="K5" s="1">
        <v>4</v>
      </c>
      <c r="L5" s="1"/>
      <c r="M5" s="1">
        <v>5</v>
      </c>
      <c r="N5" s="43">
        <f t="shared" si="1"/>
        <v>3.5714285714285716</v>
      </c>
      <c r="O5" s="8">
        <f t="shared" si="2"/>
        <v>4</v>
      </c>
      <c r="P5" s="70" t="s">
        <v>44</v>
      </c>
      <c r="Q5" s="1">
        <f>$B$29-SUM(Q1:Q4)</f>
        <v>0</v>
      </c>
      <c r="R5" s="68">
        <f>Q5/$B$29</f>
        <v>0</v>
      </c>
    </row>
    <row r="6" spans="1:15" ht="12.75">
      <c r="A6" s="3">
        <f t="shared" si="0"/>
        <v>3.5555555555555554</v>
      </c>
      <c r="B6" s="2" t="s">
        <v>145</v>
      </c>
      <c r="C6" s="1">
        <v>1</v>
      </c>
      <c r="D6" s="1">
        <v>2</v>
      </c>
      <c r="E6" s="1">
        <v>6</v>
      </c>
      <c r="F6" s="1">
        <v>2</v>
      </c>
      <c r="G6" s="1">
        <v>4</v>
      </c>
      <c r="H6" s="1">
        <v>4</v>
      </c>
      <c r="I6" s="1">
        <v>4</v>
      </c>
      <c r="J6" s="1"/>
      <c r="K6" s="1">
        <v>5</v>
      </c>
      <c r="L6" s="1"/>
      <c r="M6" s="1">
        <v>4</v>
      </c>
      <c r="N6" s="43">
        <f t="shared" si="1"/>
        <v>3.5555555555555554</v>
      </c>
      <c r="O6" s="8">
        <f t="shared" si="2"/>
        <v>4</v>
      </c>
    </row>
    <row r="7" spans="1:15" ht="12.75">
      <c r="A7" s="3">
        <f t="shared" si="0"/>
        <v>4.75</v>
      </c>
      <c r="B7" s="2" t="s">
        <v>146</v>
      </c>
      <c r="C7" s="1">
        <v>5</v>
      </c>
      <c r="D7" s="1">
        <v>4</v>
      </c>
      <c r="E7" s="1"/>
      <c r="F7" s="1">
        <v>3</v>
      </c>
      <c r="G7" s="1">
        <v>5</v>
      </c>
      <c r="H7" s="1">
        <v>4</v>
      </c>
      <c r="I7" s="1">
        <v>4</v>
      </c>
      <c r="J7" s="1"/>
      <c r="K7" s="1">
        <v>5</v>
      </c>
      <c r="L7" s="1"/>
      <c r="M7" s="1">
        <v>8</v>
      </c>
      <c r="N7" s="43">
        <f t="shared" si="1"/>
        <v>4.75</v>
      </c>
      <c r="O7" s="8">
        <f t="shared" si="2"/>
        <v>5</v>
      </c>
    </row>
    <row r="8" spans="1:15" ht="12.75">
      <c r="A8" s="3">
        <f t="shared" si="0"/>
        <v>3.6666666666666665</v>
      </c>
      <c r="B8" s="2" t="s">
        <v>147</v>
      </c>
      <c r="C8" s="1">
        <v>4</v>
      </c>
      <c r="D8" s="1">
        <v>4</v>
      </c>
      <c r="E8" s="1"/>
      <c r="F8" s="1">
        <v>1</v>
      </c>
      <c r="G8" s="1">
        <v>4</v>
      </c>
      <c r="H8" s="1">
        <v>5</v>
      </c>
      <c r="I8" s="1">
        <v>4</v>
      </c>
      <c r="J8" s="1"/>
      <c r="K8" s="1">
        <v>3</v>
      </c>
      <c r="L8" s="1">
        <v>4</v>
      </c>
      <c r="M8" s="1">
        <v>4</v>
      </c>
      <c r="N8" s="43">
        <f t="shared" si="1"/>
        <v>3.6666666666666665</v>
      </c>
      <c r="O8" s="8">
        <f t="shared" si="2"/>
        <v>4</v>
      </c>
    </row>
    <row r="9" spans="1:15" ht="12.75">
      <c r="A9" s="3">
        <f t="shared" si="0"/>
        <v>6.5</v>
      </c>
      <c r="B9" s="2" t="s">
        <v>148</v>
      </c>
      <c r="C9" s="1">
        <v>5</v>
      </c>
      <c r="D9" s="1">
        <v>3</v>
      </c>
      <c r="E9" s="1">
        <v>8</v>
      </c>
      <c r="F9" s="1">
        <v>5</v>
      </c>
      <c r="G9" s="1"/>
      <c r="H9" s="1">
        <v>6</v>
      </c>
      <c r="I9" s="1">
        <v>7</v>
      </c>
      <c r="J9" s="1"/>
      <c r="K9" s="1">
        <v>9</v>
      </c>
      <c r="L9" s="1"/>
      <c r="M9" s="1">
        <v>9</v>
      </c>
      <c r="N9" s="43">
        <f t="shared" si="1"/>
        <v>6.5</v>
      </c>
      <c r="O9" s="8">
        <f t="shared" si="2"/>
        <v>7</v>
      </c>
    </row>
    <row r="10" spans="1:15" ht="12.75">
      <c r="A10" s="3">
        <f t="shared" si="0"/>
        <v>3.5</v>
      </c>
      <c r="B10" s="2" t="s">
        <v>149</v>
      </c>
      <c r="C10" s="1">
        <v>1</v>
      </c>
      <c r="D10" s="1">
        <v>1</v>
      </c>
      <c r="E10" s="1">
        <v>5</v>
      </c>
      <c r="F10" s="1">
        <v>1</v>
      </c>
      <c r="G10" s="1">
        <v>4</v>
      </c>
      <c r="H10" s="1">
        <v>4</v>
      </c>
      <c r="I10" s="1">
        <v>2</v>
      </c>
      <c r="J10" s="1">
        <v>8</v>
      </c>
      <c r="K10" s="1">
        <v>5</v>
      </c>
      <c r="L10" s="1"/>
      <c r="M10" s="1">
        <v>4</v>
      </c>
      <c r="N10" s="43">
        <f t="shared" si="1"/>
        <v>3.5</v>
      </c>
      <c r="O10" s="8">
        <f t="shared" si="2"/>
        <v>4</v>
      </c>
    </row>
    <row r="11" spans="1:15" ht="12.75">
      <c r="A11" s="3">
        <f t="shared" si="0"/>
        <v>6.571428571428571</v>
      </c>
      <c r="B11" s="2" t="s">
        <v>150</v>
      </c>
      <c r="C11" s="1">
        <v>7</v>
      </c>
      <c r="D11" s="1">
        <v>5</v>
      </c>
      <c r="E11" s="1"/>
      <c r="F11" s="1">
        <v>4</v>
      </c>
      <c r="G11" s="1"/>
      <c r="H11" s="1">
        <v>8</v>
      </c>
      <c r="I11" s="1">
        <v>6</v>
      </c>
      <c r="J11" s="1"/>
      <c r="K11" s="1">
        <v>8</v>
      </c>
      <c r="L11" s="1"/>
      <c r="M11" s="1">
        <v>8</v>
      </c>
      <c r="N11" s="43">
        <f t="shared" si="1"/>
        <v>6.571428571428571</v>
      </c>
      <c r="O11" s="8">
        <f t="shared" si="2"/>
        <v>7</v>
      </c>
    </row>
    <row r="12" spans="1:15" ht="12.75">
      <c r="A12" s="3">
        <f t="shared" si="0"/>
        <v>3.625</v>
      </c>
      <c r="B12" s="2" t="s">
        <v>151</v>
      </c>
      <c r="C12" s="1">
        <v>1</v>
      </c>
      <c r="D12" s="1">
        <v>1</v>
      </c>
      <c r="E12" s="1"/>
      <c r="F12" s="1">
        <v>5</v>
      </c>
      <c r="G12" s="1"/>
      <c r="H12" s="1">
        <v>6</v>
      </c>
      <c r="I12" s="1">
        <v>4</v>
      </c>
      <c r="J12" s="1"/>
      <c r="K12" s="1">
        <v>2</v>
      </c>
      <c r="L12" s="1">
        <v>4</v>
      </c>
      <c r="M12" s="1">
        <v>6</v>
      </c>
      <c r="N12" s="43">
        <f t="shared" si="1"/>
        <v>3.625</v>
      </c>
      <c r="O12" s="8">
        <f t="shared" si="2"/>
        <v>4</v>
      </c>
    </row>
    <row r="13" spans="1:15" ht="13.5" thickBot="1">
      <c r="A13" s="3">
        <f t="shared" si="0"/>
        <v>4.857142857142857</v>
      </c>
      <c r="B13" s="54" t="s">
        <v>152</v>
      </c>
      <c r="C13" s="50">
        <v>5</v>
      </c>
      <c r="D13" s="50">
        <v>4</v>
      </c>
      <c r="E13" s="50"/>
      <c r="F13" s="50">
        <v>4</v>
      </c>
      <c r="G13" s="50"/>
      <c r="H13" s="50">
        <v>6</v>
      </c>
      <c r="I13" s="50">
        <v>4</v>
      </c>
      <c r="J13" s="50"/>
      <c r="K13" s="50">
        <v>4</v>
      </c>
      <c r="L13" s="50"/>
      <c r="M13" s="50">
        <v>7</v>
      </c>
      <c r="N13" s="51">
        <f t="shared" si="1"/>
        <v>4.857142857142857</v>
      </c>
      <c r="O13" s="52">
        <f t="shared" si="2"/>
        <v>5</v>
      </c>
    </row>
    <row r="14" spans="1:15" ht="12.75">
      <c r="A14" s="3">
        <f t="shared" si="0"/>
        <v>4</v>
      </c>
      <c r="B14" s="53" t="s">
        <v>126</v>
      </c>
      <c r="C14" s="23">
        <v>1</v>
      </c>
      <c r="D14" s="23">
        <v>4</v>
      </c>
      <c r="E14" s="23"/>
      <c r="F14" s="23">
        <v>2</v>
      </c>
      <c r="G14" s="23">
        <v>4</v>
      </c>
      <c r="H14" s="23">
        <v>4</v>
      </c>
      <c r="I14" s="23">
        <v>5</v>
      </c>
      <c r="J14" s="23"/>
      <c r="K14" s="23">
        <v>4</v>
      </c>
      <c r="L14" s="23"/>
      <c r="M14" s="23">
        <v>8</v>
      </c>
      <c r="N14" s="48">
        <f t="shared" si="1"/>
        <v>4</v>
      </c>
      <c r="O14" s="49">
        <f t="shared" si="2"/>
        <v>4</v>
      </c>
    </row>
    <row r="15" spans="1:15" ht="12.75">
      <c r="A15" s="3">
        <f t="shared" si="0"/>
        <v>4.625</v>
      </c>
      <c r="B15" s="2" t="s">
        <v>127</v>
      </c>
      <c r="C15" s="1">
        <v>1</v>
      </c>
      <c r="D15" s="1">
        <v>4</v>
      </c>
      <c r="E15" s="1"/>
      <c r="F15" s="1">
        <v>7</v>
      </c>
      <c r="G15" s="1"/>
      <c r="H15" s="1">
        <v>5</v>
      </c>
      <c r="I15" s="1">
        <v>6</v>
      </c>
      <c r="J15" s="1"/>
      <c r="K15" s="1">
        <v>2</v>
      </c>
      <c r="L15" s="1">
        <v>5</v>
      </c>
      <c r="M15" s="1">
        <v>7</v>
      </c>
      <c r="N15" s="43">
        <f t="shared" si="1"/>
        <v>4.625</v>
      </c>
      <c r="O15" s="8">
        <f t="shared" si="2"/>
        <v>5</v>
      </c>
    </row>
    <row r="16" spans="1:15" ht="12.75">
      <c r="A16" s="3">
        <f t="shared" si="0"/>
        <v>5.125</v>
      </c>
      <c r="B16" s="53" t="s">
        <v>128</v>
      </c>
      <c r="C16" s="23">
        <v>5</v>
      </c>
      <c r="D16" s="23">
        <v>3</v>
      </c>
      <c r="E16" s="23"/>
      <c r="F16" s="23">
        <v>2</v>
      </c>
      <c r="G16" s="23">
        <v>5</v>
      </c>
      <c r="H16" s="23">
        <v>7</v>
      </c>
      <c r="I16" s="23">
        <v>4</v>
      </c>
      <c r="J16" s="23"/>
      <c r="K16" s="23">
        <v>8</v>
      </c>
      <c r="L16" s="23"/>
      <c r="M16" s="23">
        <v>7</v>
      </c>
      <c r="N16" s="43">
        <f t="shared" si="1"/>
        <v>5.125</v>
      </c>
      <c r="O16" s="8">
        <f t="shared" si="2"/>
        <v>5</v>
      </c>
    </row>
    <row r="17" spans="1:15" ht="12.75">
      <c r="A17" s="3">
        <f t="shared" si="0"/>
        <v>2.625</v>
      </c>
      <c r="B17" s="2" t="s">
        <v>296</v>
      </c>
      <c r="C17" s="1">
        <v>2</v>
      </c>
      <c r="D17" s="1">
        <v>2</v>
      </c>
      <c r="E17" s="1">
        <v>5</v>
      </c>
      <c r="F17" s="1">
        <v>2</v>
      </c>
      <c r="G17" s="1"/>
      <c r="H17" s="1">
        <v>4</v>
      </c>
      <c r="I17" s="1">
        <v>1</v>
      </c>
      <c r="J17" s="1"/>
      <c r="K17" s="1">
        <v>1</v>
      </c>
      <c r="L17" s="1"/>
      <c r="M17" s="1">
        <v>4</v>
      </c>
      <c r="N17" s="43">
        <f t="shared" si="1"/>
        <v>2.625</v>
      </c>
      <c r="O17" s="49">
        <f t="shared" si="2"/>
        <v>3</v>
      </c>
    </row>
    <row r="18" spans="1:15" ht="12.75">
      <c r="A18" s="3"/>
      <c r="B18" s="2" t="s">
        <v>130</v>
      </c>
      <c r="C18" s="1">
        <v>7</v>
      </c>
      <c r="D18" s="1">
        <v>7</v>
      </c>
      <c r="E18" s="1"/>
      <c r="F18" s="1">
        <v>6</v>
      </c>
      <c r="G18" s="1"/>
      <c r="H18" s="1">
        <v>7</v>
      </c>
      <c r="I18" s="1">
        <v>4</v>
      </c>
      <c r="J18" s="1"/>
      <c r="K18" s="1">
        <v>7</v>
      </c>
      <c r="L18" s="1"/>
      <c r="M18" s="1">
        <v>9</v>
      </c>
      <c r="N18" s="43">
        <f t="shared" si="1"/>
        <v>6.714285714285714</v>
      </c>
      <c r="O18" s="49">
        <f t="shared" si="2"/>
        <v>7</v>
      </c>
    </row>
    <row r="19" spans="1:15" ht="12.75">
      <c r="A19" s="3"/>
      <c r="B19" s="2" t="s">
        <v>131</v>
      </c>
      <c r="C19" s="1">
        <v>1</v>
      </c>
      <c r="D19" s="1">
        <v>1</v>
      </c>
      <c r="E19" s="1">
        <v>5</v>
      </c>
      <c r="F19" s="1">
        <v>4</v>
      </c>
      <c r="G19" s="1"/>
      <c r="H19" s="1">
        <v>4</v>
      </c>
      <c r="I19" s="1">
        <v>5</v>
      </c>
      <c r="J19" s="1"/>
      <c r="K19" s="1">
        <v>4</v>
      </c>
      <c r="L19" s="1"/>
      <c r="M19" s="1">
        <v>6</v>
      </c>
      <c r="N19" s="43">
        <f t="shared" si="1"/>
        <v>3.75</v>
      </c>
      <c r="O19" s="49">
        <f t="shared" si="2"/>
        <v>4</v>
      </c>
    </row>
    <row r="20" spans="1:15" ht="12.75">
      <c r="A20" s="3"/>
      <c r="B20" s="2" t="s">
        <v>132</v>
      </c>
      <c r="C20" s="1">
        <v>7</v>
      </c>
      <c r="D20" s="1">
        <v>7</v>
      </c>
      <c r="E20" s="1"/>
      <c r="F20" s="1">
        <v>6</v>
      </c>
      <c r="G20" s="1"/>
      <c r="H20" s="1">
        <v>7</v>
      </c>
      <c r="I20" s="1">
        <v>4</v>
      </c>
      <c r="J20" s="1"/>
      <c r="K20" s="1">
        <v>7</v>
      </c>
      <c r="L20" s="1"/>
      <c r="M20" s="1">
        <v>9</v>
      </c>
      <c r="N20" s="43">
        <f t="shared" si="1"/>
        <v>6.714285714285714</v>
      </c>
      <c r="O20" s="49">
        <f t="shared" si="2"/>
        <v>7</v>
      </c>
    </row>
    <row r="21" spans="1:15" ht="12.75">
      <c r="A21" s="3">
        <f t="shared" si="0"/>
        <v>3.888888888888889</v>
      </c>
      <c r="B21" s="2" t="s">
        <v>133</v>
      </c>
      <c r="C21" s="1">
        <v>1</v>
      </c>
      <c r="D21" s="1">
        <v>2</v>
      </c>
      <c r="E21" s="1">
        <v>5</v>
      </c>
      <c r="F21" s="1">
        <v>3</v>
      </c>
      <c r="G21" s="1">
        <v>4</v>
      </c>
      <c r="H21" s="1">
        <v>8</v>
      </c>
      <c r="I21" s="1">
        <v>4</v>
      </c>
      <c r="J21" s="1"/>
      <c r="K21" s="1">
        <v>4</v>
      </c>
      <c r="L21" s="1"/>
      <c r="M21" s="1">
        <v>4</v>
      </c>
      <c r="N21" s="43">
        <f t="shared" si="1"/>
        <v>3.888888888888889</v>
      </c>
      <c r="O21" s="8">
        <f t="shared" si="2"/>
        <v>4</v>
      </c>
    </row>
    <row r="22" spans="1:15" ht="12.75">
      <c r="A22" s="3">
        <f t="shared" si="0"/>
        <v>5.666666666666667</v>
      </c>
      <c r="B22" s="2" t="s">
        <v>134</v>
      </c>
      <c r="C22" s="1">
        <v>6</v>
      </c>
      <c r="D22" s="1">
        <v>4</v>
      </c>
      <c r="E22" s="1"/>
      <c r="F22" s="1">
        <v>3</v>
      </c>
      <c r="G22" s="1">
        <v>6</v>
      </c>
      <c r="H22" s="1">
        <v>7</v>
      </c>
      <c r="I22" s="1">
        <v>3</v>
      </c>
      <c r="J22" s="1">
        <v>6</v>
      </c>
      <c r="K22" s="1">
        <v>9</v>
      </c>
      <c r="L22" s="1"/>
      <c r="M22" s="1">
        <v>7</v>
      </c>
      <c r="N22" s="43">
        <f t="shared" si="1"/>
        <v>5.666666666666667</v>
      </c>
      <c r="O22" s="8">
        <f t="shared" si="2"/>
        <v>6</v>
      </c>
    </row>
    <row r="23" spans="1:15" ht="12.75">
      <c r="A23" s="3">
        <f t="shared" si="0"/>
        <v>7.857142857142857</v>
      </c>
      <c r="B23" s="2" t="s">
        <v>135</v>
      </c>
      <c r="C23" s="1">
        <v>7</v>
      </c>
      <c r="D23" s="1">
        <v>7</v>
      </c>
      <c r="E23" s="1"/>
      <c r="F23" s="1">
        <v>7</v>
      </c>
      <c r="G23" s="1"/>
      <c r="H23" s="1">
        <v>8</v>
      </c>
      <c r="I23" s="1">
        <v>7</v>
      </c>
      <c r="J23" s="1"/>
      <c r="K23" s="1">
        <v>9</v>
      </c>
      <c r="L23" s="1"/>
      <c r="M23" s="1">
        <v>10</v>
      </c>
      <c r="N23" s="43">
        <f t="shared" si="1"/>
        <v>7.857142857142857</v>
      </c>
      <c r="O23" s="8">
        <f t="shared" si="2"/>
        <v>8</v>
      </c>
    </row>
    <row r="24" spans="1:15" ht="12.75">
      <c r="A24" s="3">
        <f t="shared" si="0"/>
        <v>5.857142857142857</v>
      </c>
      <c r="B24" s="2" t="s">
        <v>136</v>
      </c>
      <c r="C24" s="1">
        <v>4</v>
      </c>
      <c r="D24" s="1">
        <v>4</v>
      </c>
      <c r="E24" s="1"/>
      <c r="F24" s="1">
        <v>5</v>
      </c>
      <c r="G24" s="1"/>
      <c r="H24" s="1">
        <v>7</v>
      </c>
      <c r="I24" s="1">
        <v>4</v>
      </c>
      <c r="J24" s="1"/>
      <c r="K24" s="1">
        <v>8</v>
      </c>
      <c r="L24" s="1"/>
      <c r="M24" s="1">
        <v>9</v>
      </c>
      <c r="N24" s="43">
        <f t="shared" si="1"/>
        <v>5.857142857142857</v>
      </c>
      <c r="O24" s="8">
        <f t="shared" si="2"/>
        <v>6</v>
      </c>
    </row>
    <row r="25" spans="1:15" ht="12.75">
      <c r="A25" s="3">
        <f t="shared" si="0"/>
        <v>4.555555555555555</v>
      </c>
      <c r="B25" s="2" t="s">
        <v>137</v>
      </c>
      <c r="C25" s="1">
        <v>2</v>
      </c>
      <c r="D25" s="1">
        <v>2</v>
      </c>
      <c r="E25" s="1">
        <v>8</v>
      </c>
      <c r="F25" s="1">
        <v>1</v>
      </c>
      <c r="G25" s="1">
        <v>5</v>
      </c>
      <c r="H25" s="1">
        <v>5</v>
      </c>
      <c r="I25" s="1">
        <v>4</v>
      </c>
      <c r="J25" s="1"/>
      <c r="K25" s="1">
        <v>8</v>
      </c>
      <c r="L25" s="1"/>
      <c r="M25" s="1">
        <v>6</v>
      </c>
      <c r="N25" s="43">
        <f t="shared" si="1"/>
        <v>4.555555555555555</v>
      </c>
      <c r="O25" s="8">
        <f t="shared" si="2"/>
        <v>5</v>
      </c>
    </row>
    <row r="26" spans="1:15" ht="12.75">
      <c r="A26" s="3">
        <f t="shared" si="0"/>
        <v>5</v>
      </c>
      <c r="B26" s="2" t="s">
        <v>138</v>
      </c>
      <c r="C26" s="1">
        <v>6</v>
      </c>
      <c r="D26" s="1">
        <v>7</v>
      </c>
      <c r="E26" s="1"/>
      <c r="F26" s="1">
        <v>4</v>
      </c>
      <c r="G26" s="1"/>
      <c r="H26" s="1">
        <v>4</v>
      </c>
      <c r="I26" s="1">
        <v>5</v>
      </c>
      <c r="J26" s="1"/>
      <c r="K26" s="1">
        <v>4</v>
      </c>
      <c r="L26" s="1"/>
      <c r="M26" s="1">
        <v>5</v>
      </c>
      <c r="N26" s="43">
        <f t="shared" si="1"/>
        <v>5</v>
      </c>
      <c r="O26" s="8">
        <f t="shared" si="2"/>
        <v>5</v>
      </c>
    </row>
    <row r="27" spans="1:15" ht="12.75">
      <c r="A27" s="3">
        <f t="shared" si="0"/>
        <v>6.714285714285714</v>
      </c>
      <c r="B27" s="2" t="s">
        <v>139</v>
      </c>
      <c r="C27" s="1">
        <v>8</v>
      </c>
      <c r="D27" s="1">
        <v>4</v>
      </c>
      <c r="E27" s="1"/>
      <c r="F27" s="1">
        <v>6</v>
      </c>
      <c r="G27" s="1"/>
      <c r="H27" s="1">
        <v>8</v>
      </c>
      <c r="I27" s="1">
        <v>5</v>
      </c>
      <c r="J27" s="1"/>
      <c r="K27" s="1">
        <v>6</v>
      </c>
      <c r="L27" s="1"/>
      <c r="M27" s="1">
        <v>10</v>
      </c>
      <c r="N27" s="43">
        <f t="shared" si="1"/>
        <v>6.714285714285714</v>
      </c>
      <c r="O27" s="8">
        <f t="shared" si="2"/>
        <v>7</v>
      </c>
    </row>
    <row r="28" spans="2:15" s="5" customFormat="1" ht="12.75">
      <c r="B28" s="6" t="s">
        <v>0</v>
      </c>
      <c r="C28" s="11">
        <f aca="true" t="shared" si="3" ref="C28:O28">AVERAGE(C1:C27)</f>
        <v>3.814814814814815</v>
      </c>
      <c r="D28" s="11">
        <f t="shared" si="3"/>
        <v>3.5925925925925926</v>
      </c>
      <c r="E28" s="11">
        <f t="shared" si="3"/>
        <v>6</v>
      </c>
      <c r="F28" s="11">
        <f t="shared" si="3"/>
        <v>3.5925925925925926</v>
      </c>
      <c r="G28" s="11">
        <f aca="true" t="shared" si="4" ref="G28:L28">AVERAGE(G1:G27)</f>
        <v>4.416666666666667</v>
      </c>
      <c r="H28" s="11">
        <f t="shared" si="4"/>
        <v>5.62962962962963</v>
      </c>
      <c r="I28" s="11">
        <f t="shared" si="4"/>
        <v>4.185185185185185</v>
      </c>
      <c r="J28" s="11">
        <f t="shared" si="4"/>
        <v>6</v>
      </c>
      <c r="K28" s="11">
        <f t="shared" si="4"/>
        <v>5.444444444444445</v>
      </c>
      <c r="L28" s="11">
        <f t="shared" si="4"/>
        <v>4.333333333333333</v>
      </c>
      <c r="M28" s="11">
        <f t="shared" si="3"/>
        <v>6.62962962962963</v>
      </c>
      <c r="N28" s="44">
        <f t="shared" si="3"/>
        <v>4.844312169312169</v>
      </c>
      <c r="O28" s="44">
        <f t="shared" si="3"/>
        <v>5.111111111111111</v>
      </c>
    </row>
    <row r="29" spans="2:15" s="5" customFormat="1" ht="12.75">
      <c r="B29" s="6">
        <v>27</v>
      </c>
      <c r="C29" s="13" t="s">
        <v>122</v>
      </c>
      <c r="D29" s="13" t="s">
        <v>123</v>
      </c>
      <c r="E29" s="13" t="s">
        <v>295</v>
      </c>
      <c r="F29" s="13" t="s">
        <v>94</v>
      </c>
      <c r="G29" s="13" t="s">
        <v>295</v>
      </c>
      <c r="H29" s="13" t="s">
        <v>124</v>
      </c>
      <c r="I29" s="13" t="s">
        <v>125</v>
      </c>
      <c r="J29" s="13" t="s">
        <v>295</v>
      </c>
      <c r="K29" s="13" t="s">
        <v>62</v>
      </c>
      <c r="L29" s="13" t="s">
        <v>295</v>
      </c>
      <c r="M29" s="13" t="s">
        <v>4</v>
      </c>
      <c r="N29" s="45" t="s">
        <v>29</v>
      </c>
      <c r="O29" s="9" t="s">
        <v>28</v>
      </c>
    </row>
    <row r="30" spans="2:15" ht="12.75">
      <c r="B30" s="4" t="s">
        <v>59</v>
      </c>
      <c r="C30" s="83" t="s">
        <v>63</v>
      </c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46">
        <f>O30/B29</f>
        <v>0.9629629629629629</v>
      </c>
      <c r="O30" s="8">
        <f>COUNTIF(O1:O27,"&gt;3")</f>
        <v>26</v>
      </c>
    </row>
    <row r="31" spans="2:15" ht="12.75">
      <c r="B31" s="4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6">
        <f>O31/B29</f>
        <v>0.2222222222222222</v>
      </c>
      <c r="O31" s="8">
        <f>COUNTIF(O1:O27,"&gt;6")</f>
        <v>6</v>
      </c>
    </row>
  </sheetData>
  <sheetProtection/>
  <mergeCells count="1">
    <mergeCell ref="C30:M30"/>
  </mergeCells>
  <conditionalFormatting sqref="O1:O2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1:N2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B4">
      <selection activeCell="F28" sqref="F28"/>
    </sheetView>
  </sheetViews>
  <sheetFormatPr defaultColWidth="9.00390625" defaultRowHeight="12.75"/>
  <cols>
    <col min="1" max="1" width="7.375" style="0" hidden="1" customWidth="1"/>
    <col min="2" max="2" width="21.75390625" style="0" customWidth="1"/>
    <col min="3" max="3" width="10.375" style="0" customWidth="1"/>
    <col min="4" max="4" width="5.00390625" style="0" bestFit="1" customWidth="1"/>
    <col min="6" max="6" width="5.00390625" style="0" bestFit="1" customWidth="1"/>
    <col min="8" max="8" width="9.125" style="3" customWidth="1"/>
    <col min="9" max="9" width="9.125" style="10" customWidth="1"/>
    <col min="12" max="12" width="9.125" style="5" customWidth="1"/>
  </cols>
  <sheetData>
    <row r="1" spans="1:15" ht="12.75">
      <c r="A1" s="3">
        <f aca="true" t="shared" si="0" ref="A1:A19">H1</f>
        <v>6.666666666666667</v>
      </c>
      <c r="B1" s="2" t="s">
        <v>64</v>
      </c>
      <c r="C1" s="1">
        <v>8</v>
      </c>
      <c r="D1" s="1"/>
      <c r="E1" s="1">
        <v>5</v>
      </c>
      <c r="F1" s="1"/>
      <c r="G1" s="1">
        <v>7</v>
      </c>
      <c r="H1" s="43">
        <f aca="true" t="shared" si="1" ref="H1:H31">AVERAGE(C1:G1)</f>
        <v>6.666666666666667</v>
      </c>
      <c r="I1" s="8">
        <f aca="true" t="shared" si="2" ref="I1:I31">ROUND(H1,0)</f>
        <v>7</v>
      </c>
      <c r="J1" s="8">
        <v>8</v>
      </c>
      <c r="K1" s="43">
        <f aca="true" t="shared" si="3" ref="K1:K31">AVERAGE(I1:J1)</f>
        <v>7.5</v>
      </c>
      <c r="L1" s="8">
        <f aca="true" t="shared" si="4" ref="L1:L31">ROUND(K1,0)</f>
        <v>8</v>
      </c>
      <c r="M1" s="1" t="s">
        <v>40</v>
      </c>
      <c r="N1" s="1">
        <f>COUNTIF(I1:I31,"&gt;8")</f>
        <v>0</v>
      </c>
      <c r="O1" s="68">
        <f>N1/$B$33</f>
        <v>0</v>
      </c>
    </row>
    <row r="2" spans="1:15" ht="12.75">
      <c r="A2" s="3">
        <f t="shared" si="0"/>
        <v>6.666666666666667</v>
      </c>
      <c r="B2" s="2" t="s">
        <v>65</v>
      </c>
      <c r="C2" s="1">
        <v>6</v>
      </c>
      <c r="D2" s="1"/>
      <c r="E2" s="1">
        <v>7</v>
      </c>
      <c r="F2" s="1"/>
      <c r="G2" s="1">
        <v>7</v>
      </c>
      <c r="H2" s="43">
        <f t="shared" si="1"/>
        <v>6.666666666666667</v>
      </c>
      <c r="I2" s="8">
        <f t="shared" si="2"/>
        <v>7</v>
      </c>
      <c r="J2" s="8">
        <v>7</v>
      </c>
      <c r="K2" s="43">
        <f t="shared" si="3"/>
        <v>7</v>
      </c>
      <c r="L2" s="8">
        <f t="shared" si="4"/>
        <v>7</v>
      </c>
      <c r="M2" s="1" t="s">
        <v>41</v>
      </c>
      <c r="N2" s="69">
        <f>COUNTIF(I1:I31,7)+COUNTIF(I1:I31,8)</f>
        <v>13</v>
      </c>
      <c r="O2" s="68">
        <f>N2/$B$33</f>
        <v>0.41935483870967744</v>
      </c>
    </row>
    <row r="3" spans="1:15" ht="12.75">
      <c r="A3" s="3">
        <f t="shared" si="0"/>
        <v>7.666666666666667</v>
      </c>
      <c r="B3" s="2" t="s">
        <v>66</v>
      </c>
      <c r="C3" s="1">
        <v>8</v>
      </c>
      <c r="D3" s="1"/>
      <c r="E3" s="1">
        <v>9</v>
      </c>
      <c r="F3" s="1"/>
      <c r="G3" s="1">
        <v>6</v>
      </c>
      <c r="H3" s="43">
        <f t="shared" si="1"/>
        <v>7.666666666666667</v>
      </c>
      <c r="I3" s="8">
        <f t="shared" si="2"/>
        <v>8</v>
      </c>
      <c r="J3" s="8">
        <v>8</v>
      </c>
      <c r="K3" s="43">
        <f t="shared" si="3"/>
        <v>8</v>
      </c>
      <c r="L3" s="8">
        <f t="shared" si="4"/>
        <v>8</v>
      </c>
      <c r="M3" s="1" t="s">
        <v>42</v>
      </c>
      <c r="N3" s="69">
        <f>COUNTIF(I1:I31,4)+COUNTIF(I1:I31,5)+COUNTIF(I1:I31,6)</f>
        <v>18</v>
      </c>
      <c r="O3" s="68">
        <f>N3/$B$33</f>
        <v>0.5806451612903226</v>
      </c>
    </row>
    <row r="4" spans="1:15" ht="12.75">
      <c r="A4" s="3">
        <f t="shared" si="0"/>
        <v>4</v>
      </c>
      <c r="B4" s="2" t="s">
        <v>67</v>
      </c>
      <c r="C4" s="1">
        <v>2</v>
      </c>
      <c r="D4" s="1">
        <v>4</v>
      </c>
      <c r="E4" s="1">
        <v>5</v>
      </c>
      <c r="F4" s="1"/>
      <c r="G4" s="1">
        <v>5</v>
      </c>
      <c r="H4" s="43">
        <f t="shared" si="1"/>
        <v>4</v>
      </c>
      <c r="I4" s="8">
        <f t="shared" si="2"/>
        <v>4</v>
      </c>
      <c r="J4" s="8">
        <v>6</v>
      </c>
      <c r="K4" s="43">
        <f t="shared" si="3"/>
        <v>5</v>
      </c>
      <c r="L4" s="8">
        <f t="shared" si="4"/>
        <v>5</v>
      </c>
      <c r="M4" s="1" t="s">
        <v>43</v>
      </c>
      <c r="N4" s="1">
        <f>COUNTIF(I1:I31,"&lt;4")</f>
        <v>0</v>
      </c>
      <c r="O4" s="68">
        <f>N4/$B$33</f>
        <v>0</v>
      </c>
    </row>
    <row r="5" spans="1:15" ht="12.75">
      <c r="A5" s="3">
        <f t="shared" si="0"/>
        <v>4</v>
      </c>
      <c r="B5" s="2" t="s">
        <v>68</v>
      </c>
      <c r="C5" s="1">
        <v>2</v>
      </c>
      <c r="D5" s="1">
        <v>4</v>
      </c>
      <c r="E5" s="1">
        <v>5</v>
      </c>
      <c r="F5" s="1"/>
      <c r="G5" s="1">
        <v>5</v>
      </c>
      <c r="H5" s="43">
        <f t="shared" si="1"/>
        <v>4</v>
      </c>
      <c r="I5" s="8">
        <f t="shared" si="2"/>
        <v>4</v>
      </c>
      <c r="J5" s="8">
        <v>6</v>
      </c>
      <c r="K5" s="43">
        <f t="shared" si="3"/>
        <v>5</v>
      </c>
      <c r="L5" s="8">
        <f t="shared" si="4"/>
        <v>5</v>
      </c>
      <c r="M5" s="70" t="s">
        <v>44</v>
      </c>
      <c r="N5" s="1">
        <f>$B$33-SUM(N1:N4)</f>
        <v>0</v>
      </c>
      <c r="O5" s="68">
        <f>N5/$B$33</f>
        <v>0</v>
      </c>
    </row>
    <row r="6" spans="1:12" ht="12.75">
      <c r="A6" s="3">
        <f t="shared" si="0"/>
        <v>5.666666666666667</v>
      </c>
      <c r="B6" s="2" t="s">
        <v>69</v>
      </c>
      <c r="C6" s="1">
        <v>6</v>
      </c>
      <c r="D6" s="1"/>
      <c r="E6" s="1">
        <v>6</v>
      </c>
      <c r="F6" s="1"/>
      <c r="G6" s="1">
        <v>5</v>
      </c>
      <c r="H6" s="43">
        <f t="shared" si="1"/>
        <v>5.666666666666667</v>
      </c>
      <c r="I6" s="8">
        <f t="shared" si="2"/>
        <v>6</v>
      </c>
      <c r="J6" s="8">
        <v>5</v>
      </c>
      <c r="K6" s="43">
        <f t="shared" si="3"/>
        <v>5.5</v>
      </c>
      <c r="L6" s="8">
        <f t="shared" si="4"/>
        <v>6</v>
      </c>
    </row>
    <row r="7" spans="1:12" ht="12.75">
      <c r="A7" s="3">
        <f t="shared" si="0"/>
        <v>6.666666666666667</v>
      </c>
      <c r="B7" s="2" t="s">
        <v>70</v>
      </c>
      <c r="C7" s="1">
        <v>8</v>
      </c>
      <c r="D7" s="1"/>
      <c r="E7" s="1">
        <v>7</v>
      </c>
      <c r="F7" s="1"/>
      <c r="G7" s="1">
        <v>5</v>
      </c>
      <c r="H7" s="43">
        <f t="shared" si="1"/>
        <v>6.666666666666667</v>
      </c>
      <c r="I7" s="8">
        <f t="shared" si="2"/>
        <v>7</v>
      </c>
      <c r="J7" s="8">
        <v>7</v>
      </c>
      <c r="K7" s="43">
        <f t="shared" si="3"/>
        <v>7</v>
      </c>
      <c r="L7" s="8">
        <f t="shared" si="4"/>
        <v>7</v>
      </c>
    </row>
    <row r="8" spans="1:12" ht="12.75">
      <c r="A8" s="3">
        <f t="shared" si="0"/>
        <v>6</v>
      </c>
      <c r="B8" s="2" t="s">
        <v>71</v>
      </c>
      <c r="C8" s="1">
        <v>8</v>
      </c>
      <c r="D8" s="1"/>
      <c r="E8" s="1">
        <v>6</v>
      </c>
      <c r="F8" s="1"/>
      <c r="G8" s="1">
        <v>4</v>
      </c>
      <c r="H8" s="43">
        <f t="shared" si="1"/>
        <v>6</v>
      </c>
      <c r="I8" s="8">
        <f t="shared" si="2"/>
        <v>6</v>
      </c>
      <c r="J8" s="8">
        <v>7</v>
      </c>
      <c r="K8" s="43">
        <f t="shared" si="3"/>
        <v>6.5</v>
      </c>
      <c r="L8" s="8">
        <f t="shared" si="4"/>
        <v>7</v>
      </c>
    </row>
    <row r="9" spans="1:12" ht="12.75">
      <c r="A9" s="3">
        <f t="shared" si="0"/>
        <v>8</v>
      </c>
      <c r="B9" s="2" t="s">
        <v>72</v>
      </c>
      <c r="C9" s="1">
        <v>9</v>
      </c>
      <c r="D9" s="1"/>
      <c r="E9" s="1">
        <v>9</v>
      </c>
      <c r="F9" s="1"/>
      <c r="G9" s="1">
        <v>6</v>
      </c>
      <c r="H9" s="43">
        <f t="shared" si="1"/>
        <v>8</v>
      </c>
      <c r="I9" s="8">
        <f t="shared" si="2"/>
        <v>8</v>
      </c>
      <c r="J9" s="8">
        <v>9</v>
      </c>
      <c r="K9" s="43">
        <f t="shared" si="3"/>
        <v>8.5</v>
      </c>
      <c r="L9" s="8">
        <f t="shared" si="4"/>
        <v>9</v>
      </c>
    </row>
    <row r="10" spans="1:12" ht="12.75">
      <c r="A10" s="3">
        <f t="shared" si="0"/>
        <v>6.666666666666667</v>
      </c>
      <c r="B10" s="2" t="s">
        <v>73</v>
      </c>
      <c r="C10" s="1">
        <v>7</v>
      </c>
      <c r="D10" s="1"/>
      <c r="E10" s="1">
        <v>7</v>
      </c>
      <c r="F10" s="1"/>
      <c r="G10" s="1">
        <v>6</v>
      </c>
      <c r="H10" s="43">
        <f t="shared" si="1"/>
        <v>6.666666666666667</v>
      </c>
      <c r="I10" s="8">
        <f t="shared" si="2"/>
        <v>7</v>
      </c>
      <c r="J10" s="8">
        <v>7</v>
      </c>
      <c r="K10" s="43">
        <f t="shared" si="3"/>
        <v>7</v>
      </c>
      <c r="L10" s="8">
        <f t="shared" si="4"/>
        <v>7</v>
      </c>
    </row>
    <row r="11" spans="1:12" ht="12.75">
      <c r="A11" s="3">
        <f t="shared" si="0"/>
        <v>6.666666666666667</v>
      </c>
      <c r="B11" s="2" t="s">
        <v>74</v>
      </c>
      <c r="C11" s="1">
        <v>8</v>
      </c>
      <c r="D11" s="1"/>
      <c r="E11" s="1">
        <v>6</v>
      </c>
      <c r="F11" s="1"/>
      <c r="G11" s="1">
        <v>6</v>
      </c>
      <c r="H11" s="43">
        <f t="shared" si="1"/>
        <v>6.666666666666667</v>
      </c>
      <c r="I11" s="8">
        <f t="shared" si="2"/>
        <v>7</v>
      </c>
      <c r="J11" s="8">
        <v>8</v>
      </c>
      <c r="K11" s="43">
        <f t="shared" si="3"/>
        <v>7.5</v>
      </c>
      <c r="L11" s="8">
        <f t="shared" si="4"/>
        <v>8</v>
      </c>
    </row>
    <row r="12" spans="1:12" ht="12.75">
      <c r="A12" s="3">
        <f t="shared" si="0"/>
        <v>6.666666666666667</v>
      </c>
      <c r="B12" s="2" t="s">
        <v>75</v>
      </c>
      <c r="C12" s="1">
        <v>6</v>
      </c>
      <c r="D12" s="1"/>
      <c r="E12" s="1">
        <v>8</v>
      </c>
      <c r="F12" s="1"/>
      <c r="G12" s="1">
        <v>6</v>
      </c>
      <c r="H12" s="43">
        <f t="shared" si="1"/>
        <v>6.666666666666667</v>
      </c>
      <c r="I12" s="8">
        <f t="shared" si="2"/>
        <v>7</v>
      </c>
      <c r="J12" s="8">
        <v>7</v>
      </c>
      <c r="K12" s="43">
        <f t="shared" si="3"/>
        <v>7</v>
      </c>
      <c r="L12" s="8">
        <f t="shared" si="4"/>
        <v>7</v>
      </c>
    </row>
    <row r="13" spans="1:12" ht="12.75">
      <c r="A13" s="3">
        <f t="shared" si="0"/>
        <v>6</v>
      </c>
      <c r="B13" s="53" t="s">
        <v>76</v>
      </c>
      <c r="C13" s="23">
        <v>8</v>
      </c>
      <c r="D13" s="23"/>
      <c r="E13" s="23">
        <v>5</v>
      </c>
      <c r="F13" s="23"/>
      <c r="G13" s="23">
        <v>5</v>
      </c>
      <c r="H13" s="48">
        <f t="shared" si="1"/>
        <v>6</v>
      </c>
      <c r="I13" s="49">
        <f t="shared" si="2"/>
        <v>6</v>
      </c>
      <c r="J13" s="49">
        <v>7</v>
      </c>
      <c r="K13" s="48">
        <f t="shared" si="3"/>
        <v>6.5</v>
      </c>
      <c r="L13" s="49">
        <f t="shared" si="4"/>
        <v>7</v>
      </c>
    </row>
    <row r="14" spans="1:12" ht="12.75">
      <c r="A14" s="3">
        <f t="shared" si="0"/>
        <v>4.666666666666667</v>
      </c>
      <c r="B14" s="2" t="s">
        <v>77</v>
      </c>
      <c r="C14" s="1">
        <v>4</v>
      </c>
      <c r="D14" s="1"/>
      <c r="E14" s="1">
        <v>6</v>
      </c>
      <c r="F14" s="1"/>
      <c r="G14" s="1">
        <v>4</v>
      </c>
      <c r="H14" s="43">
        <f t="shared" si="1"/>
        <v>4.666666666666667</v>
      </c>
      <c r="I14" s="8">
        <f t="shared" si="2"/>
        <v>5</v>
      </c>
      <c r="J14" s="8">
        <v>4</v>
      </c>
      <c r="K14" s="43">
        <f t="shared" si="3"/>
        <v>4.5</v>
      </c>
      <c r="L14" s="8">
        <f t="shared" si="4"/>
        <v>5</v>
      </c>
    </row>
    <row r="15" spans="1:12" ht="13.5" thickBot="1">
      <c r="A15" s="3">
        <f t="shared" si="0"/>
        <v>6</v>
      </c>
      <c r="B15" s="54" t="s">
        <v>78</v>
      </c>
      <c r="C15" s="50">
        <v>5</v>
      </c>
      <c r="D15" s="50"/>
      <c r="E15" s="50">
        <v>8</v>
      </c>
      <c r="F15" s="50"/>
      <c r="G15" s="50">
        <v>5</v>
      </c>
      <c r="H15" s="51">
        <f t="shared" si="1"/>
        <v>6</v>
      </c>
      <c r="I15" s="52">
        <f t="shared" si="2"/>
        <v>6</v>
      </c>
      <c r="J15" s="52">
        <v>6</v>
      </c>
      <c r="K15" s="51">
        <f t="shared" si="3"/>
        <v>6</v>
      </c>
      <c r="L15" s="52">
        <f t="shared" si="4"/>
        <v>6</v>
      </c>
    </row>
    <row r="16" spans="1:12" ht="12.75">
      <c r="A16" s="3">
        <f t="shared" si="0"/>
        <v>6</v>
      </c>
      <c r="B16" s="53" t="s">
        <v>79</v>
      </c>
      <c r="C16" s="23">
        <v>10</v>
      </c>
      <c r="D16" s="23"/>
      <c r="E16" s="23">
        <v>4</v>
      </c>
      <c r="F16" s="23"/>
      <c r="G16" s="23">
        <v>4</v>
      </c>
      <c r="H16" s="48">
        <f t="shared" si="1"/>
        <v>6</v>
      </c>
      <c r="I16" s="49">
        <f t="shared" si="2"/>
        <v>6</v>
      </c>
      <c r="J16" s="49">
        <v>7</v>
      </c>
      <c r="K16" s="48">
        <f t="shared" si="3"/>
        <v>6.5</v>
      </c>
      <c r="L16" s="49">
        <f t="shared" si="4"/>
        <v>7</v>
      </c>
    </row>
    <row r="17" spans="1:12" ht="12.75">
      <c r="A17" s="3">
        <f t="shared" si="0"/>
        <v>5.666666666666667</v>
      </c>
      <c r="B17" s="2" t="s">
        <v>80</v>
      </c>
      <c r="C17" s="1">
        <v>4</v>
      </c>
      <c r="D17" s="1"/>
      <c r="E17" s="1">
        <v>7</v>
      </c>
      <c r="F17" s="1"/>
      <c r="G17" s="1">
        <v>6</v>
      </c>
      <c r="H17" s="43">
        <f t="shared" si="1"/>
        <v>5.666666666666667</v>
      </c>
      <c r="I17" s="8">
        <f t="shared" si="2"/>
        <v>6</v>
      </c>
      <c r="J17" s="8">
        <v>5</v>
      </c>
      <c r="K17" s="43">
        <f t="shared" si="3"/>
        <v>5.5</v>
      </c>
      <c r="L17" s="8">
        <f t="shared" si="4"/>
        <v>6</v>
      </c>
    </row>
    <row r="18" spans="1:12" ht="12.75">
      <c r="A18" s="3">
        <f t="shared" si="0"/>
        <v>8</v>
      </c>
      <c r="B18" s="2" t="s">
        <v>81</v>
      </c>
      <c r="C18" s="1">
        <v>9</v>
      </c>
      <c r="D18" s="1"/>
      <c r="E18" s="1">
        <v>8</v>
      </c>
      <c r="F18" s="1"/>
      <c r="G18" s="1">
        <v>7</v>
      </c>
      <c r="H18" s="43">
        <f t="shared" si="1"/>
        <v>8</v>
      </c>
      <c r="I18" s="8">
        <f t="shared" si="2"/>
        <v>8</v>
      </c>
      <c r="J18" s="8">
        <v>7</v>
      </c>
      <c r="K18" s="43">
        <f t="shared" si="3"/>
        <v>7.5</v>
      </c>
      <c r="L18" s="8">
        <f t="shared" si="4"/>
        <v>8</v>
      </c>
    </row>
    <row r="19" spans="1:12" ht="12.75">
      <c r="A19" s="3">
        <f t="shared" si="0"/>
        <v>3.75</v>
      </c>
      <c r="B19" s="2" t="s">
        <v>82</v>
      </c>
      <c r="C19" s="1">
        <v>4</v>
      </c>
      <c r="D19" s="1"/>
      <c r="E19" s="1">
        <v>3</v>
      </c>
      <c r="F19" s="1">
        <v>4</v>
      </c>
      <c r="G19" s="1">
        <v>4</v>
      </c>
      <c r="H19" s="43">
        <f t="shared" si="1"/>
        <v>3.75</v>
      </c>
      <c r="I19" s="8">
        <f t="shared" si="2"/>
        <v>4</v>
      </c>
      <c r="J19" s="8">
        <v>7</v>
      </c>
      <c r="K19" s="43">
        <f t="shared" si="3"/>
        <v>5.5</v>
      </c>
      <c r="L19" s="8">
        <f t="shared" si="4"/>
        <v>6</v>
      </c>
    </row>
    <row r="20" spans="1:12" ht="12.75">
      <c r="A20" s="3"/>
      <c r="B20" s="2" t="s">
        <v>83</v>
      </c>
      <c r="C20" s="1">
        <v>6</v>
      </c>
      <c r="D20" s="1"/>
      <c r="E20" s="1">
        <v>4</v>
      </c>
      <c r="F20" s="1"/>
      <c r="G20" s="1">
        <v>4</v>
      </c>
      <c r="H20" s="43">
        <f aca="true" t="shared" si="5" ref="H20:H27">AVERAGE(C20:G20)</f>
        <v>4.666666666666667</v>
      </c>
      <c r="I20" s="8">
        <f t="shared" si="2"/>
        <v>5</v>
      </c>
      <c r="J20" s="8">
        <v>7</v>
      </c>
      <c r="K20" s="43">
        <f aca="true" t="shared" si="6" ref="K20:K27">AVERAGE(I20:J20)</f>
        <v>6</v>
      </c>
      <c r="L20" s="8">
        <f t="shared" si="4"/>
        <v>6</v>
      </c>
    </row>
    <row r="21" spans="1:12" ht="12.75">
      <c r="A21" s="3"/>
      <c r="B21" s="2" t="s">
        <v>84</v>
      </c>
      <c r="C21" s="1">
        <v>8</v>
      </c>
      <c r="D21" s="1"/>
      <c r="E21" s="1">
        <v>4</v>
      </c>
      <c r="F21" s="1"/>
      <c r="G21" s="1">
        <v>5</v>
      </c>
      <c r="H21" s="43">
        <f t="shared" si="5"/>
        <v>5.666666666666667</v>
      </c>
      <c r="I21" s="8">
        <f t="shared" si="2"/>
        <v>6</v>
      </c>
      <c r="J21" s="8">
        <v>6</v>
      </c>
      <c r="K21" s="43">
        <f t="shared" si="6"/>
        <v>6</v>
      </c>
      <c r="L21" s="8">
        <f t="shared" si="4"/>
        <v>6</v>
      </c>
    </row>
    <row r="22" spans="1:12" ht="12.75">
      <c r="A22" s="3"/>
      <c r="B22" s="2" t="s">
        <v>85</v>
      </c>
      <c r="C22" s="1">
        <v>8</v>
      </c>
      <c r="D22" s="1"/>
      <c r="E22" s="1">
        <v>6</v>
      </c>
      <c r="F22" s="1"/>
      <c r="G22" s="1">
        <v>6</v>
      </c>
      <c r="H22" s="43">
        <f t="shared" si="5"/>
        <v>6.666666666666667</v>
      </c>
      <c r="I22" s="8">
        <f t="shared" si="2"/>
        <v>7</v>
      </c>
      <c r="J22" s="8">
        <v>8</v>
      </c>
      <c r="K22" s="43">
        <f t="shared" si="6"/>
        <v>7.5</v>
      </c>
      <c r="L22" s="8">
        <f t="shared" si="4"/>
        <v>8</v>
      </c>
    </row>
    <row r="23" spans="1:12" ht="12.75">
      <c r="A23" s="3"/>
      <c r="B23" s="2" t="s">
        <v>86</v>
      </c>
      <c r="C23" s="1">
        <v>4</v>
      </c>
      <c r="D23" s="1"/>
      <c r="E23" s="1">
        <v>5</v>
      </c>
      <c r="F23" s="1"/>
      <c r="G23" s="1">
        <v>5</v>
      </c>
      <c r="H23" s="43">
        <f t="shared" si="5"/>
        <v>4.666666666666667</v>
      </c>
      <c r="I23" s="8">
        <f t="shared" si="2"/>
        <v>5</v>
      </c>
      <c r="J23" s="8">
        <v>6</v>
      </c>
      <c r="K23" s="43">
        <f t="shared" si="6"/>
        <v>5.5</v>
      </c>
      <c r="L23" s="8">
        <f t="shared" si="4"/>
        <v>6</v>
      </c>
    </row>
    <row r="24" spans="1:12" ht="12.75">
      <c r="A24" s="3"/>
      <c r="B24" s="2" t="s">
        <v>87</v>
      </c>
      <c r="C24" s="1">
        <v>7</v>
      </c>
      <c r="D24" s="1"/>
      <c r="E24" s="1">
        <v>8</v>
      </c>
      <c r="F24" s="1"/>
      <c r="G24" s="1">
        <v>8</v>
      </c>
      <c r="H24" s="43">
        <f t="shared" si="5"/>
        <v>7.666666666666667</v>
      </c>
      <c r="I24" s="8">
        <f t="shared" si="2"/>
        <v>8</v>
      </c>
      <c r="J24" s="8">
        <v>7</v>
      </c>
      <c r="K24" s="43">
        <f t="shared" si="6"/>
        <v>7.5</v>
      </c>
      <c r="L24" s="8">
        <f t="shared" si="4"/>
        <v>8</v>
      </c>
    </row>
    <row r="25" spans="1:12" ht="12.75">
      <c r="A25" s="3"/>
      <c r="B25" s="2" t="s">
        <v>88</v>
      </c>
      <c r="C25" s="1">
        <v>6</v>
      </c>
      <c r="D25" s="1"/>
      <c r="E25" s="1">
        <v>4</v>
      </c>
      <c r="F25" s="1"/>
      <c r="G25" s="1">
        <v>4</v>
      </c>
      <c r="H25" s="43">
        <f t="shared" si="5"/>
        <v>4.666666666666667</v>
      </c>
      <c r="I25" s="8">
        <f t="shared" si="2"/>
        <v>5</v>
      </c>
      <c r="J25" s="8">
        <v>7</v>
      </c>
      <c r="K25" s="43">
        <f t="shared" si="6"/>
        <v>6</v>
      </c>
      <c r="L25" s="8">
        <f t="shared" si="4"/>
        <v>6</v>
      </c>
    </row>
    <row r="26" spans="1:12" ht="12.75">
      <c r="A26" s="3"/>
      <c r="B26" s="2" t="s">
        <v>89</v>
      </c>
      <c r="C26" s="1">
        <v>7</v>
      </c>
      <c r="D26" s="1"/>
      <c r="E26" s="1">
        <v>6</v>
      </c>
      <c r="F26" s="1"/>
      <c r="G26" s="1">
        <v>8</v>
      </c>
      <c r="H26" s="43">
        <f t="shared" si="5"/>
        <v>7</v>
      </c>
      <c r="I26" s="8">
        <f t="shared" si="2"/>
        <v>7</v>
      </c>
      <c r="J26" s="8">
        <v>7</v>
      </c>
      <c r="K26" s="43">
        <f t="shared" si="6"/>
        <v>7</v>
      </c>
      <c r="L26" s="8">
        <f t="shared" si="4"/>
        <v>7</v>
      </c>
    </row>
    <row r="27" spans="1:12" ht="12.75">
      <c r="A27" s="3"/>
      <c r="B27" s="2" t="s">
        <v>90</v>
      </c>
      <c r="C27" s="1">
        <v>4</v>
      </c>
      <c r="D27" s="1"/>
      <c r="E27" s="1">
        <v>3</v>
      </c>
      <c r="F27" s="1">
        <v>4</v>
      </c>
      <c r="G27" s="1">
        <v>5</v>
      </c>
      <c r="H27" s="43">
        <f t="shared" si="5"/>
        <v>4</v>
      </c>
      <c r="I27" s="8">
        <f t="shared" si="2"/>
        <v>4</v>
      </c>
      <c r="J27" s="8">
        <v>7</v>
      </c>
      <c r="K27" s="43">
        <f t="shared" si="6"/>
        <v>5.5</v>
      </c>
      <c r="L27" s="8">
        <f t="shared" si="4"/>
        <v>6</v>
      </c>
    </row>
    <row r="28" spans="1:12" ht="12.75">
      <c r="A28" s="3"/>
      <c r="B28" s="2" t="s">
        <v>91</v>
      </c>
      <c r="C28" s="1">
        <v>8</v>
      </c>
      <c r="D28" s="1"/>
      <c r="E28" s="1">
        <v>6</v>
      </c>
      <c r="F28" s="1"/>
      <c r="G28" s="1">
        <v>6</v>
      </c>
      <c r="H28" s="43">
        <f t="shared" si="1"/>
        <v>6.666666666666667</v>
      </c>
      <c r="I28" s="8">
        <f t="shared" si="2"/>
        <v>7</v>
      </c>
      <c r="J28" s="8">
        <v>8</v>
      </c>
      <c r="K28" s="43">
        <f>AVERAGE(I28:J28)</f>
        <v>7.5</v>
      </c>
      <c r="L28" s="8">
        <f t="shared" si="4"/>
        <v>8</v>
      </c>
    </row>
    <row r="29" spans="1:12" ht="12.75">
      <c r="A29" s="3"/>
      <c r="B29" s="2" t="s">
        <v>92</v>
      </c>
      <c r="C29" s="1">
        <v>9</v>
      </c>
      <c r="D29" s="1"/>
      <c r="E29" s="1">
        <v>4</v>
      </c>
      <c r="F29" s="1"/>
      <c r="G29" s="1">
        <v>4</v>
      </c>
      <c r="H29" s="43">
        <f t="shared" si="1"/>
        <v>5.666666666666667</v>
      </c>
      <c r="I29" s="8">
        <f t="shared" si="2"/>
        <v>6</v>
      </c>
      <c r="J29" s="8">
        <v>7</v>
      </c>
      <c r="K29" s="43">
        <f>AVERAGE(I29:J29)</f>
        <v>6.5</v>
      </c>
      <c r="L29" s="8">
        <f t="shared" si="4"/>
        <v>7</v>
      </c>
    </row>
    <row r="30" spans="1:12" ht="12.75">
      <c r="A30" s="3">
        <f>H30</f>
        <v>5.666666666666667</v>
      </c>
      <c r="B30" s="2" t="s">
        <v>93</v>
      </c>
      <c r="C30" s="1">
        <v>6</v>
      </c>
      <c r="D30" s="1"/>
      <c r="E30" s="1">
        <v>5</v>
      </c>
      <c r="F30" s="1"/>
      <c r="G30" s="1">
        <v>6</v>
      </c>
      <c r="H30" s="43">
        <f t="shared" si="1"/>
        <v>5.666666666666667</v>
      </c>
      <c r="I30" s="8">
        <f t="shared" si="2"/>
        <v>6</v>
      </c>
      <c r="J30" s="8">
        <v>9</v>
      </c>
      <c r="K30" s="43">
        <f t="shared" si="3"/>
        <v>7.5</v>
      </c>
      <c r="L30" s="8">
        <f t="shared" si="4"/>
        <v>8</v>
      </c>
    </row>
    <row r="31" spans="1:12" ht="12.75">
      <c r="A31" s="3">
        <f>H31</f>
        <v>5.666666666666667</v>
      </c>
      <c r="B31" s="2" t="s">
        <v>273</v>
      </c>
      <c r="C31" s="1">
        <v>6</v>
      </c>
      <c r="D31" s="1"/>
      <c r="E31" s="1">
        <v>5</v>
      </c>
      <c r="F31" s="1"/>
      <c r="G31" s="1">
        <v>6</v>
      </c>
      <c r="H31" s="43">
        <f t="shared" si="1"/>
        <v>5.666666666666667</v>
      </c>
      <c r="I31" s="8">
        <f t="shared" si="2"/>
        <v>6</v>
      </c>
      <c r="J31" s="8">
        <v>8</v>
      </c>
      <c r="K31" s="43">
        <f t="shared" si="3"/>
        <v>7</v>
      </c>
      <c r="L31" s="8">
        <f t="shared" si="4"/>
        <v>7</v>
      </c>
    </row>
    <row r="32" spans="2:12" s="5" customFormat="1" ht="12.75">
      <c r="B32" s="6" t="s">
        <v>0</v>
      </c>
      <c r="C32" s="11">
        <f aca="true" t="shared" si="7" ref="C32:L32">AVERAGE(C1:C31)</f>
        <v>6.483870967741935</v>
      </c>
      <c r="D32" s="11">
        <f t="shared" si="7"/>
        <v>4</v>
      </c>
      <c r="E32" s="11">
        <f t="shared" si="7"/>
        <v>5.838709677419355</v>
      </c>
      <c r="F32" s="11">
        <f t="shared" si="7"/>
        <v>4</v>
      </c>
      <c r="G32" s="11">
        <f t="shared" si="7"/>
        <v>5.483870967741935</v>
      </c>
      <c r="H32" s="44">
        <f t="shared" si="7"/>
        <v>5.938172043010751</v>
      </c>
      <c r="I32" s="44">
        <f t="shared" si="7"/>
        <v>6.161290322580645</v>
      </c>
      <c r="J32" s="44">
        <f t="shared" si="7"/>
        <v>6.935483870967742</v>
      </c>
      <c r="K32" s="44">
        <f t="shared" si="7"/>
        <v>6.548387096774194</v>
      </c>
      <c r="L32" s="44">
        <f t="shared" si="7"/>
        <v>6.838709677419355</v>
      </c>
    </row>
    <row r="33" spans="2:12" s="5" customFormat="1" ht="12.75">
      <c r="B33" s="6">
        <v>31</v>
      </c>
      <c r="C33" s="7" t="s">
        <v>24</v>
      </c>
      <c r="D33" s="7" t="s">
        <v>295</v>
      </c>
      <c r="E33" s="7" t="s">
        <v>25</v>
      </c>
      <c r="F33" s="7" t="s">
        <v>295</v>
      </c>
      <c r="G33" s="7" t="s">
        <v>26</v>
      </c>
      <c r="H33" s="45" t="s">
        <v>29</v>
      </c>
      <c r="I33" s="9" t="s">
        <v>31</v>
      </c>
      <c r="J33" s="8" t="s">
        <v>30</v>
      </c>
      <c r="K33" s="45" t="s">
        <v>29</v>
      </c>
      <c r="L33" s="8" t="s">
        <v>1</v>
      </c>
    </row>
    <row r="34" spans="2:12" ht="12.75">
      <c r="B34" s="4" t="s">
        <v>49</v>
      </c>
      <c r="C34" s="84" t="s">
        <v>63</v>
      </c>
      <c r="D34" s="84"/>
      <c r="E34" s="84"/>
      <c r="F34" s="82"/>
      <c r="G34" s="7" t="s">
        <v>27</v>
      </c>
      <c r="H34" s="46">
        <f>I34/B33</f>
        <v>1</v>
      </c>
      <c r="I34" s="8">
        <f>COUNTIF(I1:I31,"&gt;3")</f>
        <v>31</v>
      </c>
      <c r="J34" s="47"/>
      <c r="K34" s="47"/>
      <c r="L34" s="15"/>
    </row>
    <row r="35" spans="2:12" ht="12.75">
      <c r="B35" s="4" t="s">
        <v>61</v>
      </c>
      <c r="C35" s="4"/>
      <c r="D35" s="4"/>
      <c r="E35" s="4"/>
      <c r="F35" s="4"/>
      <c r="G35" s="4"/>
      <c r="H35" s="46">
        <f>I35/B33</f>
        <v>0.41935483870967744</v>
      </c>
      <c r="I35" s="8">
        <f>COUNTIF(I1:I31,"&gt;6")</f>
        <v>13</v>
      </c>
      <c r="J35" s="47"/>
      <c r="K35" s="47"/>
      <c r="L35" s="15"/>
    </row>
  </sheetData>
  <sheetProtection/>
  <mergeCells count="1">
    <mergeCell ref="C34:E34"/>
  </mergeCells>
  <conditionalFormatting sqref="I1:L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H1:H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3"/>
  <sheetViews>
    <sheetView zoomScale="87" zoomScaleNormal="87" zoomScalePageLayoutView="0" workbookViewId="0" topLeftCell="B1">
      <selection activeCell="AK16" sqref="AK16"/>
    </sheetView>
  </sheetViews>
  <sheetFormatPr defaultColWidth="9.00390625" defaultRowHeight="12.75"/>
  <cols>
    <col min="1" max="1" width="15.75390625" style="0" hidden="1" customWidth="1"/>
    <col min="2" max="2" width="25.625" style="0" customWidth="1"/>
    <col min="3" max="4" width="4.75390625" style="0" customWidth="1"/>
    <col min="5" max="6" width="5.00390625" style="0" customWidth="1"/>
    <col min="7" max="8" width="4.75390625" style="0" customWidth="1"/>
    <col min="9" max="10" width="4.875" style="0" customWidth="1"/>
    <col min="11" max="12" width="5.25390625" style="0" customWidth="1"/>
    <col min="13" max="16" width="5.625" style="0" customWidth="1"/>
    <col min="17" max="18" width="5.375" style="14" customWidth="1"/>
    <col min="19" max="19" width="5.00390625" style="14" bestFit="1" customWidth="1"/>
    <col min="20" max="20" width="5.00390625" style="14" customWidth="1"/>
    <col min="21" max="21" width="5.00390625" style="14" bestFit="1" customWidth="1"/>
    <col min="22" max="22" width="5.00390625" style="14" customWidth="1"/>
    <col min="23" max="23" width="5.00390625" style="14" bestFit="1" customWidth="1"/>
    <col min="24" max="24" width="5.00390625" style="14" customWidth="1"/>
    <col min="25" max="28" width="5.625" style="14" customWidth="1"/>
    <col min="29" max="30" width="5.875" style="14" customWidth="1"/>
    <col min="31" max="31" width="6.875" style="14" customWidth="1"/>
    <col min="32" max="32" width="7.00390625" style="14" customWidth="1"/>
    <col min="33" max="33" width="5.25390625" style="14" customWidth="1"/>
    <col min="34" max="34" width="5.375" style="14" customWidth="1"/>
    <col min="35" max="35" width="5.875" style="14" customWidth="1"/>
    <col min="36" max="36" width="9.125" style="3" customWidth="1"/>
    <col min="37" max="37" width="9.125" style="10" customWidth="1"/>
  </cols>
  <sheetData>
    <row r="1" spans="1:40" ht="12.75">
      <c r="A1" s="3">
        <f aca="true" t="shared" si="0" ref="A1:A14">AJ1</f>
        <v>4.730769230769231</v>
      </c>
      <c r="B1" s="53" t="s">
        <v>153</v>
      </c>
      <c r="C1" s="23">
        <v>5</v>
      </c>
      <c r="D1" s="23"/>
      <c r="E1" s="23">
        <v>4</v>
      </c>
      <c r="F1" s="23"/>
      <c r="G1" s="59">
        <v>5</v>
      </c>
      <c r="H1" s="59"/>
      <c r="I1" s="23">
        <v>1</v>
      </c>
      <c r="J1" s="23">
        <v>5</v>
      </c>
      <c r="K1" s="23">
        <v>1</v>
      </c>
      <c r="L1" s="23">
        <v>5</v>
      </c>
      <c r="M1" s="23">
        <v>1</v>
      </c>
      <c r="N1" s="23">
        <v>5</v>
      </c>
      <c r="O1" s="23">
        <v>1</v>
      </c>
      <c r="P1" s="23">
        <v>5</v>
      </c>
      <c r="Q1" s="81">
        <v>3</v>
      </c>
      <c r="R1" s="81">
        <v>6</v>
      </c>
      <c r="S1" s="59">
        <v>6</v>
      </c>
      <c r="T1" s="59"/>
      <c r="U1" s="59">
        <v>7</v>
      </c>
      <c r="V1" s="59"/>
      <c r="W1" s="59">
        <v>8</v>
      </c>
      <c r="X1" s="59"/>
      <c r="Y1" s="59">
        <v>1</v>
      </c>
      <c r="Z1" s="59">
        <v>6</v>
      </c>
      <c r="AA1" s="59">
        <v>1</v>
      </c>
      <c r="AB1" s="59">
        <v>5</v>
      </c>
      <c r="AC1" s="59">
        <v>6</v>
      </c>
      <c r="AD1" s="59"/>
      <c r="AE1" s="59">
        <v>8</v>
      </c>
      <c r="AF1" s="59">
        <v>8</v>
      </c>
      <c r="AG1" s="59">
        <v>7</v>
      </c>
      <c r="AH1" s="59">
        <v>8</v>
      </c>
      <c r="AI1" s="81">
        <v>5</v>
      </c>
      <c r="AJ1" s="48">
        <f aca="true" t="shared" si="1" ref="AJ1:AJ15">AVERAGE(C1:AI1)</f>
        <v>4.730769230769231</v>
      </c>
      <c r="AK1" s="49">
        <f aca="true" t="shared" si="2" ref="AK1:AK14">ROUND(AJ1,0)</f>
        <v>5</v>
      </c>
      <c r="AL1" s="1" t="s">
        <v>40</v>
      </c>
      <c r="AM1" s="1">
        <f>COUNTIF(AK1:AK15,"&gt;8")</f>
        <v>0</v>
      </c>
      <c r="AN1" s="68">
        <f>AM1/$B$17</f>
        <v>0</v>
      </c>
    </row>
    <row r="2" spans="1:40" ht="12.75">
      <c r="A2" s="3">
        <f t="shared" si="0"/>
        <v>3.7666666666666666</v>
      </c>
      <c r="B2" s="53" t="s">
        <v>261</v>
      </c>
      <c r="C2" s="23">
        <v>2</v>
      </c>
      <c r="D2" s="23">
        <v>5</v>
      </c>
      <c r="E2" s="23">
        <v>7</v>
      </c>
      <c r="F2" s="23"/>
      <c r="G2" s="23">
        <v>1</v>
      </c>
      <c r="H2" s="23">
        <v>5</v>
      </c>
      <c r="I2" s="23">
        <v>2</v>
      </c>
      <c r="J2" s="23">
        <v>5</v>
      </c>
      <c r="K2" s="23">
        <v>1</v>
      </c>
      <c r="L2" s="23">
        <v>5</v>
      </c>
      <c r="M2" s="23">
        <v>1</v>
      </c>
      <c r="N2" s="23">
        <v>5</v>
      </c>
      <c r="O2" s="23">
        <v>4</v>
      </c>
      <c r="P2" s="23"/>
      <c r="Q2" s="59">
        <v>4</v>
      </c>
      <c r="R2" s="59"/>
      <c r="S2" s="59">
        <v>1</v>
      </c>
      <c r="T2" s="59">
        <v>5</v>
      </c>
      <c r="U2" s="59">
        <v>1</v>
      </c>
      <c r="V2" s="59">
        <v>4</v>
      </c>
      <c r="W2" s="59">
        <v>1</v>
      </c>
      <c r="X2" s="59">
        <v>4</v>
      </c>
      <c r="Y2" s="59">
        <v>1</v>
      </c>
      <c r="Z2" s="59">
        <v>4</v>
      </c>
      <c r="AA2" s="59">
        <v>1</v>
      </c>
      <c r="AB2" s="59">
        <v>4</v>
      </c>
      <c r="AC2" s="59">
        <v>1</v>
      </c>
      <c r="AD2" s="59">
        <v>4</v>
      </c>
      <c r="AE2" s="59">
        <v>7</v>
      </c>
      <c r="AF2" s="59">
        <v>8</v>
      </c>
      <c r="AG2" s="59">
        <v>7</v>
      </c>
      <c r="AH2" s="59">
        <v>8</v>
      </c>
      <c r="AI2" s="81">
        <v>5</v>
      </c>
      <c r="AJ2" s="48">
        <f>AVERAGE(C2:AI2)</f>
        <v>3.7666666666666666</v>
      </c>
      <c r="AK2" s="49">
        <f>ROUND(AJ2,0)</f>
        <v>4</v>
      </c>
      <c r="AL2" s="1" t="s">
        <v>41</v>
      </c>
      <c r="AM2" s="69">
        <f>COUNTIF(AK1:AK15,7)+COUNTIF(AK1:AK15,8)</f>
        <v>3</v>
      </c>
      <c r="AN2" s="68">
        <f>AM2/$B$17</f>
        <v>0.2</v>
      </c>
    </row>
    <row r="3" spans="1:40" ht="12.75">
      <c r="A3" s="3">
        <f t="shared" si="0"/>
        <v>5.695652173913044</v>
      </c>
      <c r="B3" s="53" t="s">
        <v>154</v>
      </c>
      <c r="C3" s="23">
        <v>4</v>
      </c>
      <c r="D3" s="23"/>
      <c r="E3" s="23">
        <v>1</v>
      </c>
      <c r="F3" s="23">
        <v>6</v>
      </c>
      <c r="G3" s="23">
        <v>5</v>
      </c>
      <c r="H3" s="23"/>
      <c r="I3" s="23">
        <v>1</v>
      </c>
      <c r="J3" s="23">
        <v>6</v>
      </c>
      <c r="K3" s="23">
        <v>1</v>
      </c>
      <c r="L3" s="23">
        <v>6</v>
      </c>
      <c r="M3" s="23">
        <v>1</v>
      </c>
      <c r="N3" s="23">
        <v>6</v>
      </c>
      <c r="O3" s="23">
        <v>6</v>
      </c>
      <c r="P3" s="23"/>
      <c r="Q3" s="59">
        <v>5</v>
      </c>
      <c r="R3" s="59"/>
      <c r="S3" s="59">
        <v>7</v>
      </c>
      <c r="T3" s="59"/>
      <c r="U3" s="59">
        <v>8</v>
      </c>
      <c r="V3" s="59"/>
      <c r="W3" s="59">
        <v>8</v>
      </c>
      <c r="X3" s="59"/>
      <c r="Y3" s="59">
        <v>9</v>
      </c>
      <c r="Z3" s="59"/>
      <c r="AA3" s="59">
        <v>9</v>
      </c>
      <c r="AB3" s="59"/>
      <c r="AC3" s="59">
        <v>9</v>
      </c>
      <c r="AD3" s="59"/>
      <c r="AE3" s="59">
        <v>6</v>
      </c>
      <c r="AF3" s="59">
        <v>6</v>
      </c>
      <c r="AG3" s="59">
        <v>8</v>
      </c>
      <c r="AH3" s="59">
        <v>9</v>
      </c>
      <c r="AI3" s="81">
        <v>4</v>
      </c>
      <c r="AJ3" s="43">
        <f t="shared" si="1"/>
        <v>5.695652173913044</v>
      </c>
      <c r="AK3" s="49">
        <f t="shared" si="2"/>
        <v>6</v>
      </c>
      <c r="AL3" s="1" t="s">
        <v>42</v>
      </c>
      <c r="AM3" s="69">
        <f>COUNTIF(AK1:AK15,4)+COUNTIF(AK1:AK15,5)+COUNTIF(AK1:AK15,6)</f>
        <v>12</v>
      </c>
      <c r="AN3" s="68">
        <f>AM3/$B$17</f>
        <v>0.8</v>
      </c>
    </row>
    <row r="4" spans="1:40" ht="12.75">
      <c r="A4" s="3">
        <f t="shared" si="0"/>
        <v>5.517241379310345</v>
      </c>
      <c r="B4" s="53" t="s">
        <v>155</v>
      </c>
      <c r="C4" s="1">
        <v>4</v>
      </c>
      <c r="D4" s="1"/>
      <c r="E4" s="1">
        <v>8</v>
      </c>
      <c r="F4" s="1"/>
      <c r="G4" s="1">
        <v>7</v>
      </c>
      <c r="H4" s="1"/>
      <c r="I4" s="1">
        <v>6</v>
      </c>
      <c r="J4" s="1"/>
      <c r="K4" s="1">
        <v>6</v>
      </c>
      <c r="L4" s="1">
        <v>9</v>
      </c>
      <c r="M4" s="1">
        <v>1</v>
      </c>
      <c r="N4" s="1">
        <v>5</v>
      </c>
      <c r="O4" s="1">
        <v>1</v>
      </c>
      <c r="P4" s="1">
        <v>4</v>
      </c>
      <c r="Q4" s="56">
        <v>5</v>
      </c>
      <c r="R4" s="59">
        <v>9</v>
      </c>
      <c r="S4" s="59">
        <v>1</v>
      </c>
      <c r="T4" s="59">
        <v>6</v>
      </c>
      <c r="U4" s="59">
        <v>1</v>
      </c>
      <c r="V4" s="59">
        <v>4</v>
      </c>
      <c r="W4" s="59">
        <v>1</v>
      </c>
      <c r="X4" s="59">
        <v>6</v>
      </c>
      <c r="Y4" s="59">
        <v>1</v>
      </c>
      <c r="Z4" s="59">
        <v>9</v>
      </c>
      <c r="AA4" s="59">
        <v>1</v>
      </c>
      <c r="AB4" s="59">
        <v>9</v>
      </c>
      <c r="AC4" s="59">
        <v>8</v>
      </c>
      <c r="AD4" s="59">
        <v>9</v>
      </c>
      <c r="AE4" s="59">
        <v>9</v>
      </c>
      <c r="AF4" s="59">
        <v>9</v>
      </c>
      <c r="AG4" s="59">
        <v>9</v>
      </c>
      <c r="AH4" s="59">
        <v>8</v>
      </c>
      <c r="AI4" s="59">
        <v>4</v>
      </c>
      <c r="AJ4" s="43">
        <f t="shared" si="1"/>
        <v>5.517241379310345</v>
      </c>
      <c r="AK4" s="49">
        <f t="shared" si="2"/>
        <v>6</v>
      </c>
      <c r="AL4" s="1" t="s">
        <v>43</v>
      </c>
      <c r="AM4" s="1">
        <f>COUNTIF(AK1:AK15,"&lt;4")</f>
        <v>0</v>
      </c>
      <c r="AN4" s="68">
        <f>AM4/$B$17</f>
        <v>0</v>
      </c>
    </row>
    <row r="5" spans="1:40" ht="12.75">
      <c r="A5" s="3">
        <f t="shared" si="0"/>
        <v>4.620689655172414</v>
      </c>
      <c r="B5" s="2" t="s">
        <v>156</v>
      </c>
      <c r="C5" s="1">
        <v>2</v>
      </c>
      <c r="D5" s="1">
        <v>5</v>
      </c>
      <c r="E5" s="1">
        <v>1</v>
      </c>
      <c r="F5" s="1">
        <v>5</v>
      </c>
      <c r="G5" s="1">
        <v>1</v>
      </c>
      <c r="H5" s="1">
        <v>5</v>
      </c>
      <c r="I5" s="1">
        <v>1</v>
      </c>
      <c r="J5" s="1">
        <v>5</v>
      </c>
      <c r="K5" s="1">
        <v>1</v>
      </c>
      <c r="L5" s="1">
        <v>6</v>
      </c>
      <c r="M5" s="1">
        <v>1</v>
      </c>
      <c r="N5" s="1">
        <v>5</v>
      </c>
      <c r="O5" s="1">
        <v>1</v>
      </c>
      <c r="P5" s="1">
        <v>5</v>
      </c>
      <c r="Q5" s="80">
        <v>3</v>
      </c>
      <c r="R5" s="80">
        <v>4</v>
      </c>
      <c r="S5" s="56">
        <v>6</v>
      </c>
      <c r="T5" s="56"/>
      <c r="U5" s="56">
        <v>7</v>
      </c>
      <c r="V5" s="56"/>
      <c r="W5" s="56">
        <v>7</v>
      </c>
      <c r="X5" s="56"/>
      <c r="Y5" s="56">
        <v>1</v>
      </c>
      <c r="Z5" s="56">
        <v>5</v>
      </c>
      <c r="AA5" s="56">
        <v>1</v>
      </c>
      <c r="AB5" s="56">
        <v>5</v>
      </c>
      <c r="AC5" s="56">
        <v>8</v>
      </c>
      <c r="AD5" s="56"/>
      <c r="AE5" s="56">
        <v>9</v>
      </c>
      <c r="AF5" s="56">
        <v>9</v>
      </c>
      <c r="AG5" s="56">
        <v>9</v>
      </c>
      <c r="AH5" s="56">
        <v>8</v>
      </c>
      <c r="AI5" s="56">
        <v>8</v>
      </c>
      <c r="AJ5" s="43">
        <f t="shared" si="1"/>
        <v>4.620689655172414</v>
      </c>
      <c r="AK5" s="8">
        <f t="shared" si="2"/>
        <v>5</v>
      </c>
      <c r="AL5" s="70" t="s">
        <v>44</v>
      </c>
      <c r="AM5" s="1">
        <f>$B$17-SUM(AM1:AM4)</f>
        <v>0</v>
      </c>
      <c r="AN5" s="68">
        <f>AM5/$B$17</f>
        <v>0</v>
      </c>
    </row>
    <row r="6" spans="1:37" ht="12.75">
      <c r="A6" s="3">
        <f t="shared" si="0"/>
        <v>5.5</v>
      </c>
      <c r="B6" s="2" t="s">
        <v>157</v>
      </c>
      <c r="C6" s="23">
        <v>1</v>
      </c>
      <c r="D6" s="23">
        <v>6</v>
      </c>
      <c r="E6" s="23">
        <v>1</v>
      </c>
      <c r="F6" s="23">
        <v>7</v>
      </c>
      <c r="G6" s="23">
        <v>5</v>
      </c>
      <c r="H6" s="23"/>
      <c r="I6" s="23">
        <v>1</v>
      </c>
      <c r="J6" s="23">
        <v>7</v>
      </c>
      <c r="K6" s="23">
        <v>1</v>
      </c>
      <c r="L6" s="23">
        <v>6</v>
      </c>
      <c r="M6" s="23">
        <v>2</v>
      </c>
      <c r="N6" s="23">
        <v>7</v>
      </c>
      <c r="O6" s="23">
        <v>1</v>
      </c>
      <c r="P6" s="23">
        <v>7</v>
      </c>
      <c r="Q6" s="59">
        <v>5</v>
      </c>
      <c r="R6" s="59"/>
      <c r="S6" s="59">
        <v>6</v>
      </c>
      <c r="T6" s="59"/>
      <c r="U6" s="59">
        <v>7</v>
      </c>
      <c r="V6" s="59"/>
      <c r="W6" s="59">
        <v>8</v>
      </c>
      <c r="X6" s="59"/>
      <c r="Y6" s="59">
        <v>1</v>
      </c>
      <c r="Z6" s="59">
        <v>8</v>
      </c>
      <c r="AA6" s="59">
        <v>8</v>
      </c>
      <c r="AB6" s="59"/>
      <c r="AC6" s="59">
        <v>9</v>
      </c>
      <c r="AD6" s="59"/>
      <c r="AE6" s="59">
        <v>8</v>
      </c>
      <c r="AF6" s="59">
        <v>8</v>
      </c>
      <c r="AG6" s="59">
        <v>9</v>
      </c>
      <c r="AH6" s="59">
        <v>9</v>
      </c>
      <c r="AI6" s="81">
        <v>5</v>
      </c>
      <c r="AJ6" s="43">
        <f t="shared" si="1"/>
        <v>5.5</v>
      </c>
      <c r="AK6" s="8">
        <f t="shared" si="2"/>
        <v>6</v>
      </c>
    </row>
    <row r="7" spans="1:37" ht="12.75">
      <c r="A7" s="3">
        <f t="shared" si="0"/>
        <v>5.2727272727272725</v>
      </c>
      <c r="B7" s="2" t="s">
        <v>158</v>
      </c>
      <c r="C7" s="1">
        <v>1</v>
      </c>
      <c r="D7" s="1">
        <v>6</v>
      </c>
      <c r="E7" s="1">
        <v>4</v>
      </c>
      <c r="F7" s="1">
        <v>9</v>
      </c>
      <c r="G7" s="1">
        <v>6</v>
      </c>
      <c r="H7" s="1">
        <v>9</v>
      </c>
      <c r="I7" s="1">
        <v>6</v>
      </c>
      <c r="J7" s="1">
        <v>9</v>
      </c>
      <c r="K7" s="1">
        <v>1</v>
      </c>
      <c r="L7" s="1">
        <v>6</v>
      </c>
      <c r="M7" s="1">
        <v>1</v>
      </c>
      <c r="N7" s="1">
        <v>6</v>
      </c>
      <c r="O7" s="1">
        <v>1</v>
      </c>
      <c r="P7" s="1">
        <v>9</v>
      </c>
      <c r="Q7" s="56">
        <v>4</v>
      </c>
      <c r="R7" s="56">
        <v>9</v>
      </c>
      <c r="S7" s="56">
        <v>1</v>
      </c>
      <c r="T7" s="56">
        <v>6</v>
      </c>
      <c r="U7" s="56">
        <v>1</v>
      </c>
      <c r="V7" s="56">
        <v>6</v>
      </c>
      <c r="W7" s="56">
        <v>1</v>
      </c>
      <c r="X7" s="56">
        <v>9</v>
      </c>
      <c r="Y7" s="56">
        <v>1</v>
      </c>
      <c r="Z7" s="56">
        <v>6</v>
      </c>
      <c r="AA7" s="56">
        <v>1</v>
      </c>
      <c r="AB7" s="56">
        <v>9</v>
      </c>
      <c r="AC7" s="56">
        <v>1</v>
      </c>
      <c r="AD7" s="56">
        <v>6</v>
      </c>
      <c r="AE7" s="56">
        <v>8</v>
      </c>
      <c r="AF7" s="56">
        <v>9</v>
      </c>
      <c r="AG7" s="56">
        <v>9</v>
      </c>
      <c r="AH7" s="56">
        <v>9</v>
      </c>
      <c r="AI7" s="56">
        <v>4</v>
      </c>
      <c r="AJ7" s="43">
        <f t="shared" si="1"/>
        <v>5.2727272727272725</v>
      </c>
      <c r="AK7" s="49">
        <v>6</v>
      </c>
    </row>
    <row r="8" spans="1:37" ht="12.75">
      <c r="A8" s="3">
        <f t="shared" si="0"/>
        <v>6.363636363636363</v>
      </c>
      <c r="B8" s="2" t="s">
        <v>300</v>
      </c>
      <c r="C8" s="1">
        <v>4</v>
      </c>
      <c r="D8" s="1"/>
      <c r="E8" s="1">
        <v>4</v>
      </c>
      <c r="F8" s="1"/>
      <c r="G8" s="1">
        <v>3</v>
      </c>
      <c r="H8" s="1">
        <v>9</v>
      </c>
      <c r="I8" s="1">
        <v>5</v>
      </c>
      <c r="J8" s="1"/>
      <c r="K8" s="1">
        <v>8</v>
      </c>
      <c r="L8" s="1"/>
      <c r="M8" s="1">
        <v>8</v>
      </c>
      <c r="N8" s="1"/>
      <c r="O8" s="1">
        <v>7</v>
      </c>
      <c r="P8" s="1"/>
      <c r="Q8" s="56">
        <v>5</v>
      </c>
      <c r="R8" s="56"/>
      <c r="S8" s="56">
        <v>1</v>
      </c>
      <c r="T8" s="56">
        <v>6</v>
      </c>
      <c r="U8" s="56">
        <v>7</v>
      </c>
      <c r="V8" s="56"/>
      <c r="W8" s="56">
        <v>8</v>
      </c>
      <c r="X8" s="56"/>
      <c r="Y8" s="56">
        <v>9</v>
      </c>
      <c r="Z8" s="56"/>
      <c r="AA8" s="56">
        <v>1</v>
      </c>
      <c r="AB8" s="56">
        <v>6</v>
      </c>
      <c r="AC8" s="56">
        <v>8</v>
      </c>
      <c r="AD8" s="56"/>
      <c r="AE8" s="56">
        <v>9</v>
      </c>
      <c r="AF8" s="56">
        <v>9</v>
      </c>
      <c r="AG8" s="56">
        <v>8</v>
      </c>
      <c r="AH8" s="56">
        <v>9</v>
      </c>
      <c r="AI8" s="56">
        <v>6</v>
      </c>
      <c r="AJ8" s="43">
        <f t="shared" si="1"/>
        <v>6.363636363636363</v>
      </c>
      <c r="AK8" s="8">
        <v>7</v>
      </c>
    </row>
    <row r="9" spans="1:37" ht="12.75">
      <c r="A9" s="3">
        <f t="shared" si="0"/>
        <v>4.62962962962963</v>
      </c>
      <c r="B9" s="2" t="s">
        <v>159</v>
      </c>
      <c r="C9" s="1">
        <v>2</v>
      </c>
      <c r="D9" s="1">
        <v>6</v>
      </c>
      <c r="E9" s="1">
        <v>1</v>
      </c>
      <c r="F9" s="1">
        <v>4</v>
      </c>
      <c r="G9" s="1">
        <v>7</v>
      </c>
      <c r="H9" s="1"/>
      <c r="I9" s="1">
        <v>6</v>
      </c>
      <c r="J9" s="1"/>
      <c r="K9" s="1">
        <v>6</v>
      </c>
      <c r="L9" s="1"/>
      <c r="M9" s="1">
        <v>6</v>
      </c>
      <c r="N9" s="1"/>
      <c r="O9" s="1">
        <v>1</v>
      </c>
      <c r="P9" s="1">
        <v>6</v>
      </c>
      <c r="Q9" s="56">
        <v>6</v>
      </c>
      <c r="R9" s="56"/>
      <c r="S9" s="56">
        <v>1</v>
      </c>
      <c r="T9" s="56">
        <v>6</v>
      </c>
      <c r="U9" s="56">
        <v>1</v>
      </c>
      <c r="V9" s="56">
        <v>6</v>
      </c>
      <c r="W9" s="56">
        <v>1</v>
      </c>
      <c r="X9" s="56">
        <v>6</v>
      </c>
      <c r="Y9" s="56">
        <v>1</v>
      </c>
      <c r="Z9" s="56">
        <v>6</v>
      </c>
      <c r="AA9" s="56">
        <v>1</v>
      </c>
      <c r="AB9" s="56">
        <v>6</v>
      </c>
      <c r="AC9" s="56">
        <v>1</v>
      </c>
      <c r="AD9" s="56"/>
      <c r="AE9" s="56">
        <v>9</v>
      </c>
      <c r="AF9" s="56">
        <v>9</v>
      </c>
      <c r="AG9" s="56">
        <v>8</v>
      </c>
      <c r="AH9" s="56">
        <v>7</v>
      </c>
      <c r="AI9" s="56">
        <v>5</v>
      </c>
      <c r="AJ9" s="43">
        <f t="shared" si="1"/>
        <v>4.62962962962963</v>
      </c>
      <c r="AK9" s="8">
        <f t="shared" si="2"/>
        <v>5</v>
      </c>
    </row>
    <row r="10" spans="1:37" ht="12.75">
      <c r="A10" s="3">
        <f t="shared" si="0"/>
        <v>4.517241379310345</v>
      </c>
      <c r="B10" s="2" t="s">
        <v>160</v>
      </c>
      <c r="C10" s="1">
        <v>3</v>
      </c>
      <c r="D10" s="1">
        <v>6</v>
      </c>
      <c r="E10" s="1">
        <v>1</v>
      </c>
      <c r="F10" s="1">
        <v>4</v>
      </c>
      <c r="G10" s="1">
        <v>6</v>
      </c>
      <c r="H10" s="1"/>
      <c r="I10" s="1">
        <v>4</v>
      </c>
      <c r="J10" s="1"/>
      <c r="K10" s="1">
        <v>3</v>
      </c>
      <c r="L10" s="1">
        <v>6</v>
      </c>
      <c r="M10" s="1">
        <v>1</v>
      </c>
      <c r="N10" s="1">
        <v>6</v>
      </c>
      <c r="O10" s="1">
        <v>1</v>
      </c>
      <c r="P10" s="1">
        <v>5</v>
      </c>
      <c r="Q10" s="56">
        <v>5</v>
      </c>
      <c r="R10" s="56"/>
      <c r="S10" s="56">
        <v>1</v>
      </c>
      <c r="T10" s="56">
        <v>6</v>
      </c>
      <c r="U10" s="56">
        <v>1</v>
      </c>
      <c r="V10" s="56">
        <v>6</v>
      </c>
      <c r="W10" s="56">
        <v>1</v>
      </c>
      <c r="X10" s="56">
        <v>7</v>
      </c>
      <c r="Y10" s="56">
        <v>1</v>
      </c>
      <c r="Z10" s="56">
        <v>7</v>
      </c>
      <c r="AA10" s="56">
        <v>1</v>
      </c>
      <c r="AB10" s="56">
        <v>7</v>
      </c>
      <c r="AC10" s="56">
        <v>6</v>
      </c>
      <c r="AD10" s="56"/>
      <c r="AE10" s="56">
        <v>8</v>
      </c>
      <c r="AF10" s="56">
        <v>8</v>
      </c>
      <c r="AG10" s="56">
        <v>7</v>
      </c>
      <c r="AH10" s="56">
        <v>8</v>
      </c>
      <c r="AI10" s="80">
        <v>5</v>
      </c>
      <c r="AJ10" s="43">
        <f t="shared" si="1"/>
        <v>4.517241379310345</v>
      </c>
      <c r="AK10" s="8">
        <f t="shared" si="2"/>
        <v>5</v>
      </c>
    </row>
    <row r="11" spans="1:37" ht="12.75">
      <c r="A11" s="3">
        <f t="shared" si="0"/>
        <v>6.48</v>
      </c>
      <c r="B11" s="2" t="s">
        <v>161</v>
      </c>
      <c r="C11" s="1">
        <v>3</v>
      </c>
      <c r="D11" s="1">
        <v>6</v>
      </c>
      <c r="E11" s="1">
        <v>5</v>
      </c>
      <c r="F11" s="1"/>
      <c r="G11" s="1">
        <v>7</v>
      </c>
      <c r="H11" s="1"/>
      <c r="I11" s="1">
        <v>7</v>
      </c>
      <c r="J11" s="1"/>
      <c r="K11" s="1">
        <v>8</v>
      </c>
      <c r="L11" s="1"/>
      <c r="M11" s="1">
        <v>1</v>
      </c>
      <c r="N11" s="1">
        <v>6</v>
      </c>
      <c r="O11" s="1">
        <v>7</v>
      </c>
      <c r="P11" s="1"/>
      <c r="Q11" s="56">
        <v>6</v>
      </c>
      <c r="R11" s="56"/>
      <c r="S11" s="56">
        <v>3</v>
      </c>
      <c r="T11" s="56">
        <v>9</v>
      </c>
      <c r="U11" s="56">
        <v>6</v>
      </c>
      <c r="V11" s="56">
        <v>9</v>
      </c>
      <c r="W11" s="56">
        <v>7</v>
      </c>
      <c r="X11" s="56">
        <v>9</v>
      </c>
      <c r="Y11" s="56">
        <v>8</v>
      </c>
      <c r="Z11" s="56"/>
      <c r="AA11" s="56">
        <v>1</v>
      </c>
      <c r="AB11" s="56">
        <v>6</v>
      </c>
      <c r="AC11" s="56">
        <v>8</v>
      </c>
      <c r="AD11" s="56"/>
      <c r="AE11" s="56">
        <v>9</v>
      </c>
      <c r="AF11" s="56">
        <v>9</v>
      </c>
      <c r="AG11" s="56">
        <v>9</v>
      </c>
      <c r="AH11" s="56">
        <v>8</v>
      </c>
      <c r="AI11" s="56">
        <v>5</v>
      </c>
      <c r="AJ11" s="43">
        <f t="shared" si="1"/>
        <v>6.48</v>
      </c>
      <c r="AK11" s="8">
        <v>7</v>
      </c>
    </row>
    <row r="12" spans="1:37" ht="12.75">
      <c r="A12" s="3">
        <f t="shared" si="0"/>
        <v>4.678571428571429</v>
      </c>
      <c r="B12" s="2" t="s">
        <v>262</v>
      </c>
      <c r="C12" s="1">
        <v>1</v>
      </c>
      <c r="D12" s="1">
        <v>5</v>
      </c>
      <c r="E12" s="1">
        <v>1</v>
      </c>
      <c r="F12" s="1">
        <v>5</v>
      </c>
      <c r="G12" s="1">
        <v>3</v>
      </c>
      <c r="H12" s="1">
        <v>5</v>
      </c>
      <c r="I12" s="1">
        <v>1</v>
      </c>
      <c r="J12" s="1">
        <v>5</v>
      </c>
      <c r="K12" s="1">
        <v>1</v>
      </c>
      <c r="L12" s="1">
        <v>6</v>
      </c>
      <c r="M12" s="1">
        <v>1</v>
      </c>
      <c r="N12" s="1">
        <v>5</v>
      </c>
      <c r="O12" s="1">
        <v>1</v>
      </c>
      <c r="P12" s="1">
        <v>5</v>
      </c>
      <c r="Q12" s="56">
        <v>4</v>
      </c>
      <c r="R12" s="56"/>
      <c r="S12" s="56">
        <v>6</v>
      </c>
      <c r="T12" s="56"/>
      <c r="U12" s="56">
        <v>7</v>
      </c>
      <c r="V12" s="56"/>
      <c r="W12" s="56">
        <v>7</v>
      </c>
      <c r="X12" s="56"/>
      <c r="Y12" s="56">
        <v>1</v>
      </c>
      <c r="Z12" s="56">
        <v>5</v>
      </c>
      <c r="AA12" s="56">
        <v>1</v>
      </c>
      <c r="AB12" s="56">
        <v>4</v>
      </c>
      <c r="AC12" s="56">
        <v>8</v>
      </c>
      <c r="AD12" s="56"/>
      <c r="AE12" s="56">
        <v>9</v>
      </c>
      <c r="AF12" s="56">
        <v>9</v>
      </c>
      <c r="AG12" s="56">
        <v>8</v>
      </c>
      <c r="AH12" s="56">
        <v>9</v>
      </c>
      <c r="AI12" s="56">
        <v>8</v>
      </c>
      <c r="AJ12" s="43">
        <f>AVERAGE(C12:AI12)</f>
        <v>4.678571428571429</v>
      </c>
      <c r="AK12" s="8">
        <f>ROUND(AJ12,0)</f>
        <v>5</v>
      </c>
    </row>
    <row r="13" spans="1:37" ht="12.75">
      <c r="A13" s="3">
        <f t="shared" si="0"/>
        <v>5.48</v>
      </c>
      <c r="B13" s="2" t="s">
        <v>162</v>
      </c>
      <c r="C13" s="1">
        <v>1</v>
      </c>
      <c r="D13" s="1">
        <v>6</v>
      </c>
      <c r="E13" s="1">
        <v>5</v>
      </c>
      <c r="F13" s="1"/>
      <c r="G13" s="1">
        <v>1</v>
      </c>
      <c r="H13" s="1">
        <v>6</v>
      </c>
      <c r="I13" s="1">
        <v>8</v>
      </c>
      <c r="J13" s="1"/>
      <c r="K13" s="1">
        <v>7</v>
      </c>
      <c r="L13" s="1"/>
      <c r="M13" s="1">
        <v>5</v>
      </c>
      <c r="N13" s="1"/>
      <c r="O13" s="1">
        <v>1</v>
      </c>
      <c r="P13" s="1">
        <v>8</v>
      </c>
      <c r="Q13" s="56">
        <v>4</v>
      </c>
      <c r="R13" s="56"/>
      <c r="S13" s="56">
        <v>1</v>
      </c>
      <c r="T13" s="56">
        <v>8</v>
      </c>
      <c r="U13" s="56">
        <v>6</v>
      </c>
      <c r="V13" s="56"/>
      <c r="W13" s="56">
        <v>7</v>
      </c>
      <c r="X13" s="56"/>
      <c r="Y13" s="56">
        <v>8</v>
      </c>
      <c r="Z13" s="56"/>
      <c r="AA13" s="56">
        <v>1</v>
      </c>
      <c r="AB13" s="56">
        <v>6</v>
      </c>
      <c r="AC13" s="56">
        <v>1</v>
      </c>
      <c r="AD13" s="56">
        <v>8</v>
      </c>
      <c r="AE13" s="56">
        <v>9</v>
      </c>
      <c r="AF13" s="56">
        <v>9</v>
      </c>
      <c r="AG13" s="56">
        <v>9</v>
      </c>
      <c r="AH13" s="56">
        <v>8</v>
      </c>
      <c r="AI13" s="56">
        <v>4</v>
      </c>
      <c r="AJ13" s="43">
        <f t="shared" si="1"/>
        <v>5.48</v>
      </c>
      <c r="AK13" s="8">
        <v>6</v>
      </c>
    </row>
    <row r="14" spans="1:37" ht="12.75">
      <c r="A14" s="3">
        <f t="shared" si="0"/>
        <v>3.689655172413793</v>
      </c>
      <c r="B14" s="2" t="s">
        <v>163</v>
      </c>
      <c r="C14" s="1">
        <v>1</v>
      </c>
      <c r="D14" s="1">
        <v>6</v>
      </c>
      <c r="E14" s="1">
        <v>7</v>
      </c>
      <c r="F14" s="1"/>
      <c r="G14" s="1">
        <v>5</v>
      </c>
      <c r="H14" s="1"/>
      <c r="I14" s="1">
        <v>2</v>
      </c>
      <c r="J14" s="1">
        <v>4</v>
      </c>
      <c r="K14" s="1">
        <v>1</v>
      </c>
      <c r="L14" s="1">
        <v>5</v>
      </c>
      <c r="M14" s="1">
        <v>1</v>
      </c>
      <c r="N14" s="1">
        <v>5</v>
      </c>
      <c r="O14" s="1">
        <v>1</v>
      </c>
      <c r="P14" s="1">
        <v>4</v>
      </c>
      <c r="Q14" s="56">
        <v>4</v>
      </c>
      <c r="R14" s="56"/>
      <c r="S14" s="56">
        <v>1</v>
      </c>
      <c r="T14" s="56">
        <v>5</v>
      </c>
      <c r="U14" s="56">
        <v>1</v>
      </c>
      <c r="V14" s="56">
        <v>4</v>
      </c>
      <c r="W14" s="56">
        <v>1</v>
      </c>
      <c r="X14" s="56">
        <v>5</v>
      </c>
      <c r="Y14" s="56">
        <v>1</v>
      </c>
      <c r="Z14" s="56">
        <v>4</v>
      </c>
      <c r="AA14" s="56">
        <v>4</v>
      </c>
      <c r="AB14" s="56"/>
      <c r="AC14" s="56">
        <v>1</v>
      </c>
      <c r="AD14" s="56">
        <v>5</v>
      </c>
      <c r="AE14" s="56">
        <v>7</v>
      </c>
      <c r="AF14" s="56">
        <v>7</v>
      </c>
      <c r="AG14" s="56">
        <v>5</v>
      </c>
      <c r="AH14" s="56">
        <v>5</v>
      </c>
      <c r="AI14" s="80">
        <v>5</v>
      </c>
      <c r="AJ14" s="43">
        <f>AVERAGE(C14:AI14)</f>
        <v>3.689655172413793</v>
      </c>
      <c r="AK14" s="8">
        <f t="shared" si="2"/>
        <v>4</v>
      </c>
    </row>
    <row r="15" spans="1:37" ht="12.75">
      <c r="A15" s="3">
        <f>AJ15</f>
        <v>6.258064516129032</v>
      </c>
      <c r="B15" s="2" t="s">
        <v>164</v>
      </c>
      <c r="C15" s="1">
        <v>2</v>
      </c>
      <c r="D15" s="1">
        <v>9</v>
      </c>
      <c r="E15" s="1">
        <v>1</v>
      </c>
      <c r="F15" s="1">
        <v>6</v>
      </c>
      <c r="G15" s="1">
        <v>1</v>
      </c>
      <c r="H15" s="1">
        <v>9</v>
      </c>
      <c r="I15" s="1">
        <v>6</v>
      </c>
      <c r="J15" s="1"/>
      <c r="K15" s="1">
        <v>1</v>
      </c>
      <c r="L15" s="1">
        <v>6</v>
      </c>
      <c r="M15" s="1">
        <v>1</v>
      </c>
      <c r="N15" s="1">
        <v>9</v>
      </c>
      <c r="O15" s="1">
        <v>1</v>
      </c>
      <c r="P15" s="1">
        <v>9</v>
      </c>
      <c r="Q15" s="80">
        <v>2</v>
      </c>
      <c r="R15" s="80">
        <v>4</v>
      </c>
      <c r="S15" s="56">
        <v>6</v>
      </c>
      <c r="T15" s="56"/>
      <c r="U15" s="56">
        <v>7</v>
      </c>
      <c r="V15" s="56">
        <v>10</v>
      </c>
      <c r="W15" s="56">
        <v>8</v>
      </c>
      <c r="X15" s="56">
        <v>10</v>
      </c>
      <c r="Y15" s="56">
        <v>1</v>
      </c>
      <c r="Z15" s="56">
        <v>6</v>
      </c>
      <c r="AA15" s="56">
        <v>8</v>
      </c>
      <c r="AB15" s="56">
        <v>10</v>
      </c>
      <c r="AC15" s="56">
        <v>9</v>
      </c>
      <c r="AD15" s="56">
        <v>10</v>
      </c>
      <c r="AE15" s="56">
        <v>9</v>
      </c>
      <c r="AF15" s="56">
        <v>9</v>
      </c>
      <c r="AG15" s="56">
        <v>9</v>
      </c>
      <c r="AH15" s="56">
        <v>9</v>
      </c>
      <c r="AI15" s="80">
        <v>6</v>
      </c>
      <c r="AJ15" s="43">
        <f t="shared" si="1"/>
        <v>6.258064516129032</v>
      </c>
      <c r="AK15" s="8">
        <v>7</v>
      </c>
    </row>
    <row r="16" spans="2:37" s="5" customFormat="1" ht="12.75">
      <c r="B16" s="6" t="s">
        <v>0</v>
      </c>
      <c r="C16" s="11">
        <f aca="true" t="shared" si="3" ref="C16:AK16">AVERAGE(C1:C15)</f>
        <v>2.4</v>
      </c>
      <c r="D16" s="11">
        <f t="shared" si="3"/>
        <v>6</v>
      </c>
      <c r="E16" s="11">
        <f t="shared" si="3"/>
        <v>3.4</v>
      </c>
      <c r="F16" s="11">
        <f t="shared" si="3"/>
        <v>5.75</v>
      </c>
      <c r="G16" s="11">
        <f t="shared" si="3"/>
        <v>4.2</v>
      </c>
      <c r="H16" s="11">
        <f t="shared" si="3"/>
        <v>6.857142857142857</v>
      </c>
      <c r="I16" s="11">
        <f t="shared" si="3"/>
        <v>3.8</v>
      </c>
      <c r="J16" s="11">
        <f t="shared" si="3"/>
        <v>5.75</v>
      </c>
      <c r="K16" s="11">
        <f t="shared" si="3"/>
        <v>3.1333333333333333</v>
      </c>
      <c r="L16" s="11">
        <f t="shared" si="3"/>
        <v>6</v>
      </c>
      <c r="M16" s="11">
        <f t="shared" si="3"/>
        <v>2.1333333333333333</v>
      </c>
      <c r="N16" s="11">
        <f t="shared" si="3"/>
        <v>5.833333333333333</v>
      </c>
      <c r="O16" s="11">
        <f t="shared" si="3"/>
        <v>2.3333333333333335</v>
      </c>
      <c r="P16" s="11">
        <f t="shared" si="3"/>
        <v>6.090909090909091</v>
      </c>
      <c r="Q16" s="11">
        <f t="shared" si="3"/>
        <v>4.333333333333333</v>
      </c>
      <c r="R16" s="11">
        <f t="shared" si="3"/>
        <v>6.4</v>
      </c>
      <c r="S16" s="11">
        <f t="shared" si="3"/>
        <v>3.2</v>
      </c>
      <c r="T16" s="11">
        <f t="shared" si="3"/>
        <v>6.333333333333333</v>
      </c>
      <c r="U16" s="11">
        <f t="shared" si="3"/>
        <v>4.533333333333333</v>
      </c>
      <c r="V16" s="11">
        <f t="shared" si="3"/>
        <v>6.125</v>
      </c>
      <c r="W16" s="11">
        <f t="shared" si="3"/>
        <v>4.933333333333334</v>
      </c>
      <c r="X16" s="11">
        <f t="shared" si="3"/>
        <v>7</v>
      </c>
      <c r="Y16" s="11">
        <f t="shared" si="3"/>
        <v>3</v>
      </c>
      <c r="Z16" s="11">
        <f t="shared" si="3"/>
        <v>6</v>
      </c>
      <c r="AA16" s="11">
        <f t="shared" si="3"/>
        <v>2.6666666666666665</v>
      </c>
      <c r="AB16" s="11">
        <f t="shared" si="3"/>
        <v>6.416666666666667</v>
      </c>
      <c r="AC16" s="11">
        <f t="shared" si="3"/>
        <v>5.6</v>
      </c>
      <c r="AD16" s="11">
        <f t="shared" si="3"/>
        <v>7</v>
      </c>
      <c r="AE16" s="11">
        <f t="shared" si="3"/>
        <v>8.266666666666667</v>
      </c>
      <c r="AF16" s="11">
        <f t="shared" si="3"/>
        <v>8.4</v>
      </c>
      <c r="AG16" s="11">
        <f t="shared" si="3"/>
        <v>8.066666666666666</v>
      </c>
      <c r="AH16" s="11">
        <f t="shared" si="3"/>
        <v>8.133333333333333</v>
      </c>
      <c r="AI16" s="11">
        <f t="shared" si="3"/>
        <v>5.266666666666667</v>
      </c>
      <c r="AJ16" s="44">
        <f t="shared" si="3"/>
        <v>5.146702991216639</v>
      </c>
      <c r="AK16" s="44">
        <f t="shared" si="3"/>
        <v>5.6</v>
      </c>
    </row>
    <row r="17" spans="2:37" s="5" customFormat="1" ht="12.75">
      <c r="B17" s="6">
        <v>15</v>
      </c>
      <c r="C17" s="13" t="s">
        <v>274</v>
      </c>
      <c r="D17" s="13" t="s">
        <v>295</v>
      </c>
      <c r="E17" s="13" t="s">
        <v>275</v>
      </c>
      <c r="F17" s="13" t="s">
        <v>295</v>
      </c>
      <c r="G17" s="13" t="s">
        <v>276</v>
      </c>
      <c r="H17" s="13" t="s">
        <v>295</v>
      </c>
      <c r="I17" s="13" t="s">
        <v>277</v>
      </c>
      <c r="J17" s="13" t="s">
        <v>295</v>
      </c>
      <c r="K17" s="13" t="s">
        <v>278</v>
      </c>
      <c r="L17" s="13" t="s">
        <v>295</v>
      </c>
      <c r="M17" s="13" t="s">
        <v>279</v>
      </c>
      <c r="N17" s="13" t="s">
        <v>295</v>
      </c>
      <c r="O17" s="13" t="s">
        <v>280</v>
      </c>
      <c r="P17" s="7" t="s">
        <v>295</v>
      </c>
      <c r="Q17" s="7" t="s">
        <v>281</v>
      </c>
      <c r="R17" s="7" t="s">
        <v>295</v>
      </c>
      <c r="S17" s="13" t="s">
        <v>282</v>
      </c>
      <c r="T17" s="13" t="s">
        <v>295</v>
      </c>
      <c r="U17" s="13" t="s">
        <v>283</v>
      </c>
      <c r="V17" s="13" t="s">
        <v>295</v>
      </c>
      <c r="W17" s="13" t="s">
        <v>284</v>
      </c>
      <c r="X17" s="13" t="s">
        <v>295</v>
      </c>
      <c r="Y17" s="13" t="s">
        <v>285</v>
      </c>
      <c r="Z17" s="13" t="s">
        <v>295</v>
      </c>
      <c r="AA17" s="13" t="s">
        <v>286</v>
      </c>
      <c r="AB17" s="13" t="s">
        <v>295</v>
      </c>
      <c r="AC17" s="13" t="s">
        <v>287</v>
      </c>
      <c r="AD17" s="13" t="s">
        <v>295</v>
      </c>
      <c r="AE17" s="13" t="s">
        <v>288</v>
      </c>
      <c r="AF17" s="13" t="s">
        <v>289</v>
      </c>
      <c r="AG17" s="13" t="s">
        <v>290</v>
      </c>
      <c r="AH17" s="13" t="s">
        <v>291</v>
      </c>
      <c r="AI17" s="7" t="s">
        <v>292</v>
      </c>
      <c r="AJ17" s="45" t="s">
        <v>29</v>
      </c>
      <c r="AK17" s="9" t="s">
        <v>28</v>
      </c>
    </row>
    <row r="18" spans="2:37" ht="12.75">
      <c r="B18" s="4" t="s">
        <v>59</v>
      </c>
      <c r="C18" s="83" t="s">
        <v>32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46">
        <f>AK18/B17</f>
        <v>1</v>
      </c>
      <c r="AK18" s="8">
        <f>COUNTIF(AK1:AK15,"&gt;3")</f>
        <v>15</v>
      </c>
    </row>
    <row r="19" spans="2:37" ht="12.75">
      <c r="B19" s="4" t="s">
        <v>60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6">
        <f>AK19/B17</f>
        <v>0.2</v>
      </c>
      <c r="AK19" s="8">
        <f>COUNTIF(AK1:AK15,"&gt;6")</f>
        <v>3</v>
      </c>
    </row>
    <row r="23" spans="40:42" ht="12.75">
      <c r="AN23" s="76"/>
      <c r="AO23" s="76"/>
      <c r="AP23" s="3"/>
    </row>
  </sheetData>
  <sheetProtection/>
  <mergeCells count="1">
    <mergeCell ref="C18:AI18"/>
  </mergeCells>
  <conditionalFormatting sqref="AK1:AK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J1:AJ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7.125" style="0" hidden="1" customWidth="1"/>
    <col min="2" max="2" width="21.75390625" style="0" customWidth="1"/>
    <col min="3" max="6" width="7.875" style="0" bestFit="1" customWidth="1"/>
    <col min="7" max="7" width="9.125" style="3" customWidth="1"/>
    <col min="8" max="8" width="9.125" style="10" customWidth="1"/>
  </cols>
  <sheetData>
    <row r="1" spans="1:11" ht="12.75">
      <c r="A1" s="3">
        <f aca="true" t="shared" si="0" ref="A1:A29">G1</f>
        <v>8.75</v>
      </c>
      <c r="B1" s="2" t="s">
        <v>165</v>
      </c>
      <c r="C1" s="1">
        <v>10</v>
      </c>
      <c r="D1" s="1">
        <v>10</v>
      </c>
      <c r="E1" s="1">
        <v>8</v>
      </c>
      <c r="F1" s="1">
        <v>7</v>
      </c>
      <c r="G1" s="43">
        <f aca="true" t="shared" si="1" ref="G1:G30">AVERAGE(C1:F1)</f>
        <v>8.75</v>
      </c>
      <c r="H1" s="8">
        <f aca="true" t="shared" si="2" ref="H1:H30">ROUND(G1,0)</f>
        <v>9</v>
      </c>
      <c r="I1" s="1" t="s">
        <v>40</v>
      </c>
      <c r="J1" s="1">
        <f>COUNTIF(H1:H30,"&gt;8")</f>
        <v>9</v>
      </c>
      <c r="K1" s="68">
        <f>J1/$B$32</f>
        <v>0.3</v>
      </c>
    </row>
    <row r="2" spans="1:11" ht="12.75">
      <c r="A2" s="3">
        <f t="shared" si="0"/>
        <v>7.25</v>
      </c>
      <c r="B2" s="2" t="s">
        <v>166</v>
      </c>
      <c r="C2" s="1">
        <v>8</v>
      </c>
      <c r="D2" s="1">
        <v>8</v>
      </c>
      <c r="E2" s="1">
        <v>5</v>
      </c>
      <c r="F2" s="1">
        <v>8</v>
      </c>
      <c r="G2" s="43">
        <f t="shared" si="1"/>
        <v>7.25</v>
      </c>
      <c r="H2" s="8">
        <f t="shared" si="2"/>
        <v>7</v>
      </c>
      <c r="I2" s="1" t="s">
        <v>41</v>
      </c>
      <c r="J2" s="69">
        <f>COUNTIF(H1:H30,7)+COUNTIF(H1:H30,8)</f>
        <v>14</v>
      </c>
      <c r="K2" s="68">
        <f>J2/$B$32</f>
        <v>0.4666666666666667</v>
      </c>
    </row>
    <row r="3" spans="1:11" ht="12.75">
      <c r="A3" s="3">
        <f t="shared" si="0"/>
        <v>6.25</v>
      </c>
      <c r="B3" s="2" t="s">
        <v>167</v>
      </c>
      <c r="C3" s="1">
        <v>7</v>
      </c>
      <c r="D3" s="1">
        <v>6</v>
      </c>
      <c r="E3" s="1">
        <v>6</v>
      </c>
      <c r="F3" s="1">
        <v>6</v>
      </c>
      <c r="G3" s="43">
        <f t="shared" si="1"/>
        <v>6.25</v>
      </c>
      <c r="H3" s="8">
        <f t="shared" si="2"/>
        <v>6</v>
      </c>
      <c r="I3" s="1" t="s">
        <v>42</v>
      </c>
      <c r="J3" s="69">
        <f>COUNTIF(H1:H30,4)+COUNTIF(H1:H30,5)+COUNTIF(H1:H30,6)</f>
        <v>7</v>
      </c>
      <c r="K3" s="68">
        <f>J3/$B$32</f>
        <v>0.23333333333333334</v>
      </c>
    </row>
    <row r="4" spans="1:11" ht="12.75">
      <c r="A4" s="3">
        <f t="shared" si="0"/>
        <v>7.25</v>
      </c>
      <c r="B4" s="2" t="s">
        <v>168</v>
      </c>
      <c r="C4" s="1">
        <v>8</v>
      </c>
      <c r="D4" s="1">
        <v>7</v>
      </c>
      <c r="E4" s="1">
        <v>6</v>
      </c>
      <c r="F4" s="1">
        <v>8</v>
      </c>
      <c r="G4" s="43">
        <f t="shared" si="1"/>
        <v>7.25</v>
      </c>
      <c r="H4" s="8">
        <f t="shared" si="2"/>
        <v>7</v>
      </c>
      <c r="I4" s="1" t="s">
        <v>43</v>
      </c>
      <c r="J4" s="1">
        <f>COUNTIF(H1:H30,"&lt;4")</f>
        <v>0</v>
      </c>
      <c r="K4" s="68">
        <f>J4/$B$32</f>
        <v>0</v>
      </c>
    </row>
    <row r="5" spans="1:11" ht="12.75">
      <c r="A5" s="3">
        <f t="shared" si="0"/>
        <v>8</v>
      </c>
      <c r="B5" s="2" t="s">
        <v>169</v>
      </c>
      <c r="C5" s="1">
        <v>9</v>
      </c>
      <c r="D5" s="1">
        <v>9</v>
      </c>
      <c r="E5" s="1">
        <v>6</v>
      </c>
      <c r="F5" s="1">
        <v>8</v>
      </c>
      <c r="G5" s="43">
        <f t="shared" si="1"/>
        <v>8</v>
      </c>
      <c r="H5" s="8">
        <f t="shared" si="2"/>
        <v>8</v>
      </c>
      <c r="I5" s="70" t="s">
        <v>44</v>
      </c>
      <c r="J5" s="1">
        <f>$B$32-SUM(J1:J4)</f>
        <v>0</v>
      </c>
      <c r="K5" s="68">
        <f>J5/$B$32</f>
        <v>0</v>
      </c>
    </row>
    <row r="6" spans="1:8" ht="12.75">
      <c r="A6" s="3">
        <f t="shared" si="0"/>
        <v>7.75</v>
      </c>
      <c r="B6" s="2" t="s">
        <v>170</v>
      </c>
      <c r="C6" s="1">
        <v>8</v>
      </c>
      <c r="D6" s="1">
        <v>7</v>
      </c>
      <c r="E6" s="1">
        <v>7</v>
      </c>
      <c r="F6" s="1">
        <v>9</v>
      </c>
      <c r="G6" s="43">
        <f t="shared" si="1"/>
        <v>7.75</v>
      </c>
      <c r="H6" s="8">
        <f t="shared" si="2"/>
        <v>8</v>
      </c>
    </row>
    <row r="7" spans="1:8" ht="12.75">
      <c r="A7" s="3">
        <f t="shared" si="0"/>
        <v>7.25</v>
      </c>
      <c r="B7" s="2" t="s">
        <v>171</v>
      </c>
      <c r="C7" s="1">
        <v>6</v>
      </c>
      <c r="D7" s="1">
        <v>8</v>
      </c>
      <c r="E7" s="1">
        <v>7</v>
      </c>
      <c r="F7" s="1">
        <v>8</v>
      </c>
      <c r="G7" s="43">
        <f t="shared" si="1"/>
        <v>7.25</v>
      </c>
      <c r="H7" s="8">
        <f t="shared" si="2"/>
        <v>7</v>
      </c>
    </row>
    <row r="8" spans="1:8" ht="12.75">
      <c r="A8" s="3">
        <f t="shared" si="0"/>
        <v>8.75</v>
      </c>
      <c r="B8" s="2" t="s">
        <v>172</v>
      </c>
      <c r="C8" s="1">
        <v>10</v>
      </c>
      <c r="D8" s="1">
        <v>10</v>
      </c>
      <c r="E8" s="1">
        <v>8</v>
      </c>
      <c r="F8" s="1">
        <v>7</v>
      </c>
      <c r="G8" s="43">
        <f t="shared" si="1"/>
        <v>8.75</v>
      </c>
      <c r="H8" s="8">
        <f t="shared" si="2"/>
        <v>9</v>
      </c>
    </row>
    <row r="9" spans="1:8" ht="12.75">
      <c r="A9" s="3">
        <f t="shared" si="0"/>
        <v>8.75</v>
      </c>
      <c r="B9" s="2" t="s">
        <v>173</v>
      </c>
      <c r="C9" s="1">
        <v>7</v>
      </c>
      <c r="D9" s="1">
        <v>9</v>
      </c>
      <c r="E9" s="1">
        <v>9</v>
      </c>
      <c r="F9" s="1">
        <v>10</v>
      </c>
      <c r="G9" s="43">
        <f t="shared" si="1"/>
        <v>8.75</v>
      </c>
      <c r="H9" s="8">
        <f t="shared" si="2"/>
        <v>9</v>
      </c>
    </row>
    <row r="10" spans="1:8" ht="12.75">
      <c r="A10" s="3">
        <f t="shared" si="0"/>
        <v>4.5</v>
      </c>
      <c r="B10" s="2" t="s">
        <v>174</v>
      </c>
      <c r="C10" s="1">
        <v>5</v>
      </c>
      <c r="D10" s="1">
        <v>4</v>
      </c>
      <c r="E10" s="1">
        <v>4</v>
      </c>
      <c r="F10" s="1">
        <v>5</v>
      </c>
      <c r="G10" s="43">
        <f t="shared" si="1"/>
        <v>4.5</v>
      </c>
      <c r="H10" s="8">
        <f t="shared" si="2"/>
        <v>5</v>
      </c>
    </row>
    <row r="11" spans="1:8" ht="12.75">
      <c r="A11" s="3">
        <f t="shared" si="0"/>
        <v>7.5</v>
      </c>
      <c r="B11" s="2" t="s">
        <v>175</v>
      </c>
      <c r="C11" s="1">
        <v>7</v>
      </c>
      <c r="D11" s="1">
        <v>8</v>
      </c>
      <c r="E11" s="1">
        <v>7</v>
      </c>
      <c r="F11" s="1">
        <v>8</v>
      </c>
      <c r="G11" s="43">
        <f t="shared" si="1"/>
        <v>7.5</v>
      </c>
      <c r="H11" s="8">
        <f t="shared" si="2"/>
        <v>8</v>
      </c>
    </row>
    <row r="12" spans="1:8" ht="12.75">
      <c r="A12" s="3">
        <f t="shared" si="0"/>
        <v>8</v>
      </c>
      <c r="B12" s="2" t="s">
        <v>176</v>
      </c>
      <c r="C12" s="1">
        <v>8</v>
      </c>
      <c r="D12" s="1">
        <v>7</v>
      </c>
      <c r="E12" s="1">
        <v>7</v>
      </c>
      <c r="F12" s="1">
        <v>10</v>
      </c>
      <c r="G12" s="43">
        <f t="shared" si="1"/>
        <v>8</v>
      </c>
      <c r="H12" s="8">
        <f t="shared" si="2"/>
        <v>8</v>
      </c>
    </row>
    <row r="13" spans="1:8" ht="12.75">
      <c r="A13" s="3">
        <f t="shared" si="0"/>
        <v>6.5</v>
      </c>
      <c r="B13" s="53" t="s">
        <v>177</v>
      </c>
      <c r="C13" s="23">
        <v>6</v>
      </c>
      <c r="D13" s="23">
        <v>7</v>
      </c>
      <c r="E13" s="23">
        <v>5</v>
      </c>
      <c r="F13" s="23">
        <v>8</v>
      </c>
      <c r="G13" s="48">
        <f t="shared" si="1"/>
        <v>6.5</v>
      </c>
      <c r="H13" s="49">
        <f t="shared" si="2"/>
        <v>7</v>
      </c>
    </row>
    <row r="14" spans="1:8" ht="12.75">
      <c r="A14" s="3">
        <f t="shared" si="0"/>
        <v>7.25</v>
      </c>
      <c r="B14" s="2" t="s">
        <v>178</v>
      </c>
      <c r="C14" s="1">
        <v>8</v>
      </c>
      <c r="D14" s="1">
        <v>7</v>
      </c>
      <c r="E14" s="1">
        <v>6</v>
      </c>
      <c r="F14" s="1">
        <v>8</v>
      </c>
      <c r="G14" s="43">
        <f t="shared" si="1"/>
        <v>7.25</v>
      </c>
      <c r="H14" s="8">
        <f t="shared" si="2"/>
        <v>7</v>
      </c>
    </row>
    <row r="15" spans="1:8" ht="13.5" thickBot="1">
      <c r="A15" s="3">
        <f t="shared" si="0"/>
        <v>6.5</v>
      </c>
      <c r="B15" s="54" t="s">
        <v>179</v>
      </c>
      <c r="C15" s="50">
        <v>7</v>
      </c>
      <c r="D15" s="50">
        <v>7</v>
      </c>
      <c r="E15" s="50">
        <v>5</v>
      </c>
      <c r="F15" s="50">
        <v>7</v>
      </c>
      <c r="G15" s="51">
        <f t="shared" si="1"/>
        <v>6.5</v>
      </c>
      <c r="H15" s="52">
        <f t="shared" si="2"/>
        <v>7</v>
      </c>
    </row>
    <row r="16" spans="1:8" ht="12.75">
      <c r="A16" s="3">
        <f t="shared" si="0"/>
        <v>9</v>
      </c>
      <c r="B16" s="53" t="s">
        <v>180</v>
      </c>
      <c r="C16" s="23">
        <v>9</v>
      </c>
      <c r="D16" s="23">
        <v>9</v>
      </c>
      <c r="E16" s="23">
        <v>10</v>
      </c>
      <c r="F16" s="23">
        <v>8</v>
      </c>
      <c r="G16" s="48">
        <f t="shared" si="1"/>
        <v>9</v>
      </c>
      <c r="H16" s="49">
        <f t="shared" si="2"/>
        <v>9</v>
      </c>
    </row>
    <row r="17" spans="1:8" ht="12.75">
      <c r="A17" s="3">
        <f t="shared" si="0"/>
        <v>5.75</v>
      </c>
      <c r="B17" s="2" t="s">
        <v>181</v>
      </c>
      <c r="C17" s="1">
        <v>6</v>
      </c>
      <c r="D17" s="1">
        <v>6</v>
      </c>
      <c r="E17" s="1">
        <v>7</v>
      </c>
      <c r="F17" s="1">
        <v>4</v>
      </c>
      <c r="G17" s="43">
        <f t="shared" si="1"/>
        <v>5.75</v>
      </c>
      <c r="H17" s="8">
        <f t="shared" si="2"/>
        <v>6</v>
      </c>
    </row>
    <row r="18" spans="1:8" ht="12.75">
      <c r="A18" s="3">
        <f t="shared" si="0"/>
        <v>3.75</v>
      </c>
      <c r="B18" s="2" t="s">
        <v>182</v>
      </c>
      <c r="C18" s="1">
        <v>4</v>
      </c>
      <c r="D18" s="1">
        <v>3</v>
      </c>
      <c r="E18" s="1">
        <v>4</v>
      </c>
      <c r="F18" s="1">
        <v>4</v>
      </c>
      <c r="G18" s="43">
        <f t="shared" si="1"/>
        <v>3.75</v>
      </c>
      <c r="H18" s="8">
        <f t="shared" si="2"/>
        <v>4</v>
      </c>
    </row>
    <row r="19" spans="1:8" ht="12.75">
      <c r="A19" s="3">
        <f t="shared" si="0"/>
        <v>6.5</v>
      </c>
      <c r="B19" s="2" t="s">
        <v>183</v>
      </c>
      <c r="C19" s="1">
        <v>6</v>
      </c>
      <c r="D19" s="1">
        <v>8</v>
      </c>
      <c r="E19" s="1">
        <v>7</v>
      </c>
      <c r="F19" s="1">
        <v>5</v>
      </c>
      <c r="G19" s="43">
        <f t="shared" si="1"/>
        <v>6.5</v>
      </c>
      <c r="H19" s="8">
        <f t="shared" si="2"/>
        <v>7</v>
      </c>
    </row>
    <row r="20" spans="1:8" ht="12.75">
      <c r="A20" s="3">
        <f t="shared" si="0"/>
        <v>9</v>
      </c>
      <c r="B20" s="2" t="s">
        <v>184</v>
      </c>
      <c r="C20" s="1">
        <v>9</v>
      </c>
      <c r="D20" s="1">
        <v>9</v>
      </c>
      <c r="E20" s="1">
        <v>10</v>
      </c>
      <c r="F20" s="1">
        <v>8</v>
      </c>
      <c r="G20" s="43">
        <f t="shared" si="1"/>
        <v>9</v>
      </c>
      <c r="H20" s="8">
        <f t="shared" si="2"/>
        <v>9</v>
      </c>
    </row>
    <row r="21" spans="1:8" ht="12.75">
      <c r="A21" s="3">
        <f t="shared" si="0"/>
        <v>4.5</v>
      </c>
      <c r="B21" s="2" t="s">
        <v>185</v>
      </c>
      <c r="C21" s="1">
        <v>4</v>
      </c>
      <c r="D21" s="1">
        <v>4</v>
      </c>
      <c r="E21" s="1">
        <v>6</v>
      </c>
      <c r="F21" s="1">
        <v>4</v>
      </c>
      <c r="G21" s="43">
        <f t="shared" si="1"/>
        <v>4.5</v>
      </c>
      <c r="H21" s="8">
        <f t="shared" si="2"/>
        <v>5</v>
      </c>
    </row>
    <row r="22" spans="1:8" ht="12.75">
      <c r="A22" s="3">
        <f t="shared" si="0"/>
        <v>7.5</v>
      </c>
      <c r="B22" s="2" t="s">
        <v>186</v>
      </c>
      <c r="C22" s="1">
        <v>8</v>
      </c>
      <c r="D22" s="1">
        <v>8</v>
      </c>
      <c r="E22" s="1">
        <v>8</v>
      </c>
      <c r="F22" s="1">
        <v>6</v>
      </c>
      <c r="G22" s="43">
        <f t="shared" si="1"/>
        <v>7.5</v>
      </c>
      <c r="H22" s="8">
        <f t="shared" si="2"/>
        <v>8</v>
      </c>
    </row>
    <row r="23" spans="1:8" ht="12.75">
      <c r="A23" s="3">
        <f t="shared" si="0"/>
        <v>5.5</v>
      </c>
      <c r="B23" s="2" t="s">
        <v>187</v>
      </c>
      <c r="C23" s="1">
        <v>4</v>
      </c>
      <c r="D23" s="1">
        <v>6</v>
      </c>
      <c r="E23" s="1">
        <v>7</v>
      </c>
      <c r="F23" s="1">
        <v>5</v>
      </c>
      <c r="G23" s="43">
        <f t="shared" si="1"/>
        <v>5.5</v>
      </c>
      <c r="H23" s="8">
        <f t="shared" si="2"/>
        <v>6</v>
      </c>
    </row>
    <row r="24" spans="1:8" ht="12.75">
      <c r="A24" s="3">
        <f t="shared" si="0"/>
        <v>9.5</v>
      </c>
      <c r="B24" s="2" t="s">
        <v>188</v>
      </c>
      <c r="C24" s="1">
        <v>8</v>
      </c>
      <c r="D24" s="1">
        <v>10</v>
      </c>
      <c r="E24" s="1">
        <v>10</v>
      </c>
      <c r="F24" s="1">
        <v>10</v>
      </c>
      <c r="G24" s="43">
        <f t="shared" si="1"/>
        <v>9.5</v>
      </c>
      <c r="H24" s="8">
        <f t="shared" si="2"/>
        <v>10</v>
      </c>
    </row>
    <row r="25" spans="1:8" ht="12.75">
      <c r="A25" s="3">
        <f t="shared" si="0"/>
        <v>7.75</v>
      </c>
      <c r="B25" s="2" t="s">
        <v>189</v>
      </c>
      <c r="C25" s="1">
        <v>8</v>
      </c>
      <c r="D25" s="1">
        <v>7</v>
      </c>
      <c r="E25" s="1">
        <v>9</v>
      </c>
      <c r="F25" s="1">
        <v>7</v>
      </c>
      <c r="G25" s="43">
        <f t="shared" si="1"/>
        <v>7.75</v>
      </c>
      <c r="H25" s="8">
        <f t="shared" si="2"/>
        <v>8</v>
      </c>
    </row>
    <row r="26" spans="1:8" ht="12.75">
      <c r="A26" s="3">
        <f t="shared" si="0"/>
        <v>9.5</v>
      </c>
      <c r="B26" s="2" t="s">
        <v>190</v>
      </c>
      <c r="C26" s="1">
        <v>9</v>
      </c>
      <c r="D26" s="1">
        <v>9</v>
      </c>
      <c r="E26" s="1">
        <v>10</v>
      </c>
      <c r="F26" s="1">
        <v>10</v>
      </c>
      <c r="G26" s="43">
        <f t="shared" si="1"/>
        <v>9.5</v>
      </c>
      <c r="H26" s="8">
        <f t="shared" si="2"/>
        <v>10</v>
      </c>
    </row>
    <row r="27" spans="1:8" ht="12.75">
      <c r="A27" s="3">
        <f t="shared" si="0"/>
        <v>8.5</v>
      </c>
      <c r="B27" s="2" t="s">
        <v>191</v>
      </c>
      <c r="C27" s="1">
        <v>8</v>
      </c>
      <c r="D27" s="1">
        <v>8</v>
      </c>
      <c r="E27" s="1">
        <v>9</v>
      </c>
      <c r="F27" s="1">
        <v>9</v>
      </c>
      <c r="G27" s="43">
        <f t="shared" si="1"/>
        <v>8.5</v>
      </c>
      <c r="H27" s="8">
        <f t="shared" si="2"/>
        <v>9</v>
      </c>
    </row>
    <row r="28" spans="1:8" ht="12.75">
      <c r="A28" s="3">
        <f t="shared" si="0"/>
        <v>6.25</v>
      </c>
      <c r="B28" s="2" t="s">
        <v>192</v>
      </c>
      <c r="C28" s="56">
        <v>7</v>
      </c>
      <c r="D28" s="1">
        <v>6</v>
      </c>
      <c r="E28" s="1">
        <v>6</v>
      </c>
      <c r="F28" s="1">
        <v>6</v>
      </c>
      <c r="G28" s="43">
        <f t="shared" si="1"/>
        <v>6.25</v>
      </c>
      <c r="H28" s="8">
        <f t="shared" si="2"/>
        <v>6</v>
      </c>
    </row>
    <row r="29" spans="1:8" ht="12.75">
      <c r="A29" s="3">
        <f t="shared" si="0"/>
        <v>7.5</v>
      </c>
      <c r="B29" s="2" t="s">
        <v>193</v>
      </c>
      <c r="C29" s="1">
        <v>7</v>
      </c>
      <c r="D29" s="1">
        <v>7</v>
      </c>
      <c r="E29" s="1">
        <v>7</v>
      </c>
      <c r="F29" s="1">
        <v>9</v>
      </c>
      <c r="G29" s="43">
        <f t="shared" si="1"/>
        <v>7.5</v>
      </c>
      <c r="H29" s="8">
        <f t="shared" si="2"/>
        <v>8</v>
      </c>
    </row>
    <row r="30" spans="1:8" ht="12.75">
      <c r="A30" s="3">
        <f>G30</f>
        <v>8.5</v>
      </c>
      <c r="B30" s="2" t="s">
        <v>194</v>
      </c>
      <c r="C30" s="1">
        <v>9</v>
      </c>
      <c r="D30" s="1">
        <v>9</v>
      </c>
      <c r="E30" s="1">
        <v>10</v>
      </c>
      <c r="F30" s="1">
        <v>6</v>
      </c>
      <c r="G30" s="43">
        <f t="shared" si="1"/>
        <v>8.5</v>
      </c>
      <c r="H30" s="8">
        <f t="shared" si="2"/>
        <v>9</v>
      </c>
    </row>
    <row r="31" spans="2:8" s="5" customFormat="1" ht="12.75">
      <c r="B31" s="6" t="s">
        <v>0</v>
      </c>
      <c r="C31" s="11">
        <f aca="true" t="shared" si="3" ref="C31:H31">AVERAGE(C1:C30)</f>
        <v>7.333333333333333</v>
      </c>
      <c r="D31" s="11">
        <f t="shared" si="3"/>
        <v>7.433333333333334</v>
      </c>
      <c r="E31" s="11">
        <f t="shared" si="3"/>
        <v>7.2</v>
      </c>
      <c r="F31" s="11">
        <f t="shared" si="3"/>
        <v>7.266666666666667</v>
      </c>
      <c r="G31" s="44">
        <f t="shared" si="3"/>
        <v>7.308333333333334</v>
      </c>
      <c r="H31" s="44">
        <f t="shared" si="3"/>
        <v>7.533333333333333</v>
      </c>
    </row>
    <row r="32" spans="2:8" s="5" customFormat="1" ht="12.75">
      <c r="B32" s="6">
        <v>30</v>
      </c>
      <c r="C32" s="7" t="s">
        <v>98</v>
      </c>
      <c r="D32" s="7" t="s">
        <v>122</v>
      </c>
      <c r="E32" s="7" t="s">
        <v>123</v>
      </c>
      <c r="F32" s="7" t="s">
        <v>94</v>
      </c>
      <c r="G32" s="45" t="s">
        <v>29</v>
      </c>
      <c r="H32" s="9" t="s">
        <v>31</v>
      </c>
    </row>
    <row r="33" spans="2:8" ht="12.75">
      <c r="B33" s="4" t="s">
        <v>49</v>
      </c>
      <c r="C33" s="83" t="s">
        <v>63</v>
      </c>
      <c r="D33" s="84"/>
      <c r="E33" s="85"/>
      <c r="F33" s="7" t="s">
        <v>4</v>
      </c>
      <c r="G33" s="46">
        <f>H33/B32</f>
        <v>1</v>
      </c>
      <c r="H33" s="8">
        <f>COUNTIF(H1:H30,"&gt;3")</f>
        <v>30</v>
      </c>
    </row>
    <row r="34" spans="2:8" ht="12.75">
      <c r="B34" s="4" t="s">
        <v>61</v>
      </c>
      <c r="C34" s="4"/>
      <c r="D34" s="4"/>
      <c r="E34" s="4"/>
      <c r="F34" s="4"/>
      <c r="G34" s="46">
        <f>H34/B32</f>
        <v>0.7666666666666667</v>
      </c>
      <c r="H34" s="8">
        <f>COUNTIF(H1:H30,"&gt;6")</f>
        <v>23</v>
      </c>
    </row>
  </sheetData>
  <sheetProtection/>
  <mergeCells count="1">
    <mergeCell ref="C33:E33"/>
  </mergeCells>
  <conditionalFormatting sqref="H1:H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G1:G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G28" sqref="G28"/>
    </sheetView>
  </sheetViews>
  <sheetFormatPr defaultColWidth="9.00390625" defaultRowHeight="12.75"/>
  <cols>
    <col min="1" max="1" width="0" style="0" hidden="1" customWidth="1"/>
    <col min="2" max="2" width="23.875" style="0" customWidth="1"/>
    <col min="4" max="4" width="5.00390625" style="0" bestFit="1" customWidth="1"/>
    <col min="6" max="6" width="5.00390625" style="0" bestFit="1" customWidth="1"/>
    <col min="8" max="8" width="5.00390625" style="0" bestFit="1" customWidth="1"/>
    <col min="10" max="10" width="5.00390625" style="0" bestFit="1" customWidth="1"/>
    <col min="13" max="13" width="7.875" style="0" bestFit="1" customWidth="1"/>
    <col min="15" max="15" width="9.875" style="3" customWidth="1"/>
    <col min="16" max="16" width="12.125" style="10" bestFit="1" customWidth="1"/>
  </cols>
  <sheetData>
    <row r="1" spans="1:19" ht="12.75">
      <c r="A1" s="3">
        <f aca="true" t="shared" si="0" ref="A1:A29">O1</f>
        <v>4.625</v>
      </c>
      <c r="B1" s="2" t="s">
        <v>195</v>
      </c>
      <c r="C1" s="56">
        <v>6</v>
      </c>
      <c r="D1" s="56"/>
      <c r="E1" s="56">
        <v>2</v>
      </c>
      <c r="F1" s="56">
        <v>5</v>
      </c>
      <c r="G1" s="56">
        <v>6</v>
      </c>
      <c r="H1" s="56"/>
      <c r="I1" s="1">
        <v>5</v>
      </c>
      <c r="J1" s="1"/>
      <c r="K1" s="1">
        <v>4</v>
      </c>
      <c r="L1" s="1"/>
      <c r="M1" s="1">
        <v>4</v>
      </c>
      <c r="N1" s="1">
        <v>5</v>
      </c>
      <c r="O1" s="43">
        <f aca="true" t="shared" si="1" ref="O1:O29">AVERAGE(C1:N1)</f>
        <v>4.625</v>
      </c>
      <c r="P1" s="8">
        <f aca="true" t="shared" si="2" ref="P1:P29">ROUND(O1,0)</f>
        <v>5</v>
      </c>
      <c r="Q1" s="1" t="s">
        <v>40</v>
      </c>
      <c r="R1" s="1">
        <f>COUNTIF(P1:P29,"&gt;8")</f>
        <v>3</v>
      </c>
      <c r="S1" s="68">
        <f>R1/$B$31</f>
        <v>0.10344827586206896</v>
      </c>
    </row>
    <row r="2" spans="1:19" ht="12.75">
      <c r="A2" s="3">
        <f t="shared" si="0"/>
        <v>6.5</v>
      </c>
      <c r="B2" s="2" t="s">
        <v>196</v>
      </c>
      <c r="C2" s="1">
        <v>6</v>
      </c>
      <c r="D2" s="1"/>
      <c r="E2" s="1">
        <v>3</v>
      </c>
      <c r="F2" s="1">
        <v>5</v>
      </c>
      <c r="G2" s="56">
        <v>5</v>
      </c>
      <c r="H2" s="56"/>
      <c r="I2" s="1">
        <v>10</v>
      </c>
      <c r="J2" s="1"/>
      <c r="K2" s="1">
        <v>10</v>
      </c>
      <c r="L2" s="1"/>
      <c r="M2" s="78">
        <v>6</v>
      </c>
      <c r="N2" s="1">
        <v>7</v>
      </c>
      <c r="O2" s="43">
        <f t="shared" si="1"/>
        <v>6.5</v>
      </c>
      <c r="P2" s="8">
        <f t="shared" si="2"/>
        <v>7</v>
      </c>
      <c r="Q2" s="1" t="s">
        <v>41</v>
      </c>
      <c r="R2" s="69">
        <f>COUNTIF(P1:P29,7)+COUNTIF(P1:P29,8)</f>
        <v>12</v>
      </c>
      <c r="S2" s="68">
        <f>R2/$B$31</f>
        <v>0.41379310344827586</v>
      </c>
    </row>
    <row r="3" spans="1:19" ht="12.75">
      <c r="A3" s="3">
        <f t="shared" si="0"/>
        <v>6.444444444444445</v>
      </c>
      <c r="B3" s="2" t="s">
        <v>197</v>
      </c>
      <c r="C3" s="1">
        <v>4</v>
      </c>
      <c r="D3" s="1">
        <v>10</v>
      </c>
      <c r="E3" s="1">
        <v>5</v>
      </c>
      <c r="F3" s="1"/>
      <c r="G3" s="56">
        <v>3</v>
      </c>
      <c r="H3" s="56">
        <v>5</v>
      </c>
      <c r="I3" s="1">
        <v>6</v>
      </c>
      <c r="J3" s="1"/>
      <c r="K3" s="1">
        <v>10</v>
      </c>
      <c r="L3" s="1"/>
      <c r="M3" s="1">
        <v>8</v>
      </c>
      <c r="N3" s="1">
        <v>7</v>
      </c>
      <c r="O3" s="43">
        <f t="shared" si="1"/>
        <v>6.444444444444445</v>
      </c>
      <c r="P3" s="8">
        <v>7</v>
      </c>
      <c r="Q3" s="1" t="s">
        <v>42</v>
      </c>
      <c r="R3" s="69">
        <f>COUNTIF(P1:P29,4)+COUNTIF(P1:P29,5)+COUNTIF(P1:P29,6)</f>
        <v>14</v>
      </c>
      <c r="S3" s="68">
        <f>R3/$B$31</f>
        <v>0.4827586206896552</v>
      </c>
    </row>
    <row r="4" spans="1:19" ht="12.75">
      <c r="A4" s="3">
        <f t="shared" si="0"/>
        <v>5.625</v>
      </c>
      <c r="B4" s="2" t="s">
        <v>198</v>
      </c>
      <c r="C4" s="1">
        <v>5</v>
      </c>
      <c r="D4" s="1"/>
      <c r="E4" s="1">
        <v>2</v>
      </c>
      <c r="F4" s="1">
        <v>6</v>
      </c>
      <c r="G4" s="56">
        <v>5</v>
      </c>
      <c r="H4" s="56"/>
      <c r="I4" s="1">
        <v>6</v>
      </c>
      <c r="J4" s="1"/>
      <c r="K4" s="1">
        <v>7</v>
      </c>
      <c r="L4" s="1"/>
      <c r="M4" s="1">
        <v>8</v>
      </c>
      <c r="N4" s="1">
        <v>6</v>
      </c>
      <c r="O4" s="43">
        <f t="shared" si="1"/>
        <v>5.625</v>
      </c>
      <c r="P4" s="8">
        <f t="shared" si="2"/>
        <v>6</v>
      </c>
      <c r="Q4" s="1" t="s">
        <v>43</v>
      </c>
      <c r="R4" s="1">
        <f>COUNTIF(P1:P29,"&lt;4")</f>
        <v>0</v>
      </c>
      <c r="S4" s="68">
        <f>R4/$B$31</f>
        <v>0</v>
      </c>
    </row>
    <row r="5" spans="1:19" ht="12.75">
      <c r="A5" s="3">
        <f t="shared" si="0"/>
        <v>5.7</v>
      </c>
      <c r="B5" s="2" t="s">
        <v>199</v>
      </c>
      <c r="C5" s="1">
        <v>5</v>
      </c>
      <c r="D5" s="1">
        <v>9</v>
      </c>
      <c r="E5" s="1">
        <v>1</v>
      </c>
      <c r="F5" s="1">
        <v>5</v>
      </c>
      <c r="G5" s="56">
        <v>6</v>
      </c>
      <c r="H5" s="56">
        <v>8</v>
      </c>
      <c r="I5" s="1">
        <v>5</v>
      </c>
      <c r="J5" s="1"/>
      <c r="K5" s="1">
        <v>7</v>
      </c>
      <c r="L5" s="1"/>
      <c r="M5" s="1">
        <v>6</v>
      </c>
      <c r="N5" s="1">
        <v>5</v>
      </c>
      <c r="O5" s="43">
        <f t="shared" si="1"/>
        <v>5.7</v>
      </c>
      <c r="P5" s="8">
        <f t="shared" si="2"/>
        <v>6</v>
      </c>
      <c r="Q5" s="70" t="s">
        <v>44</v>
      </c>
      <c r="R5" s="1">
        <f>B31-SUM(R1:R4)</f>
        <v>0</v>
      </c>
      <c r="S5" s="68">
        <f>R5/$B$31</f>
        <v>0</v>
      </c>
    </row>
    <row r="6" spans="1:16" ht="12.75">
      <c r="A6" s="3">
        <f t="shared" si="0"/>
        <v>6.428571428571429</v>
      </c>
      <c r="B6" s="2" t="s">
        <v>200</v>
      </c>
      <c r="C6" s="1">
        <v>4</v>
      </c>
      <c r="D6" s="1"/>
      <c r="E6" s="1">
        <v>4</v>
      </c>
      <c r="F6" s="1"/>
      <c r="G6" s="56">
        <v>7</v>
      </c>
      <c r="H6" s="56"/>
      <c r="I6" s="1">
        <v>8</v>
      </c>
      <c r="J6" s="1"/>
      <c r="K6" s="1">
        <v>10</v>
      </c>
      <c r="L6" s="1"/>
      <c r="M6" s="1">
        <v>5</v>
      </c>
      <c r="N6" s="1">
        <v>7</v>
      </c>
      <c r="O6" s="43">
        <f t="shared" si="1"/>
        <v>6.428571428571429</v>
      </c>
      <c r="P6" s="8">
        <v>7</v>
      </c>
    </row>
    <row r="7" spans="1:16" ht="12.75">
      <c r="A7" s="3">
        <f t="shared" si="0"/>
        <v>5</v>
      </c>
      <c r="B7" s="2" t="s">
        <v>201</v>
      </c>
      <c r="C7" s="1">
        <v>3</v>
      </c>
      <c r="D7" s="1">
        <v>5</v>
      </c>
      <c r="E7" s="1">
        <v>6</v>
      </c>
      <c r="F7" s="1"/>
      <c r="G7" s="56">
        <v>4</v>
      </c>
      <c r="H7" s="56"/>
      <c r="I7" s="1">
        <v>5</v>
      </c>
      <c r="J7" s="1"/>
      <c r="K7" s="1">
        <v>7</v>
      </c>
      <c r="L7" s="1"/>
      <c r="M7" s="1">
        <v>6</v>
      </c>
      <c r="N7" s="1">
        <v>4</v>
      </c>
      <c r="O7" s="43">
        <f t="shared" si="1"/>
        <v>5</v>
      </c>
      <c r="P7" s="8">
        <f t="shared" si="2"/>
        <v>5</v>
      </c>
    </row>
    <row r="8" spans="1:16" ht="12.75">
      <c r="A8" s="3">
        <f t="shared" si="0"/>
        <v>4.625</v>
      </c>
      <c r="B8" s="2" t="s">
        <v>202</v>
      </c>
      <c r="C8" s="1">
        <v>4</v>
      </c>
      <c r="D8" s="1"/>
      <c r="E8" s="1">
        <v>2</v>
      </c>
      <c r="F8" s="1">
        <v>5</v>
      </c>
      <c r="G8" s="56">
        <v>5</v>
      </c>
      <c r="H8" s="56"/>
      <c r="I8" s="1">
        <v>4</v>
      </c>
      <c r="J8" s="1"/>
      <c r="K8" s="1">
        <v>8</v>
      </c>
      <c r="L8" s="1"/>
      <c r="M8" s="80">
        <v>5</v>
      </c>
      <c r="N8" s="1">
        <v>4</v>
      </c>
      <c r="O8" s="43">
        <f t="shared" si="1"/>
        <v>4.625</v>
      </c>
      <c r="P8" s="8">
        <f t="shared" si="2"/>
        <v>5</v>
      </c>
    </row>
    <row r="9" spans="1:16" ht="12.75">
      <c r="A9" s="3">
        <f t="shared" si="0"/>
        <v>4.666666666666667</v>
      </c>
      <c r="B9" s="2" t="s">
        <v>203</v>
      </c>
      <c r="C9" s="1">
        <v>4</v>
      </c>
      <c r="D9" s="1"/>
      <c r="E9" s="1">
        <v>2</v>
      </c>
      <c r="F9" s="1">
        <v>5</v>
      </c>
      <c r="G9" s="56">
        <v>5</v>
      </c>
      <c r="H9" s="56"/>
      <c r="I9" s="1">
        <v>3</v>
      </c>
      <c r="J9" s="1">
        <v>5</v>
      </c>
      <c r="K9" s="1">
        <v>6</v>
      </c>
      <c r="L9" s="1"/>
      <c r="M9" s="1">
        <v>7</v>
      </c>
      <c r="N9" s="1">
        <v>5</v>
      </c>
      <c r="O9" s="43">
        <f t="shared" si="1"/>
        <v>4.666666666666667</v>
      </c>
      <c r="P9" s="8">
        <f t="shared" si="2"/>
        <v>5</v>
      </c>
    </row>
    <row r="10" spans="1:16" ht="12.75">
      <c r="A10" s="3">
        <f t="shared" si="0"/>
        <v>5.7</v>
      </c>
      <c r="B10" s="2" t="s">
        <v>204</v>
      </c>
      <c r="C10" s="1">
        <v>4</v>
      </c>
      <c r="D10" s="1">
        <v>9</v>
      </c>
      <c r="E10" s="1">
        <v>2</v>
      </c>
      <c r="F10" s="1">
        <v>6</v>
      </c>
      <c r="G10" s="56">
        <v>3</v>
      </c>
      <c r="H10" s="56">
        <v>5</v>
      </c>
      <c r="I10" s="1">
        <v>9</v>
      </c>
      <c r="J10" s="1"/>
      <c r="K10" s="1">
        <v>8</v>
      </c>
      <c r="L10" s="1"/>
      <c r="M10" s="1">
        <v>4</v>
      </c>
      <c r="N10" s="1">
        <v>7</v>
      </c>
      <c r="O10" s="43">
        <f t="shared" si="1"/>
        <v>5.7</v>
      </c>
      <c r="P10" s="8">
        <f t="shared" si="2"/>
        <v>6</v>
      </c>
    </row>
    <row r="11" spans="1:16" ht="12.75">
      <c r="A11" s="3">
        <f t="shared" si="0"/>
        <v>6.285714285714286</v>
      </c>
      <c r="B11" s="2" t="s">
        <v>205</v>
      </c>
      <c r="C11" s="1">
        <v>5</v>
      </c>
      <c r="D11" s="1"/>
      <c r="E11" s="1">
        <v>4</v>
      </c>
      <c r="F11" s="1"/>
      <c r="G11" s="56">
        <v>8</v>
      </c>
      <c r="H11" s="56"/>
      <c r="I11" s="1">
        <v>5</v>
      </c>
      <c r="J11" s="1"/>
      <c r="K11" s="1">
        <v>7</v>
      </c>
      <c r="L11" s="1"/>
      <c r="M11" s="1">
        <v>7</v>
      </c>
      <c r="N11" s="1">
        <v>8</v>
      </c>
      <c r="O11" s="43">
        <f t="shared" si="1"/>
        <v>6.285714285714286</v>
      </c>
      <c r="P11" s="8">
        <f t="shared" si="2"/>
        <v>6</v>
      </c>
    </row>
    <row r="12" spans="1:16" ht="12.75">
      <c r="A12" s="3">
        <f t="shared" si="0"/>
        <v>5</v>
      </c>
      <c r="B12" s="2" t="s">
        <v>206</v>
      </c>
      <c r="C12" s="1">
        <v>3</v>
      </c>
      <c r="D12" s="1">
        <v>5</v>
      </c>
      <c r="E12" s="1">
        <v>6</v>
      </c>
      <c r="F12" s="1"/>
      <c r="G12" s="56">
        <v>4</v>
      </c>
      <c r="H12" s="56"/>
      <c r="I12" s="1">
        <v>5</v>
      </c>
      <c r="J12" s="1"/>
      <c r="K12" s="1">
        <v>7</v>
      </c>
      <c r="L12" s="1"/>
      <c r="M12" s="1">
        <v>6</v>
      </c>
      <c r="N12" s="1">
        <v>4</v>
      </c>
      <c r="O12" s="43">
        <f t="shared" si="1"/>
        <v>5</v>
      </c>
      <c r="P12" s="8">
        <f t="shared" si="2"/>
        <v>5</v>
      </c>
    </row>
    <row r="13" spans="1:16" ht="12.75">
      <c r="A13" s="3">
        <f t="shared" si="0"/>
        <v>5</v>
      </c>
      <c r="B13" s="53" t="s">
        <v>207</v>
      </c>
      <c r="C13" s="23">
        <v>4</v>
      </c>
      <c r="D13" s="23"/>
      <c r="E13" s="23">
        <v>1</v>
      </c>
      <c r="F13" s="23">
        <v>5</v>
      </c>
      <c r="G13" s="59">
        <v>4</v>
      </c>
      <c r="H13" s="59"/>
      <c r="I13" s="23">
        <v>5</v>
      </c>
      <c r="J13" s="23"/>
      <c r="K13" s="23">
        <v>7</v>
      </c>
      <c r="L13" s="23"/>
      <c r="M13" s="23">
        <v>7</v>
      </c>
      <c r="N13" s="23">
        <v>7</v>
      </c>
      <c r="O13" s="48">
        <f t="shared" si="1"/>
        <v>5</v>
      </c>
      <c r="P13" s="75">
        <f t="shared" si="2"/>
        <v>5</v>
      </c>
    </row>
    <row r="14" spans="1:16" ht="13.5" thickBot="1">
      <c r="A14" s="3">
        <f t="shared" si="0"/>
        <v>8</v>
      </c>
      <c r="B14" s="54" t="s">
        <v>208</v>
      </c>
      <c r="C14" s="50">
        <v>5</v>
      </c>
      <c r="D14" s="50"/>
      <c r="E14" s="58">
        <v>8</v>
      </c>
      <c r="F14" s="58"/>
      <c r="G14" s="58">
        <v>9</v>
      </c>
      <c r="H14" s="58"/>
      <c r="I14" s="50">
        <v>10</v>
      </c>
      <c r="J14" s="50"/>
      <c r="K14" s="50">
        <v>9</v>
      </c>
      <c r="L14" s="50"/>
      <c r="M14" s="50">
        <v>7</v>
      </c>
      <c r="N14" s="50">
        <v>8</v>
      </c>
      <c r="O14" s="51">
        <f t="shared" si="1"/>
        <v>8</v>
      </c>
      <c r="P14" s="52">
        <f t="shared" si="2"/>
        <v>8</v>
      </c>
    </row>
    <row r="15" spans="1:16" ht="12.75">
      <c r="A15" s="3">
        <f t="shared" si="0"/>
        <v>5.714285714285714</v>
      </c>
      <c r="B15" s="53" t="s">
        <v>209</v>
      </c>
      <c r="C15" s="23">
        <v>4</v>
      </c>
      <c r="D15" s="23"/>
      <c r="E15" s="23">
        <v>6</v>
      </c>
      <c r="F15" s="23"/>
      <c r="G15" s="59">
        <v>5</v>
      </c>
      <c r="H15" s="59"/>
      <c r="I15" s="23">
        <v>4</v>
      </c>
      <c r="J15" s="23"/>
      <c r="K15" s="23">
        <v>6</v>
      </c>
      <c r="L15" s="23"/>
      <c r="M15" s="23">
        <v>8</v>
      </c>
      <c r="N15" s="23">
        <v>7</v>
      </c>
      <c r="O15" s="48">
        <f t="shared" si="1"/>
        <v>5.714285714285714</v>
      </c>
      <c r="P15" s="49">
        <f t="shared" si="2"/>
        <v>6</v>
      </c>
    </row>
    <row r="16" spans="1:16" ht="12.75">
      <c r="A16" s="3">
        <f t="shared" si="0"/>
        <v>5.571428571428571</v>
      </c>
      <c r="B16" s="2" t="s">
        <v>210</v>
      </c>
      <c r="C16" s="56">
        <v>4</v>
      </c>
      <c r="D16" s="56"/>
      <c r="E16" s="1">
        <v>5</v>
      </c>
      <c r="F16" s="1"/>
      <c r="G16" s="56">
        <v>5</v>
      </c>
      <c r="H16" s="56"/>
      <c r="I16" s="1">
        <v>4</v>
      </c>
      <c r="J16" s="1"/>
      <c r="K16" s="1">
        <v>6</v>
      </c>
      <c r="L16" s="1"/>
      <c r="M16" s="1">
        <v>9</v>
      </c>
      <c r="N16" s="1">
        <v>6</v>
      </c>
      <c r="O16" s="43">
        <f t="shared" si="1"/>
        <v>5.571428571428571</v>
      </c>
      <c r="P16" s="8">
        <f t="shared" si="2"/>
        <v>6</v>
      </c>
    </row>
    <row r="17" spans="1:16" ht="12.75">
      <c r="A17" s="3">
        <f t="shared" si="0"/>
        <v>5.666666666666667</v>
      </c>
      <c r="B17" s="2" t="s">
        <v>211</v>
      </c>
      <c r="C17" s="1">
        <v>4</v>
      </c>
      <c r="D17" s="1">
        <v>9</v>
      </c>
      <c r="E17" s="1">
        <v>2</v>
      </c>
      <c r="F17" s="1">
        <v>5</v>
      </c>
      <c r="G17" s="56">
        <v>5</v>
      </c>
      <c r="H17" s="56"/>
      <c r="I17" s="1">
        <v>5</v>
      </c>
      <c r="J17" s="1"/>
      <c r="K17" s="1">
        <v>8</v>
      </c>
      <c r="L17" s="1"/>
      <c r="M17" s="1">
        <v>7</v>
      </c>
      <c r="N17" s="1">
        <v>6</v>
      </c>
      <c r="O17" s="43">
        <f t="shared" si="1"/>
        <v>5.666666666666667</v>
      </c>
      <c r="P17" s="8">
        <f t="shared" si="2"/>
        <v>6</v>
      </c>
    </row>
    <row r="18" spans="1:16" ht="12.75">
      <c r="A18" s="3"/>
      <c r="B18" s="2" t="s">
        <v>212</v>
      </c>
      <c r="C18" s="1">
        <v>9</v>
      </c>
      <c r="D18" s="1"/>
      <c r="E18" s="1">
        <v>9</v>
      </c>
      <c r="F18" s="1"/>
      <c r="G18" s="56">
        <v>10</v>
      </c>
      <c r="H18" s="56"/>
      <c r="I18" s="1">
        <v>10</v>
      </c>
      <c r="J18" s="1"/>
      <c r="K18" s="1">
        <v>10</v>
      </c>
      <c r="L18" s="1"/>
      <c r="M18" s="1">
        <v>10</v>
      </c>
      <c r="N18" s="1">
        <v>9</v>
      </c>
      <c r="O18" s="43">
        <f t="shared" si="1"/>
        <v>9.571428571428571</v>
      </c>
      <c r="P18" s="8">
        <f t="shared" si="2"/>
        <v>10</v>
      </c>
    </row>
    <row r="19" spans="1:16" ht="12.75">
      <c r="A19" s="3"/>
      <c r="B19" s="2" t="s">
        <v>213</v>
      </c>
      <c r="C19" s="1">
        <v>9</v>
      </c>
      <c r="D19" s="1"/>
      <c r="E19" s="1">
        <v>7</v>
      </c>
      <c r="F19" s="1"/>
      <c r="G19" s="56">
        <v>6</v>
      </c>
      <c r="H19" s="56">
        <v>8</v>
      </c>
      <c r="I19" s="1">
        <v>6</v>
      </c>
      <c r="J19" s="1"/>
      <c r="K19" s="1">
        <v>9</v>
      </c>
      <c r="L19" s="1"/>
      <c r="M19" s="1">
        <v>10</v>
      </c>
      <c r="N19" s="1">
        <v>9</v>
      </c>
      <c r="O19" s="43">
        <f t="shared" si="1"/>
        <v>8</v>
      </c>
      <c r="P19" s="8">
        <f t="shared" si="2"/>
        <v>8</v>
      </c>
    </row>
    <row r="20" spans="1:16" ht="12.75">
      <c r="A20" s="3"/>
      <c r="B20" s="2" t="s">
        <v>214</v>
      </c>
      <c r="C20" s="1">
        <v>7</v>
      </c>
      <c r="D20" s="1"/>
      <c r="E20" s="1">
        <v>9</v>
      </c>
      <c r="F20" s="1"/>
      <c r="G20" s="56">
        <v>6</v>
      </c>
      <c r="H20" s="56"/>
      <c r="I20" s="1">
        <v>6</v>
      </c>
      <c r="J20" s="1"/>
      <c r="K20" s="1">
        <v>9</v>
      </c>
      <c r="L20" s="1"/>
      <c r="M20" s="1">
        <v>7</v>
      </c>
      <c r="N20" s="1">
        <v>8</v>
      </c>
      <c r="O20" s="43">
        <f t="shared" si="1"/>
        <v>7.428571428571429</v>
      </c>
      <c r="P20" s="8">
        <v>8</v>
      </c>
    </row>
    <row r="21" spans="1:16" ht="12.75">
      <c r="A21" s="3"/>
      <c r="B21" s="2" t="s">
        <v>215</v>
      </c>
      <c r="C21" s="1">
        <v>8</v>
      </c>
      <c r="D21" s="1"/>
      <c r="E21" s="1">
        <v>6</v>
      </c>
      <c r="F21" s="1"/>
      <c r="G21" s="56">
        <v>4</v>
      </c>
      <c r="H21" s="56"/>
      <c r="I21" s="1">
        <v>7</v>
      </c>
      <c r="J21" s="1"/>
      <c r="K21" s="1">
        <v>8</v>
      </c>
      <c r="L21" s="1"/>
      <c r="M21" s="1">
        <v>8</v>
      </c>
      <c r="N21" s="1">
        <v>7</v>
      </c>
      <c r="O21" s="43">
        <f t="shared" si="1"/>
        <v>6.857142857142857</v>
      </c>
      <c r="P21" s="8">
        <f t="shared" si="2"/>
        <v>7</v>
      </c>
    </row>
    <row r="22" spans="1:16" ht="12.75">
      <c r="A22" s="3"/>
      <c r="B22" s="2" t="s">
        <v>216</v>
      </c>
      <c r="C22" s="1">
        <v>6</v>
      </c>
      <c r="D22" s="1"/>
      <c r="E22" s="1">
        <v>2</v>
      </c>
      <c r="F22" s="1">
        <v>5</v>
      </c>
      <c r="G22" s="56">
        <v>2</v>
      </c>
      <c r="H22" s="56">
        <v>5</v>
      </c>
      <c r="I22" s="1">
        <v>5</v>
      </c>
      <c r="J22" s="1"/>
      <c r="K22" s="1">
        <v>2</v>
      </c>
      <c r="L22" s="1">
        <v>6</v>
      </c>
      <c r="M22" s="1">
        <v>7</v>
      </c>
      <c r="N22" s="1">
        <v>5</v>
      </c>
      <c r="O22" s="43">
        <f t="shared" si="1"/>
        <v>4.5</v>
      </c>
      <c r="P22" s="8">
        <f t="shared" si="2"/>
        <v>5</v>
      </c>
    </row>
    <row r="23" spans="1:16" ht="12.75">
      <c r="A23" s="3"/>
      <c r="B23" s="2" t="s">
        <v>217</v>
      </c>
      <c r="C23" s="1">
        <v>9</v>
      </c>
      <c r="D23" s="1"/>
      <c r="E23" s="1">
        <v>5</v>
      </c>
      <c r="F23" s="1"/>
      <c r="G23" s="56">
        <v>6</v>
      </c>
      <c r="H23" s="56"/>
      <c r="I23" s="1">
        <v>8</v>
      </c>
      <c r="J23" s="1"/>
      <c r="K23" s="1">
        <v>7</v>
      </c>
      <c r="L23" s="1"/>
      <c r="M23" s="1">
        <v>7</v>
      </c>
      <c r="N23" s="1">
        <v>8</v>
      </c>
      <c r="O23" s="43">
        <f t="shared" si="1"/>
        <v>7.142857142857143</v>
      </c>
      <c r="P23" s="8">
        <f t="shared" si="2"/>
        <v>7</v>
      </c>
    </row>
    <row r="24" spans="1:16" ht="12.75">
      <c r="A24" s="3"/>
      <c r="B24" s="2" t="s">
        <v>218</v>
      </c>
      <c r="C24" s="1">
        <v>8</v>
      </c>
      <c r="D24" s="1"/>
      <c r="E24" s="1">
        <v>9</v>
      </c>
      <c r="F24" s="1"/>
      <c r="G24" s="56">
        <v>9</v>
      </c>
      <c r="H24" s="56"/>
      <c r="I24" s="1">
        <v>7</v>
      </c>
      <c r="J24" s="1"/>
      <c r="K24" s="1">
        <v>9</v>
      </c>
      <c r="L24" s="1"/>
      <c r="M24" s="1">
        <v>9</v>
      </c>
      <c r="N24" s="1">
        <v>7</v>
      </c>
      <c r="O24" s="43">
        <f t="shared" si="1"/>
        <v>8.285714285714286</v>
      </c>
      <c r="P24" s="8">
        <f t="shared" si="2"/>
        <v>8</v>
      </c>
    </row>
    <row r="25" spans="1:16" ht="12.75">
      <c r="A25" s="3"/>
      <c r="B25" s="2" t="s">
        <v>219</v>
      </c>
      <c r="C25" s="1">
        <v>6</v>
      </c>
      <c r="D25" s="1"/>
      <c r="E25" s="1">
        <v>8</v>
      </c>
      <c r="F25" s="1"/>
      <c r="G25" s="56">
        <v>9</v>
      </c>
      <c r="H25" s="56"/>
      <c r="I25" s="1">
        <v>7</v>
      </c>
      <c r="J25" s="1"/>
      <c r="K25" s="1">
        <v>10</v>
      </c>
      <c r="L25" s="1"/>
      <c r="M25" s="1">
        <v>9</v>
      </c>
      <c r="N25" s="1">
        <v>8</v>
      </c>
      <c r="O25" s="43">
        <f t="shared" si="1"/>
        <v>8.142857142857142</v>
      </c>
      <c r="P25" s="8">
        <f t="shared" si="2"/>
        <v>8</v>
      </c>
    </row>
    <row r="26" spans="1:16" ht="12.75">
      <c r="A26" s="3">
        <f t="shared" si="0"/>
        <v>9.571428571428571</v>
      </c>
      <c r="B26" s="2" t="s">
        <v>220</v>
      </c>
      <c r="C26" s="1">
        <v>9</v>
      </c>
      <c r="D26" s="1"/>
      <c r="E26" s="1">
        <v>9</v>
      </c>
      <c r="F26" s="1"/>
      <c r="G26" s="56">
        <v>10</v>
      </c>
      <c r="H26" s="56"/>
      <c r="I26" s="1">
        <v>10</v>
      </c>
      <c r="J26" s="1"/>
      <c r="K26" s="1">
        <v>10</v>
      </c>
      <c r="L26" s="1"/>
      <c r="M26" s="1">
        <v>10</v>
      </c>
      <c r="N26" s="1">
        <v>9</v>
      </c>
      <c r="O26" s="43">
        <f t="shared" si="1"/>
        <v>9.571428571428571</v>
      </c>
      <c r="P26" s="8">
        <f t="shared" si="2"/>
        <v>10</v>
      </c>
    </row>
    <row r="27" spans="1:16" ht="12.75">
      <c r="A27" s="3">
        <f t="shared" si="0"/>
        <v>7.428571428571429</v>
      </c>
      <c r="B27" s="2" t="s">
        <v>221</v>
      </c>
      <c r="C27" s="1">
        <v>7</v>
      </c>
      <c r="D27" s="1"/>
      <c r="E27" s="1">
        <v>9</v>
      </c>
      <c r="F27" s="1"/>
      <c r="G27" s="56">
        <v>6</v>
      </c>
      <c r="H27" s="56"/>
      <c r="I27" s="1">
        <v>6</v>
      </c>
      <c r="J27" s="1"/>
      <c r="K27" s="1">
        <v>9</v>
      </c>
      <c r="L27" s="1"/>
      <c r="M27" s="1">
        <v>7</v>
      </c>
      <c r="N27" s="1">
        <v>8</v>
      </c>
      <c r="O27" s="43">
        <f t="shared" si="1"/>
        <v>7.428571428571429</v>
      </c>
      <c r="P27" s="8">
        <v>8</v>
      </c>
    </row>
    <row r="28" spans="1:16" ht="12.75">
      <c r="A28" s="3">
        <f t="shared" si="0"/>
        <v>6.5</v>
      </c>
      <c r="B28" s="2" t="s">
        <v>222</v>
      </c>
      <c r="C28" s="1">
        <v>8</v>
      </c>
      <c r="D28" s="1"/>
      <c r="E28" s="1">
        <v>1</v>
      </c>
      <c r="F28" s="1">
        <v>6</v>
      </c>
      <c r="G28" s="56">
        <v>7</v>
      </c>
      <c r="H28" s="56"/>
      <c r="I28" s="1">
        <v>7</v>
      </c>
      <c r="J28" s="1"/>
      <c r="K28" s="1">
        <v>9</v>
      </c>
      <c r="L28" s="1"/>
      <c r="M28" s="1">
        <v>7</v>
      </c>
      <c r="N28" s="1">
        <v>7</v>
      </c>
      <c r="O28" s="43">
        <f t="shared" si="1"/>
        <v>6.5</v>
      </c>
      <c r="P28" s="8">
        <f t="shared" si="2"/>
        <v>7</v>
      </c>
    </row>
    <row r="29" spans="1:16" ht="12.75">
      <c r="A29" s="3">
        <f t="shared" si="0"/>
        <v>9</v>
      </c>
      <c r="B29" s="2" t="s">
        <v>223</v>
      </c>
      <c r="C29" s="1">
        <v>9</v>
      </c>
      <c r="D29" s="1"/>
      <c r="E29" s="1">
        <v>6</v>
      </c>
      <c r="F29" s="1"/>
      <c r="G29" s="56">
        <v>10</v>
      </c>
      <c r="H29" s="56"/>
      <c r="I29" s="1">
        <v>10</v>
      </c>
      <c r="J29" s="1"/>
      <c r="K29" s="1">
        <v>10</v>
      </c>
      <c r="L29" s="1"/>
      <c r="M29" s="1">
        <v>10</v>
      </c>
      <c r="N29" s="1">
        <v>8</v>
      </c>
      <c r="O29" s="43">
        <f t="shared" si="1"/>
        <v>9</v>
      </c>
      <c r="P29" s="8">
        <f t="shared" si="2"/>
        <v>9</v>
      </c>
    </row>
    <row r="30" spans="2:16" s="5" customFormat="1" ht="12.75">
      <c r="B30" s="6" t="s">
        <v>0</v>
      </c>
      <c r="C30" s="11">
        <f aca="true" t="shared" si="3" ref="C30:P30">AVERAGE(C1:C29)</f>
        <v>5.827586206896552</v>
      </c>
      <c r="D30" s="11">
        <f t="shared" si="3"/>
        <v>7.833333333333333</v>
      </c>
      <c r="E30" s="11">
        <f t="shared" si="3"/>
        <v>4.862068965517241</v>
      </c>
      <c r="F30" s="11">
        <f t="shared" si="3"/>
        <v>5.2727272727272725</v>
      </c>
      <c r="G30" s="11">
        <f t="shared" si="3"/>
        <v>6</v>
      </c>
      <c r="H30" s="11">
        <f t="shared" si="3"/>
        <v>6.2</v>
      </c>
      <c r="I30" s="11">
        <f t="shared" si="3"/>
        <v>6.482758620689655</v>
      </c>
      <c r="J30" s="11">
        <f t="shared" si="3"/>
        <v>5</v>
      </c>
      <c r="K30" s="11">
        <f t="shared" si="3"/>
        <v>7.896551724137931</v>
      </c>
      <c r="L30" s="11">
        <f t="shared" si="3"/>
        <v>6</v>
      </c>
      <c r="M30" s="11">
        <f t="shared" si="3"/>
        <v>7.275862068965517</v>
      </c>
      <c r="N30" s="11">
        <f t="shared" si="3"/>
        <v>6.758620689655173</v>
      </c>
      <c r="O30" s="44">
        <f t="shared" si="3"/>
        <v>6.516598248494799</v>
      </c>
      <c r="P30" s="44">
        <f t="shared" si="3"/>
        <v>6.758620689655173</v>
      </c>
    </row>
    <row r="31" spans="2:16" s="5" customFormat="1" ht="12.75">
      <c r="B31" s="6">
        <v>29</v>
      </c>
      <c r="C31" s="7" t="s">
        <v>46</v>
      </c>
      <c r="D31" s="7" t="s">
        <v>295</v>
      </c>
      <c r="E31" s="7" t="s">
        <v>47</v>
      </c>
      <c r="F31" s="7" t="s">
        <v>295</v>
      </c>
      <c r="G31" s="7" t="s">
        <v>48</v>
      </c>
      <c r="H31" s="7" t="s">
        <v>295</v>
      </c>
      <c r="I31" s="7" t="s">
        <v>2</v>
      </c>
      <c r="J31" s="7" t="s">
        <v>295</v>
      </c>
      <c r="K31" s="7" t="s">
        <v>3</v>
      </c>
      <c r="L31" s="7" t="s">
        <v>295</v>
      </c>
      <c r="M31" s="7" t="s">
        <v>4</v>
      </c>
      <c r="N31" s="7" t="s">
        <v>24</v>
      </c>
      <c r="O31" s="45" t="s">
        <v>29</v>
      </c>
      <c r="P31" s="9" t="s">
        <v>95</v>
      </c>
    </row>
    <row r="32" spans="2:16" ht="12.75">
      <c r="B32" s="4" t="s">
        <v>49</v>
      </c>
      <c r="C32" s="83" t="s">
        <v>45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3" t="s">
        <v>63</v>
      </c>
      <c r="O32" s="46">
        <f>P32/B31</f>
        <v>1</v>
      </c>
      <c r="P32" s="8">
        <f>COUNTIF(P1:P29,"&gt;3")</f>
        <v>29</v>
      </c>
    </row>
    <row r="33" spans="2:16" ht="12.75">
      <c r="B33" s="4" t="s">
        <v>50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6">
        <f>P33/B31</f>
        <v>0.5172413793103449</v>
      </c>
      <c r="P33" s="8">
        <f>COUNTIF(P1:P29,"&gt;6")</f>
        <v>15</v>
      </c>
    </row>
  </sheetData>
  <sheetProtection/>
  <mergeCells count="1">
    <mergeCell ref="C32:M32"/>
  </mergeCells>
  <conditionalFormatting sqref="P1:P29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1:O29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B1">
      <selection activeCell="G24" sqref="G24"/>
    </sheetView>
  </sheetViews>
  <sheetFormatPr defaultColWidth="9.00390625" defaultRowHeight="12.75"/>
  <cols>
    <col min="1" max="1" width="8.125" style="0" hidden="1" customWidth="1"/>
    <col min="2" max="2" width="23.875" style="0" customWidth="1"/>
    <col min="4" max="4" width="5.00390625" style="0" bestFit="1" customWidth="1"/>
    <col min="6" max="6" width="5.00390625" style="0" bestFit="1" customWidth="1"/>
    <col min="10" max="10" width="5.00390625" style="0" bestFit="1" customWidth="1"/>
    <col min="12" max="12" width="5.00390625" style="0" bestFit="1" customWidth="1"/>
    <col min="13" max="13" width="7.875" style="0" bestFit="1" customWidth="1"/>
    <col min="14" max="14" width="9.875" style="3" customWidth="1"/>
    <col min="15" max="15" width="12.125" style="10" bestFit="1" customWidth="1"/>
  </cols>
  <sheetData>
    <row r="1" spans="1:18" ht="12.75">
      <c r="A1" s="3">
        <f aca="true" t="shared" si="0" ref="A1:A23">N1</f>
        <v>2.1666666666666665</v>
      </c>
      <c r="B1" s="2" t="s">
        <v>236</v>
      </c>
      <c r="C1" s="1">
        <v>1</v>
      </c>
      <c r="D1" s="1"/>
      <c r="E1" s="56">
        <v>4</v>
      </c>
      <c r="F1" s="56"/>
      <c r="G1" s="56">
        <v>4</v>
      </c>
      <c r="H1" s="56"/>
      <c r="I1" s="1">
        <v>2</v>
      </c>
      <c r="J1" s="1"/>
      <c r="K1" s="79">
        <v>1</v>
      </c>
      <c r="L1" s="1"/>
      <c r="M1" s="79">
        <v>1</v>
      </c>
      <c r="N1" s="43">
        <f aca="true" t="shared" si="1" ref="N1:N25">AVERAGE(C1:M1)</f>
        <v>2.1666666666666665</v>
      </c>
      <c r="O1" s="8">
        <f aca="true" t="shared" si="2" ref="O1:O25">ROUND(N1,0)</f>
        <v>2</v>
      </c>
      <c r="P1" s="1" t="s">
        <v>40</v>
      </c>
      <c r="Q1" s="1">
        <f>COUNTIF(O1:O25,"&gt;8")</f>
        <v>0</v>
      </c>
      <c r="R1" s="68">
        <f>Q1/$B$27</f>
        <v>0</v>
      </c>
    </row>
    <row r="2" spans="1:18" ht="12.75">
      <c r="A2" s="3">
        <f t="shared" si="0"/>
        <v>4</v>
      </c>
      <c r="B2" s="2" t="s">
        <v>237</v>
      </c>
      <c r="C2" s="1">
        <v>4</v>
      </c>
      <c r="D2" s="1"/>
      <c r="E2" s="1">
        <v>1</v>
      </c>
      <c r="F2" s="1">
        <v>4</v>
      </c>
      <c r="G2" s="56">
        <v>4</v>
      </c>
      <c r="H2" s="56"/>
      <c r="I2" s="1">
        <v>3</v>
      </c>
      <c r="J2" s="1">
        <v>5</v>
      </c>
      <c r="K2" s="1">
        <v>5</v>
      </c>
      <c r="L2" s="1"/>
      <c r="M2" s="1">
        <v>6</v>
      </c>
      <c r="N2" s="43">
        <f t="shared" si="1"/>
        <v>4</v>
      </c>
      <c r="O2" s="8">
        <f t="shared" si="2"/>
        <v>4</v>
      </c>
      <c r="P2" s="1" t="s">
        <v>41</v>
      </c>
      <c r="Q2" s="69">
        <f>COUNTIF(O1:O25,7)+COUNTIF(O1:O25,8)</f>
        <v>7</v>
      </c>
      <c r="R2" s="68">
        <f>Q2/$B$27</f>
        <v>0.28</v>
      </c>
    </row>
    <row r="3" spans="1:18" ht="12.75">
      <c r="A3" s="3">
        <f t="shared" si="0"/>
        <v>5</v>
      </c>
      <c r="B3" s="2" t="s">
        <v>238</v>
      </c>
      <c r="C3" s="1">
        <v>7</v>
      </c>
      <c r="D3" s="1"/>
      <c r="E3" s="1">
        <v>2</v>
      </c>
      <c r="F3" s="1">
        <v>5</v>
      </c>
      <c r="G3" s="56">
        <v>4</v>
      </c>
      <c r="H3" s="56"/>
      <c r="I3" s="1">
        <v>7</v>
      </c>
      <c r="J3" s="1"/>
      <c r="K3" s="1">
        <v>4</v>
      </c>
      <c r="L3" s="1">
        <v>5</v>
      </c>
      <c r="M3" s="80">
        <v>6</v>
      </c>
      <c r="N3" s="43">
        <f t="shared" si="1"/>
        <v>5</v>
      </c>
      <c r="O3" s="8">
        <f t="shared" si="2"/>
        <v>5</v>
      </c>
      <c r="P3" s="1" t="s">
        <v>42</v>
      </c>
      <c r="Q3" s="69">
        <f>COUNTIF(O1:O25,4)+COUNTIF(O1:O25,5)+COUNTIF(O1:O25,6)</f>
        <v>17</v>
      </c>
      <c r="R3" s="68">
        <f>Q3/$B$27</f>
        <v>0.68</v>
      </c>
    </row>
    <row r="4" spans="1:18" ht="12.75">
      <c r="A4" s="3">
        <f t="shared" si="0"/>
        <v>6.5</v>
      </c>
      <c r="B4" s="2" t="s">
        <v>239</v>
      </c>
      <c r="C4" s="1">
        <v>5</v>
      </c>
      <c r="D4" s="1"/>
      <c r="E4" s="1">
        <v>6</v>
      </c>
      <c r="F4" s="1"/>
      <c r="G4" s="56">
        <v>6</v>
      </c>
      <c r="H4" s="56"/>
      <c r="I4" s="1">
        <v>7</v>
      </c>
      <c r="J4" s="1"/>
      <c r="K4" s="1">
        <v>8</v>
      </c>
      <c r="L4" s="1"/>
      <c r="M4" s="1">
        <v>7</v>
      </c>
      <c r="N4" s="43">
        <f t="shared" si="1"/>
        <v>6.5</v>
      </c>
      <c r="O4" s="8">
        <f t="shared" si="2"/>
        <v>7</v>
      </c>
      <c r="P4" s="1" t="s">
        <v>43</v>
      </c>
      <c r="Q4" s="1">
        <f>COUNTIF(O1:O25,"&lt;4")</f>
        <v>1</v>
      </c>
      <c r="R4" s="68">
        <f>Q4/$B$27</f>
        <v>0.04</v>
      </c>
    </row>
    <row r="5" spans="1:18" ht="12.75">
      <c r="A5" s="3">
        <f t="shared" si="0"/>
        <v>7.5</v>
      </c>
      <c r="B5" s="2" t="s">
        <v>240</v>
      </c>
      <c r="C5" s="1">
        <v>5</v>
      </c>
      <c r="D5" s="1"/>
      <c r="E5" s="1">
        <v>6</v>
      </c>
      <c r="F5" s="1"/>
      <c r="G5" s="56">
        <v>7</v>
      </c>
      <c r="H5" s="56"/>
      <c r="I5" s="1">
        <v>9</v>
      </c>
      <c r="J5" s="1"/>
      <c r="K5" s="1">
        <v>9</v>
      </c>
      <c r="L5" s="1"/>
      <c r="M5" s="1">
        <v>9</v>
      </c>
      <c r="N5" s="43">
        <f t="shared" si="1"/>
        <v>7.5</v>
      </c>
      <c r="O5" s="8">
        <f t="shared" si="2"/>
        <v>8</v>
      </c>
      <c r="P5" s="70" t="s">
        <v>44</v>
      </c>
      <c r="Q5" s="1">
        <f>B27-SUM(Q1:Q4)</f>
        <v>0</v>
      </c>
      <c r="R5" s="68">
        <f>Q5/$B$27</f>
        <v>0</v>
      </c>
    </row>
    <row r="6" spans="1:15" ht="12.75">
      <c r="A6" s="3">
        <f t="shared" si="0"/>
        <v>3.857142857142857</v>
      </c>
      <c r="B6" s="2" t="s">
        <v>241</v>
      </c>
      <c r="C6" s="1">
        <v>6</v>
      </c>
      <c r="D6" s="1"/>
      <c r="E6" s="1">
        <v>1</v>
      </c>
      <c r="F6" s="1">
        <v>4</v>
      </c>
      <c r="G6" s="56">
        <v>4</v>
      </c>
      <c r="H6" s="56"/>
      <c r="I6" s="1">
        <v>3</v>
      </c>
      <c r="J6" s="1"/>
      <c r="K6" s="1">
        <v>4</v>
      </c>
      <c r="L6" s="1"/>
      <c r="M6" s="1">
        <v>5</v>
      </c>
      <c r="N6" s="43">
        <f t="shared" si="1"/>
        <v>3.857142857142857</v>
      </c>
      <c r="O6" s="8">
        <f t="shared" si="2"/>
        <v>4</v>
      </c>
    </row>
    <row r="7" spans="1:15" ht="12.75">
      <c r="A7" s="3">
        <f t="shared" si="0"/>
        <v>5.833333333333333</v>
      </c>
      <c r="B7" s="2" t="s">
        <v>242</v>
      </c>
      <c r="C7" s="1">
        <v>7</v>
      </c>
      <c r="D7" s="1"/>
      <c r="E7" s="1">
        <v>5</v>
      </c>
      <c r="F7" s="1"/>
      <c r="G7" s="56">
        <v>4</v>
      </c>
      <c r="H7" s="56"/>
      <c r="I7" s="1">
        <v>6</v>
      </c>
      <c r="J7" s="1"/>
      <c r="K7" s="1">
        <v>4</v>
      </c>
      <c r="L7" s="1"/>
      <c r="M7" s="1">
        <v>9</v>
      </c>
      <c r="N7" s="43">
        <f t="shared" si="1"/>
        <v>5.833333333333333</v>
      </c>
      <c r="O7" s="8">
        <f t="shared" si="2"/>
        <v>6</v>
      </c>
    </row>
    <row r="8" spans="1:15" ht="12.75">
      <c r="A8" s="3">
        <f t="shared" si="0"/>
        <v>5.5</v>
      </c>
      <c r="B8" s="2" t="s">
        <v>243</v>
      </c>
      <c r="C8" s="1">
        <v>6</v>
      </c>
      <c r="D8" s="1"/>
      <c r="E8" s="1">
        <v>3</v>
      </c>
      <c r="F8" s="1">
        <v>7</v>
      </c>
      <c r="G8" s="56">
        <v>5</v>
      </c>
      <c r="H8" s="56"/>
      <c r="I8" s="1">
        <v>2</v>
      </c>
      <c r="J8" s="1">
        <v>4</v>
      </c>
      <c r="K8" s="1">
        <v>8</v>
      </c>
      <c r="L8" s="1"/>
      <c r="M8" s="78">
        <v>9</v>
      </c>
      <c r="N8" s="43">
        <f t="shared" si="1"/>
        <v>5.5</v>
      </c>
      <c r="O8" s="8">
        <f t="shared" si="2"/>
        <v>6</v>
      </c>
    </row>
    <row r="9" spans="1:15" ht="12.75">
      <c r="A9" s="3">
        <f t="shared" si="0"/>
        <v>4.555555555555555</v>
      </c>
      <c r="B9" s="2" t="s">
        <v>244</v>
      </c>
      <c r="C9" s="1">
        <v>2</v>
      </c>
      <c r="D9" s="1">
        <v>4</v>
      </c>
      <c r="E9" s="1">
        <v>5</v>
      </c>
      <c r="F9" s="1">
        <v>6</v>
      </c>
      <c r="G9" s="56">
        <v>4</v>
      </c>
      <c r="H9" s="56"/>
      <c r="I9" s="1">
        <v>4</v>
      </c>
      <c r="J9" s="1"/>
      <c r="K9" s="1">
        <v>5</v>
      </c>
      <c r="L9" s="1">
        <v>4</v>
      </c>
      <c r="M9" s="1">
        <v>7</v>
      </c>
      <c r="N9" s="43">
        <f t="shared" si="1"/>
        <v>4.555555555555555</v>
      </c>
      <c r="O9" s="8">
        <f t="shared" si="2"/>
        <v>5</v>
      </c>
    </row>
    <row r="10" spans="1:15" ht="12.75">
      <c r="A10" s="3">
        <f t="shared" si="0"/>
        <v>4.555555555555555</v>
      </c>
      <c r="B10" s="2" t="s">
        <v>245</v>
      </c>
      <c r="C10" s="1">
        <v>4</v>
      </c>
      <c r="D10" s="1">
        <v>6</v>
      </c>
      <c r="E10" s="1">
        <v>2</v>
      </c>
      <c r="F10" s="1">
        <v>5</v>
      </c>
      <c r="G10" s="56">
        <v>2</v>
      </c>
      <c r="H10" s="56">
        <v>5</v>
      </c>
      <c r="I10" s="1">
        <v>4</v>
      </c>
      <c r="J10" s="1"/>
      <c r="K10" s="1">
        <v>7</v>
      </c>
      <c r="L10" s="1"/>
      <c r="M10" s="1">
        <v>6</v>
      </c>
      <c r="N10" s="43">
        <f t="shared" si="1"/>
        <v>4.555555555555555</v>
      </c>
      <c r="O10" s="8">
        <f t="shared" si="2"/>
        <v>5</v>
      </c>
    </row>
    <row r="11" spans="1:15" ht="12.75">
      <c r="A11" s="3">
        <f t="shared" si="0"/>
        <v>7.166666666666667</v>
      </c>
      <c r="B11" s="53" t="s">
        <v>246</v>
      </c>
      <c r="C11" s="23">
        <v>6</v>
      </c>
      <c r="D11" s="23"/>
      <c r="E11" s="23">
        <v>8</v>
      </c>
      <c r="F11" s="23"/>
      <c r="G11" s="59">
        <v>9</v>
      </c>
      <c r="H11" s="59"/>
      <c r="I11" s="23">
        <v>4</v>
      </c>
      <c r="J11" s="23"/>
      <c r="K11" s="23">
        <v>7</v>
      </c>
      <c r="L11" s="23"/>
      <c r="M11" s="23">
        <v>9</v>
      </c>
      <c r="N11" s="48">
        <f t="shared" si="1"/>
        <v>7.166666666666667</v>
      </c>
      <c r="O11" s="75">
        <f t="shared" si="2"/>
        <v>7</v>
      </c>
    </row>
    <row r="12" spans="1:15" ht="13.5" thickBot="1">
      <c r="A12" s="3">
        <f t="shared" si="0"/>
        <v>4.5</v>
      </c>
      <c r="B12" s="54" t="s">
        <v>247</v>
      </c>
      <c r="C12" s="50">
        <v>4</v>
      </c>
      <c r="D12" s="50">
        <v>7</v>
      </c>
      <c r="E12" s="50">
        <v>2</v>
      </c>
      <c r="F12" s="50">
        <v>4</v>
      </c>
      <c r="G12" s="58">
        <v>5</v>
      </c>
      <c r="H12" s="58"/>
      <c r="I12" s="50">
        <v>5</v>
      </c>
      <c r="J12" s="50"/>
      <c r="K12" s="50">
        <v>4</v>
      </c>
      <c r="L12" s="50"/>
      <c r="M12" s="50">
        <v>5</v>
      </c>
      <c r="N12" s="51">
        <f t="shared" si="1"/>
        <v>4.5</v>
      </c>
      <c r="O12" s="52">
        <f t="shared" si="2"/>
        <v>5</v>
      </c>
    </row>
    <row r="13" spans="1:15" ht="12.75">
      <c r="A13" s="3">
        <f t="shared" si="0"/>
        <v>3.625</v>
      </c>
      <c r="B13" s="53" t="s">
        <v>248</v>
      </c>
      <c r="C13" s="23">
        <v>6</v>
      </c>
      <c r="D13" s="23"/>
      <c r="E13" s="23">
        <v>5</v>
      </c>
      <c r="F13" s="23"/>
      <c r="G13" s="59">
        <v>1</v>
      </c>
      <c r="H13" s="59">
        <v>4</v>
      </c>
      <c r="I13" s="23">
        <v>1</v>
      </c>
      <c r="J13" s="23">
        <v>4</v>
      </c>
      <c r="K13" s="23">
        <v>4</v>
      </c>
      <c r="L13" s="23"/>
      <c r="M13" s="81">
        <v>4</v>
      </c>
      <c r="N13" s="48">
        <f t="shared" si="1"/>
        <v>3.625</v>
      </c>
      <c r="O13" s="49">
        <f t="shared" si="2"/>
        <v>4</v>
      </c>
    </row>
    <row r="14" spans="1:15" ht="12.75">
      <c r="A14" s="3">
        <f t="shared" si="0"/>
        <v>5.833333333333333</v>
      </c>
      <c r="B14" s="2" t="s">
        <v>249</v>
      </c>
      <c r="C14" s="56">
        <v>5</v>
      </c>
      <c r="D14" s="56"/>
      <c r="E14" s="1">
        <v>5</v>
      </c>
      <c r="F14" s="1"/>
      <c r="G14" s="56">
        <v>4</v>
      </c>
      <c r="H14" s="56"/>
      <c r="I14" s="1">
        <v>7</v>
      </c>
      <c r="J14" s="1"/>
      <c r="K14" s="1">
        <v>5</v>
      </c>
      <c r="L14" s="1"/>
      <c r="M14" s="1">
        <v>9</v>
      </c>
      <c r="N14" s="43">
        <f t="shared" si="1"/>
        <v>5.833333333333333</v>
      </c>
      <c r="O14" s="8">
        <f t="shared" si="2"/>
        <v>6</v>
      </c>
    </row>
    <row r="15" spans="1:15" ht="12.75">
      <c r="A15" s="3">
        <f t="shared" si="0"/>
        <v>6.142857142857143</v>
      </c>
      <c r="B15" s="2" t="s">
        <v>250</v>
      </c>
      <c r="C15" s="1">
        <v>5</v>
      </c>
      <c r="D15" s="1"/>
      <c r="E15" s="1">
        <v>7</v>
      </c>
      <c r="F15" s="1"/>
      <c r="G15" s="56">
        <v>5</v>
      </c>
      <c r="H15" s="56"/>
      <c r="I15" s="1">
        <v>6</v>
      </c>
      <c r="J15" s="1"/>
      <c r="K15" s="78">
        <v>4</v>
      </c>
      <c r="L15" s="1">
        <v>6</v>
      </c>
      <c r="M15" s="1">
        <v>10</v>
      </c>
      <c r="N15" s="43">
        <f t="shared" si="1"/>
        <v>6.142857142857143</v>
      </c>
      <c r="O15" s="8">
        <f t="shared" si="2"/>
        <v>6</v>
      </c>
    </row>
    <row r="16" spans="1:15" ht="12.75">
      <c r="A16" s="3">
        <f t="shared" si="0"/>
        <v>5.142857142857143</v>
      </c>
      <c r="B16" s="2" t="s">
        <v>251</v>
      </c>
      <c r="C16" s="1">
        <v>4</v>
      </c>
      <c r="D16" s="1"/>
      <c r="E16" s="1">
        <v>6</v>
      </c>
      <c r="F16" s="1"/>
      <c r="G16" s="56">
        <v>9</v>
      </c>
      <c r="H16" s="56"/>
      <c r="I16" s="1">
        <v>2</v>
      </c>
      <c r="J16" s="1">
        <v>5</v>
      </c>
      <c r="K16" s="78">
        <v>4</v>
      </c>
      <c r="L16" s="1"/>
      <c r="M16" s="1">
        <v>6</v>
      </c>
      <c r="N16" s="43">
        <f t="shared" si="1"/>
        <v>5.142857142857143</v>
      </c>
      <c r="O16" s="8">
        <f t="shared" si="2"/>
        <v>5</v>
      </c>
    </row>
    <row r="17" spans="1:15" ht="12.75">
      <c r="A17" s="3">
        <f t="shared" si="0"/>
        <v>5.666666666666667</v>
      </c>
      <c r="B17" s="2" t="s">
        <v>252</v>
      </c>
      <c r="C17" s="1">
        <v>7</v>
      </c>
      <c r="D17" s="1"/>
      <c r="E17" s="1">
        <v>4</v>
      </c>
      <c r="F17" s="1"/>
      <c r="G17" s="56">
        <v>7</v>
      </c>
      <c r="H17" s="56"/>
      <c r="I17" s="1">
        <v>4</v>
      </c>
      <c r="J17" s="1"/>
      <c r="K17" s="1">
        <v>6</v>
      </c>
      <c r="L17" s="1"/>
      <c r="M17" s="1">
        <v>6</v>
      </c>
      <c r="N17" s="43">
        <f t="shared" si="1"/>
        <v>5.666666666666667</v>
      </c>
      <c r="O17" s="8">
        <f t="shared" si="2"/>
        <v>6</v>
      </c>
    </row>
    <row r="18" spans="1:15" ht="12.75">
      <c r="A18" s="3">
        <f t="shared" si="0"/>
        <v>5.7</v>
      </c>
      <c r="B18" s="2" t="s">
        <v>253</v>
      </c>
      <c r="C18" s="1">
        <v>1</v>
      </c>
      <c r="D18" s="1">
        <v>5</v>
      </c>
      <c r="E18" s="1">
        <v>1</v>
      </c>
      <c r="F18" s="1">
        <v>6</v>
      </c>
      <c r="G18" s="56">
        <v>7</v>
      </c>
      <c r="H18" s="56">
        <v>9</v>
      </c>
      <c r="I18" s="1">
        <v>5</v>
      </c>
      <c r="J18" s="1">
        <v>9</v>
      </c>
      <c r="K18" s="1">
        <v>7</v>
      </c>
      <c r="L18" s="1"/>
      <c r="M18" s="1">
        <v>7</v>
      </c>
      <c r="N18" s="43">
        <f t="shared" si="1"/>
        <v>5.7</v>
      </c>
      <c r="O18" s="8">
        <f t="shared" si="2"/>
        <v>6</v>
      </c>
    </row>
    <row r="19" spans="1:15" ht="12.75">
      <c r="A19" s="3">
        <f t="shared" si="0"/>
        <v>4.571428571428571</v>
      </c>
      <c r="B19" s="2" t="s">
        <v>254</v>
      </c>
      <c r="C19" s="1">
        <v>5</v>
      </c>
      <c r="D19" s="1"/>
      <c r="E19" s="1">
        <v>5</v>
      </c>
      <c r="F19" s="1"/>
      <c r="G19" s="56">
        <v>4</v>
      </c>
      <c r="H19" s="56"/>
      <c r="I19" s="1">
        <v>2</v>
      </c>
      <c r="J19" s="1">
        <v>5</v>
      </c>
      <c r="K19" s="1">
        <v>4</v>
      </c>
      <c r="L19" s="1"/>
      <c r="M19" s="78">
        <v>7</v>
      </c>
      <c r="N19" s="43">
        <f t="shared" si="1"/>
        <v>4.571428571428571</v>
      </c>
      <c r="O19" s="8">
        <f t="shared" si="2"/>
        <v>5</v>
      </c>
    </row>
    <row r="20" spans="1:15" ht="12.75">
      <c r="A20" s="3">
        <f t="shared" si="0"/>
        <v>3.875</v>
      </c>
      <c r="B20" s="2" t="s">
        <v>255</v>
      </c>
      <c r="C20" s="1">
        <v>2</v>
      </c>
      <c r="D20" s="1">
        <v>4</v>
      </c>
      <c r="E20" s="1">
        <v>4</v>
      </c>
      <c r="F20" s="1"/>
      <c r="G20" s="56">
        <v>4</v>
      </c>
      <c r="H20" s="56"/>
      <c r="I20" s="1">
        <v>2</v>
      </c>
      <c r="J20" s="1">
        <v>4</v>
      </c>
      <c r="K20" s="78">
        <v>4</v>
      </c>
      <c r="L20" s="1"/>
      <c r="M20" s="78">
        <v>7</v>
      </c>
      <c r="N20" s="43">
        <f t="shared" si="1"/>
        <v>3.875</v>
      </c>
      <c r="O20" s="8">
        <f t="shared" si="2"/>
        <v>4</v>
      </c>
    </row>
    <row r="21" spans="1:15" ht="12.75">
      <c r="A21" s="3">
        <f t="shared" si="0"/>
        <v>4.5</v>
      </c>
      <c r="B21" s="2" t="s">
        <v>256</v>
      </c>
      <c r="C21" s="1">
        <v>4</v>
      </c>
      <c r="D21" s="1"/>
      <c r="E21" s="1">
        <v>4</v>
      </c>
      <c r="F21" s="1"/>
      <c r="G21" s="56">
        <v>6</v>
      </c>
      <c r="H21" s="56"/>
      <c r="I21" s="1">
        <v>4</v>
      </c>
      <c r="J21" s="1"/>
      <c r="K21" s="78">
        <v>5</v>
      </c>
      <c r="L21" s="1"/>
      <c r="M21" s="78">
        <v>4</v>
      </c>
      <c r="N21" s="43">
        <f t="shared" si="1"/>
        <v>4.5</v>
      </c>
      <c r="O21" s="8">
        <f t="shared" si="2"/>
        <v>5</v>
      </c>
    </row>
    <row r="22" spans="1:15" ht="12.75">
      <c r="A22" s="3">
        <f t="shared" si="0"/>
        <v>7</v>
      </c>
      <c r="B22" s="2" t="s">
        <v>257</v>
      </c>
      <c r="C22" s="1">
        <v>6</v>
      </c>
      <c r="D22" s="1"/>
      <c r="E22" s="1">
        <v>8</v>
      </c>
      <c r="F22" s="1"/>
      <c r="G22" s="56">
        <v>9</v>
      </c>
      <c r="H22" s="56"/>
      <c r="I22" s="1">
        <v>8</v>
      </c>
      <c r="J22" s="1"/>
      <c r="K22" s="1">
        <v>4</v>
      </c>
      <c r="L22" s="1">
        <v>7</v>
      </c>
      <c r="M22" s="1">
        <v>7</v>
      </c>
      <c r="N22" s="43">
        <f t="shared" si="1"/>
        <v>7</v>
      </c>
      <c r="O22" s="8">
        <f t="shared" si="2"/>
        <v>7</v>
      </c>
    </row>
    <row r="23" spans="1:15" ht="12.75">
      <c r="A23" s="3">
        <f t="shared" si="0"/>
        <v>6.5</v>
      </c>
      <c r="B23" s="2" t="s">
        <v>258</v>
      </c>
      <c r="C23" s="1">
        <v>1</v>
      </c>
      <c r="D23" s="1">
        <v>5</v>
      </c>
      <c r="E23" s="1">
        <v>6</v>
      </c>
      <c r="F23" s="1">
        <v>9</v>
      </c>
      <c r="G23" s="56">
        <v>9</v>
      </c>
      <c r="H23" s="56"/>
      <c r="I23" s="1">
        <v>7</v>
      </c>
      <c r="J23" s="1"/>
      <c r="K23" s="1">
        <v>9</v>
      </c>
      <c r="L23" s="1"/>
      <c r="M23" s="1">
        <v>6</v>
      </c>
      <c r="N23" s="43">
        <f t="shared" si="1"/>
        <v>6.5</v>
      </c>
      <c r="O23" s="8">
        <f t="shared" si="2"/>
        <v>7</v>
      </c>
    </row>
    <row r="24" spans="1:15" ht="12.75">
      <c r="A24" s="3">
        <f>N24</f>
        <v>6.833333333333333</v>
      </c>
      <c r="B24" s="2" t="s">
        <v>259</v>
      </c>
      <c r="C24" s="1">
        <v>7</v>
      </c>
      <c r="D24" s="1"/>
      <c r="E24" s="1">
        <v>8</v>
      </c>
      <c r="F24" s="1"/>
      <c r="G24" s="56">
        <v>6</v>
      </c>
      <c r="H24" s="56"/>
      <c r="I24" s="1">
        <v>6</v>
      </c>
      <c r="J24" s="1"/>
      <c r="K24" s="1">
        <v>8</v>
      </c>
      <c r="L24" s="1"/>
      <c r="M24" s="1">
        <v>6</v>
      </c>
      <c r="N24" s="43">
        <f t="shared" si="1"/>
        <v>6.833333333333333</v>
      </c>
      <c r="O24" s="8">
        <f t="shared" si="2"/>
        <v>7</v>
      </c>
    </row>
    <row r="25" spans="1:15" ht="12.75">
      <c r="A25" s="3">
        <f>N25</f>
        <v>6.5</v>
      </c>
      <c r="B25" s="2" t="s">
        <v>260</v>
      </c>
      <c r="C25" s="1">
        <v>7</v>
      </c>
      <c r="D25" s="1"/>
      <c r="E25" s="1">
        <v>6</v>
      </c>
      <c r="F25" s="1"/>
      <c r="G25" s="56">
        <v>4</v>
      </c>
      <c r="H25" s="56"/>
      <c r="I25" s="1">
        <v>8</v>
      </c>
      <c r="J25" s="1"/>
      <c r="K25" s="1">
        <v>7</v>
      </c>
      <c r="L25" s="1"/>
      <c r="M25" s="1">
        <v>7</v>
      </c>
      <c r="N25" s="43">
        <f t="shared" si="1"/>
        <v>6.5</v>
      </c>
      <c r="O25" s="8">
        <f t="shared" si="2"/>
        <v>7</v>
      </c>
    </row>
    <row r="26" spans="2:15" s="5" customFormat="1" ht="12.75">
      <c r="B26" s="6" t="s">
        <v>0</v>
      </c>
      <c r="C26" s="11">
        <f aca="true" t="shared" si="3" ref="C26:O26">AVERAGE(C1:C25)</f>
        <v>4.68</v>
      </c>
      <c r="D26" s="11">
        <f aca="true" t="shared" si="4" ref="D26:J26">AVERAGE(D1:D25)</f>
        <v>5.166666666666667</v>
      </c>
      <c r="E26" s="11">
        <f t="shared" si="4"/>
        <v>4.56</v>
      </c>
      <c r="F26" s="11">
        <f t="shared" si="4"/>
        <v>5.555555555555555</v>
      </c>
      <c r="G26" s="11">
        <f t="shared" si="4"/>
        <v>5.32</v>
      </c>
      <c r="H26" s="11">
        <f t="shared" si="4"/>
        <v>6</v>
      </c>
      <c r="I26" s="11">
        <f t="shared" si="4"/>
        <v>4.72</v>
      </c>
      <c r="J26" s="11">
        <f t="shared" si="4"/>
        <v>5.142857142857143</v>
      </c>
      <c r="K26" s="11">
        <f t="shared" si="3"/>
        <v>5.48</v>
      </c>
      <c r="L26" s="11">
        <f t="shared" si="3"/>
        <v>5.5</v>
      </c>
      <c r="M26" s="11">
        <f t="shared" si="3"/>
        <v>6.6</v>
      </c>
      <c r="N26" s="44">
        <f t="shared" si="3"/>
        <v>5.321015873015872</v>
      </c>
      <c r="O26" s="44">
        <f t="shared" si="3"/>
        <v>5.56</v>
      </c>
    </row>
    <row r="27" spans="2:15" s="5" customFormat="1" ht="12.75">
      <c r="B27" s="6">
        <v>25</v>
      </c>
      <c r="C27" s="7" t="s">
        <v>46</v>
      </c>
      <c r="D27" s="7" t="s">
        <v>295</v>
      </c>
      <c r="E27" s="7" t="s">
        <v>47</v>
      </c>
      <c r="F27" s="7" t="s">
        <v>295</v>
      </c>
      <c r="G27" s="7" t="s">
        <v>48</v>
      </c>
      <c r="H27" s="7" t="s">
        <v>295</v>
      </c>
      <c r="I27" s="7" t="s">
        <v>2</v>
      </c>
      <c r="J27" s="7" t="s">
        <v>295</v>
      </c>
      <c r="K27" s="7" t="s">
        <v>3</v>
      </c>
      <c r="L27" s="7" t="s">
        <v>295</v>
      </c>
      <c r="M27" s="7" t="s">
        <v>4</v>
      </c>
      <c r="N27" s="45" t="s">
        <v>29</v>
      </c>
      <c r="O27" s="9" t="s">
        <v>95</v>
      </c>
    </row>
    <row r="28" spans="2:15" ht="12.75">
      <c r="B28" s="4" t="s">
        <v>49</v>
      </c>
      <c r="C28" s="83" t="s">
        <v>45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46">
        <f>O28/B27</f>
        <v>0.96</v>
      </c>
      <c r="O28" s="8">
        <f>COUNTIF(O1:O25,"&gt;3")</f>
        <v>24</v>
      </c>
    </row>
    <row r="29" spans="2:15" ht="12.75">
      <c r="B29" s="4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6">
        <f>O29/B27</f>
        <v>0.28</v>
      </c>
      <c r="O29" s="8">
        <f>COUNTIF(O1:O25,"&gt;6")</f>
        <v>7</v>
      </c>
    </row>
  </sheetData>
  <sheetProtection/>
  <mergeCells count="1">
    <mergeCell ref="C28:M28"/>
  </mergeCells>
  <conditionalFormatting sqref="O1:O2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1:N2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Admin</cp:lastModifiedBy>
  <cp:lastPrinted>2007-07-02T11:00:20Z</cp:lastPrinted>
  <dcterms:created xsi:type="dcterms:W3CDTF">2004-12-18T17:35:54Z</dcterms:created>
  <dcterms:modified xsi:type="dcterms:W3CDTF">2012-09-03T19:08:15Z</dcterms:modified>
  <cp:category/>
  <cp:version/>
  <cp:contentType/>
  <cp:contentStatus/>
</cp:coreProperties>
</file>