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hartsheets/sheet1.xml" ContentType="application/vnd.openxmlformats-officedocument.spreadsheetml.chartsheet+xml"/>
  <Override PartName="/xl/drawings/drawing7.xml" ContentType="application/vnd.openxmlformats-officedocument.drawing+xml"/>
  <Override PartName="/xl/chartsheets/sheet2.xml" ContentType="application/vnd.openxmlformats-officedocument.spreadsheetml.chartsheet+xml"/>
  <Override PartName="/xl/drawings/drawing8.xml" ContentType="application/vnd.openxmlformats-officedocument.drawing+xml"/>
  <Override PartName="/xl/chartsheets/sheet3.xml" ContentType="application/vnd.openxmlformats-officedocument.spreadsheetml.chartsheet+xml"/>
  <Override PartName="/xl/drawings/drawing9.xml" ContentType="application/vnd.openxmlformats-officedocument.drawing+xml"/>
  <Override PartName="/xl/chartsheets/sheet4.xml" ContentType="application/vnd.openxmlformats-officedocument.spreadsheetml.chartsheet+xml"/>
  <Override PartName="/xl/drawings/drawing10.xml" ContentType="application/vnd.openxmlformats-officedocument.drawing+xml"/>
  <Override PartName="/xl/chartsheets/sheet5.xml" ContentType="application/vnd.openxmlformats-officedocument.spreadsheetml.chartsheet+xml"/>
  <Override PartName="/xl/drawings/drawing11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worksheets/sheet8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1355" windowHeight="8880" tabRatio="753" activeTab="9"/>
  </bookViews>
  <sheets>
    <sheet name="15в_ПО" sheetId="1" r:id="rId1"/>
    <sheet name="16вк_ПО" sheetId="2" r:id="rId2"/>
    <sheet name="39ппа_ИТ" sheetId="3" r:id="rId3"/>
    <sheet name="40ппа_Прогр" sheetId="4" r:id="rId4"/>
    <sheet name="193ту_СК_ИТ" sheetId="5" r:id="rId5"/>
    <sheet name="194тку_СК_ИТ" sheetId="6" r:id="rId6"/>
    <sheet name="Отчет" sheetId="7" r:id="rId7"/>
    <sheet name="Лучшие" sheetId="8" r:id="rId8"/>
    <sheet name="Худшие" sheetId="9" r:id="rId9"/>
    <sheet name="Ср_балл" sheetId="10" r:id="rId10"/>
    <sheet name="Кач_успев" sheetId="11" r:id="rId11"/>
    <sheet name="Оценки" sheetId="12" r:id="rId12"/>
    <sheet name="Успеваемость" sheetId="13" r:id="rId13"/>
    <sheet name="Среднее_по_семестрам" sheetId="14" r:id="rId14"/>
  </sheets>
  <definedNames>
    <definedName name="a">'39ппа_ИТ'!$B$1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<sst xmlns="http://schemas.openxmlformats.org/spreadsheetml/2006/main" count="362" uniqueCount="261">
  <si>
    <t>Среднее по группе:</t>
  </si>
  <si>
    <t>Итогов.</t>
  </si>
  <si>
    <t>Л.р.№1.4</t>
  </si>
  <si>
    <t>Л.р.№1.5</t>
  </si>
  <si>
    <t>ОКР№1</t>
  </si>
  <si>
    <t>Статистический отчет по успеваемости за</t>
  </si>
  <si>
    <t>Преподаватель:</t>
  </si>
  <si>
    <t>Масюкевич М.Б.</t>
  </si>
  <si>
    <t>Предметы:</t>
  </si>
  <si>
    <t>Группы:</t>
  </si>
  <si>
    <t>Семестр</t>
  </si>
  <si>
    <t>Группа Предмет</t>
  </si>
  <si>
    <t>Вид</t>
  </si>
  <si>
    <t>Ср. балл</t>
  </si>
  <si>
    <t>% усп.</t>
  </si>
  <si>
    <t>% кач. усп.</t>
  </si>
  <si>
    <t>Неатест.</t>
  </si>
  <si>
    <t>Дата:</t>
  </si>
  <si>
    <t>Подпись:</t>
  </si>
  <si>
    <t>________________</t>
  </si>
  <si>
    <t>Программирование (Прогр.):</t>
  </si>
  <si>
    <t>Информационные технологии (ИТ):</t>
  </si>
  <si>
    <t>К-во уч-ся</t>
  </si>
  <si>
    <t>Оценки</t>
  </si>
  <si>
    <t>Всего за семестр:</t>
  </si>
  <si>
    <t>Л.р.№2.1</t>
  </si>
  <si>
    <t>Л.р.№2.2</t>
  </si>
  <si>
    <t>Л.р.№2.3</t>
  </si>
  <si>
    <t>Л.р.№2.4</t>
  </si>
  <si>
    <t>ОКР№2</t>
  </si>
  <si>
    <t>IV сем.</t>
  </si>
  <si>
    <t>V сем.</t>
  </si>
  <si>
    <t>Среднее</t>
  </si>
  <si>
    <t>VI сем</t>
  </si>
  <si>
    <t>VII сем</t>
  </si>
  <si>
    <t>V сем</t>
  </si>
  <si>
    <t>IV сем</t>
  </si>
  <si>
    <t>Delphi</t>
  </si>
  <si>
    <t>Группа</t>
  </si>
  <si>
    <t>Ср.балл</t>
  </si>
  <si>
    <t>Лучшие уч-ся:</t>
  </si>
  <si>
    <t>Фамилия Имя</t>
  </si>
  <si>
    <t>Худшие уч-ся:</t>
  </si>
  <si>
    <t>max =</t>
  </si>
  <si>
    <t xml:space="preserve"> = min</t>
  </si>
  <si>
    <t>Тест 13</t>
  </si>
  <si>
    <t>Отлично</t>
  </si>
  <si>
    <t>Хорошо</t>
  </si>
  <si>
    <t>Удовлетв.</t>
  </si>
  <si>
    <t>Неудовл.</t>
  </si>
  <si>
    <t>Неаттест.</t>
  </si>
  <si>
    <t>Авдиенок Александр</t>
  </si>
  <si>
    <t>Адамович Андрей</t>
  </si>
  <si>
    <t>Бейзаров Андрей</t>
  </si>
  <si>
    <t>Войтюкевич Андрей</t>
  </si>
  <si>
    <t>Гринцевич Александр</t>
  </si>
  <si>
    <t>Гурулев Владимир</t>
  </si>
  <si>
    <t>Жук Евгений</t>
  </si>
  <si>
    <t>Жукель Виктор</t>
  </si>
  <si>
    <t>Жулёв Денис</t>
  </si>
  <si>
    <t>Ишкуло Виктор</t>
  </si>
  <si>
    <t>Кисель Евгений</t>
  </si>
  <si>
    <t>Кормилицин Павел</t>
  </si>
  <si>
    <t>Купрейчик Вадим</t>
  </si>
  <si>
    <t>Кучуро Виталий</t>
  </si>
  <si>
    <t>Мусихин Павел</t>
  </si>
  <si>
    <t>Райков Леша</t>
  </si>
  <si>
    <t>Силько Евгений</t>
  </si>
  <si>
    <t>Скрипка Александр</t>
  </si>
  <si>
    <t>Сосновский Игорь</t>
  </si>
  <si>
    <t>Цыдик Павел</t>
  </si>
  <si>
    <t>Чапля Вадим</t>
  </si>
  <si>
    <t>Шастало Игорь</t>
  </si>
  <si>
    <t>Ярошевич Михаил</t>
  </si>
  <si>
    <t>39ппа</t>
  </si>
  <si>
    <t>Компас</t>
  </si>
  <si>
    <t>Л.р.№1.1</t>
  </si>
  <si>
    <t>Л.р.№1.2</t>
  </si>
  <si>
    <t>Л.р.№1.3</t>
  </si>
  <si>
    <t>Кол-во и % усп. (4 -10)</t>
  </si>
  <si>
    <t>Кол-во и % качеств. усп. (7-10)</t>
  </si>
  <si>
    <t>Vсем(итог)</t>
  </si>
  <si>
    <t xml:space="preserve">Спец. курс "Информационные технологии" (СК ИТ): </t>
  </si>
  <si>
    <t>Отлично (9-10)</t>
  </si>
  <si>
    <t>Хорошо (7-8)</t>
  </si>
  <si>
    <t>Удовл. (4-6)</t>
  </si>
  <si>
    <t>Неудовл. (0-3)</t>
  </si>
  <si>
    <t>Неатестовано</t>
  </si>
  <si>
    <t>2007/08-I</t>
  </si>
  <si>
    <t>2007/08-II</t>
  </si>
  <si>
    <t>2008/09-I</t>
  </si>
  <si>
    <t>2008/09-II</t>
  </si>
  <si>
    <t>2009/10-I</t>
  </si>
  <si>
    <t>Средний балл и качественная успеваемость по семестрам.</t>
  </si>
  <si>
    <t>Кач.усп (%)</t>
  </si>
  <si>
    <t>Кол. и % усп. (4 -10)</t>
  </si>
  <si>
    <t>Кол. и % кач. усп. (7-10)</t>
  </si>
  <si>
    <t>Кол-во и % кач. усп. (7-10)</t>
  </si>
  <si>
    <t>Хамица Георгий</t>
  </si>
  <si>
    <t>Алекса Роберт</t>
  </si>
  <si>
    <t>Банцевич Александра</t>
  </si>
  <si>
    <t>Витукевич Станислав</t>
  </si>
  <si>
    <t>Гвоздовский Дмитрий</t>
  </si>
  <si>
    <t>Герасимчик Павел</t>
  </si>
  <si>
    <t>Гирчиц Алексей</t>
  </si>
  <si>
    <t>Дворянин Дмитрий</t>
  </si>
  <si>
    <t>Дергачев Дмитрий</t>
  </si>
  <si>
    <t>Дробот Андрей</t>
  </si>
  <si>
    <t>Иодко Сергей</t>
  </si>
  <si>
    <t>Кивач Артем (2 гр.)</t>
  </si>
  <si>
    <t>Кульбицкий Алексей</t>
  </si>
  <si>
    <t>Мацкевич Павел</t>
  </si>
  <si>
    <t>Микиянец Игорь</t>
  </si>
  <si>
    <t>Микьянец Александр</t>
  </si>
  <si>
    <t>Мисюк Ольга (1 гр.)</t>
  </si>
  <si>
    <t>Пилипайть Валерий</t>
  </si>
  <si>
    <t>Станцель Дмитрий</t>
  </si>
  <si>
    <t>Урбанович Андрей</t>
  </si>
  <si>
    <t>Хилимончик Артем</t>
  </si>
  <si>
    <t>Хромин Дмитрий</t>
  </si>
  <si>
    <t>Чирвоный Александр</t>
  </si>
  <si>
    <t>Ширма Матвей</t>
  </si>
  <si>
    <t>Шкуль Евгений</t>
  </si>
  <si>
    <t>Шулейко Владимир</t>
  </si>
  <si>
    <t>Л.р.№7</t>
  </si>
  <si>
    <t>Л.р.№8</t>
  </si>
  <si>
    <t>Л.р.№9</t>
  </si>
  <si>
    <t>Л.р.№10</t>
  </si>
  <si>
    <t>Л.р.№11</t>
  </si>
  <si>
    <t>Л.р.№12.1</t>
  </si>
  <si>
    <t>Л.р.№12.2</t>
  </si>
  <si>
    <t>Л.р.№13</t>
  </si>
  <si>
    <t>Л.р.№14</t>
  </si>
  <si>
    <t>Бальцевич Олег</t>
  </si>
  <si>
    <t>Гвоздовский Александр</t>
  </si>
  <si>
    <t>Гольмант Вадим</t>
  </si>
  <si>
    <t>Гулевич Андрей</t>
  </si>
  <si>
    <t>Данилевич Евгений</t>
  </si>
  <si>
    <t>Калиновский Александр</t>
  </si>
  <si>
    <t>Капцевич Мирослав</t>
  </si>
  <si>
    <t>Карп Игорь</t>
  </si>
  <si>
    <t>Козлов Александр</t>
  </si>
  <si>
    <t>Лазан Александр</t>
  </si>
  <si>
    <t>Митрушин Дмитрий</t>
  </si>
  <si>
    <t>Онищенко Артем</t>
  </si>
  <si>
    <t>Пушкарев Дмитрий</t>
  </si>
  <si>
    <t>Семеринский Денис</t>
  </si>
  <si>
    <t>Сильченков Сергей</t>
  </si>
  <si>
    <t>Синицкий Андрей</t>
  </si>
  <si>
    <t>Страковский Виктор</t>
  </si>
  <si>
    <t>Тарасевич Сергей</t>
  </si>
  <si>
    <t>Тимошенко Денис</t>
  </si>
  <si>
    <t>Черевако Евгений</t>
  </si>
  <si>
    <t>Шаманский Никита</t>
  </si>
  <si>
    <t>Шикаров Олег</t>
  </si>
  <si>
    <t>Шустицкий Геннадий</t>
  </si>
  <si>
    <t>Юревич Вадим</t>
  </si>
  <si>
    <t>MathCad</t>
  </si>
  <si>
    <t>Адамицкий Артем</t>
  </si>
  <si>
    <t>Адамонис Вадим</t>
  </si>
  <si>
    <t>Алейников Константин</t>
  </si>
  <si>
    <t>Бобрик Артем</t>
  </si>
  <si>
    <t>Борисевич Евгений</t>
  </si>
  <si>
    <t>Букатко Павел</t>
  </si>
  <si>
    <t>Воробей Игорь</t>
  </si>
  <si>
    <t>Горбач Александр</t>
  </si>
  <si>
    <t>Давлетчин Максим</t>
  </si>
  <si>
    <t>Дайлидко Александр</t>
  </si>
  <si>
    <t>Довнар Александр</t>
  </si>
  <si>
    <t>Илюкевич Сергей</t>
  </si>
  <si>
    <t>Карачун Алексей</t>
  </si>
  <si>
    <t>Качан Андрей</t>
  </si>
  <si>
    <t>Климович Дмитрий</t>
  </si>
  <si>
    <t>Ковальчук Александр</t>
  </si>
  <si>
    <t>Комаровский Денис</t>
  </si>
  <si>
    <t>Кормилицин Дмитрий</t>
  </si>
  <si>
    <t>Кот Павел</t>
  </si>
  <si>
    <t>Кудрицкий Алексей</t>
  </si>
  <si>
    <t>Куницкий Юрий</t>
  </si>
  <si>
    <t>Масло Сергей</t>
  </si>
  <si>
    <t>Мисура Евгений</t>
  </si>
  <si>
    <t>Мысливец Павел</t>
  </si>
  <si>
    <t>Парнявский Андрей</t>
  </si>
  <si>
    <t>Сербин Александр</t>
  </si>
  <si>
    <t>Фурсевич Александр</t>
  </si>
  <si>
    <t>Хвесечко Иван</t>
  </si>
  <si>
    <t>Чайко Денис</t>
  </si>
  <si>
    <t>Юрчик Михаил</t>
  </si>
  <si>
    <t>Л.р.№4</t>
  </si>
  <si>
    <t>IIIсем(итог)</t>
  </si>
  <si>
    <t>1-й семестр 2010-11 уч.г.</t>
  </si>
  <si>
    <t>40ппа</t>
  </si>
  <si>
    <t>Программное обеспечение (ПО):</t>
  </si>
  <si>
    <t>15в</t>
  </si>
  <si>
    <t>16вк</t>
  </si>
  <si>
    <t>193ту</t>
  </si>
  <si>
    <t>194тку</t>
  </si>
  <si>
    <t>15в ПО</t>
  </si>
  <si>
    <t>16вк ПО</t>
  </si>
  <si>
    <t>39ппа ИТ</t>
  </si>
  <si>
    <t>40ппа Прогр.</t>
  </si>
  <si>
    <t>193ту СК ИТ</t>
  </si>
  <si>
    <t>194тку СК ИТ</t>
  </si>
  <si>
    <t>2010/11-I</t>
  </si>
  <si>
    <t>2009/10-II</t>
  </si>
  <si>
    <t>Бичейко Дмитрий</t>
  </si>
  <si>
    <t>Бугелис Олег</t>
  </si>
  <si>
    <t>Венский Павел</t>
  </si>
  <si>
    <t>Грицко Николай</t>
  </si>
  <si>
    <t>Гунько Илья</t>
  </si>
  <si>
    <t>Гурендо Андрей</t>
  </si>
  <si>
    <t>Дорожко Павел</t>
  </si>
  <si>
    <t>Дудевич Валерий</t>
  </si>
  <si>
    <t>Капкович Евгений</t>
  </si>
  <si>
    <t>Клуйшо Александр</t>
  </si>
  <si>
    <t>Козловский Иван</t>
  </si>
  <si>
    <t>Кореник Игорь</t>
  </si>
  <si>
    <t>Бернатович Дареуш</t>
  </si>
  <si>
    <t>Бобрицкий Андрей</t>
  </si>
  <si>
    <t>Богдевич Иван</t>
  </si>
  <si>
    <t>Борисов Владимир</t>
  </si>
  <si>
    <t>Гельвей Андрей</t>
  </si>
  <si>
    <t>Зданович Павел</t>
  </si>
  <si>
    <t>Каранкевич Антон</t>
  </si>
  <si>
    <t>Коренко Роман</t>
  </si>
  <si>
    <t>Коренюк Андрей</t>
  </si>
  <si>
    <t>Коротыш Марк</t>
  </si>
  <si>
    <t>Кук Анатолий</t>
  </si>
  <si>
    <t>Маевский Евгений</t>
  </si>
  <si>
    <t>Майсак Александр</t>
  </si>
  <si>
    <t>Макуцевич Сергей</t>
  </si>
  <si>
    <t>Рыхловский Дмитрий</t>
  </si>
  <si>
    <t>Суцкель Алексей</t>
  </si>
  <si>
    <t>Тарасевич Юрий</t>
  </si>
  <si>
    <t>Трайго Алексей</t>
  </si>
  <si>
    <t>Улита Артем</t>
  </si>
  <si>
    <t>Чернов Вадим</t>
  </si>
  <si>
    <t>Чура Павел</t>
  </si>
  <si>
    <t>Шкребко Егор</t>
  </si>
  <si>
    <t>Шмукста Алексей</t>
  </si>
  <si>
    <t>Шуляк Дмитрий</t>
  </si>
  <si>
    <t>Кучинский Олег</t>
  </si>
  <si>
    <t>Лихорад Павел</t>
  </si>
  <si>
    <t>Лось Виктор</t>
  </si>
  <si>
    <t>Малец Павел</t>
  </si>
  <si>
    <t>Матиевич Евгений</t>
  </si>
  <si>
    <t>Миклашевич Сергей</t>
  </si>
  <si>
    <t>Панцив Сергей</t>
  </si>
  <si>
    <t>Пецевич Сергей</t>
  </si>
  <si>
    <t>Рокашевич Дмитрий</t>
  </si>
  <si>
    <t>Рыхлевич Дмитрий</t>
  </si>
  <si>
    <t>Тарас Вадим</t>
  </si>
  <si>
    <t>Тимаков Николай</t>
  </si>
  <si>
    <t>Ковальчук Сергей</t>
  </si>
  <si>
    <t>Пр.раб.</t>
  </si>
  <si>
    <t>Assembler</t>
  </si>
  <si>
    <t>Тест18</t>
  </si>
  <si>
    <t>Л.р.№1</t>
  </si>
  <si>
    <t>Л.р.№1.6</t>
  </si>
  <si>
    <t>н</t>
  </si>
  <si>
    <t>Отраб.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</si>
</sst>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_(* #,##0.00_);_(* \(#,##0.00\);_(* &quot;-&quot;??_);_(@_)"/>
    <numFmt numFmtId="169" formatCode="_(* #,##0_);_(* \(#,##0\);_(* &quot;-&quot;_);_(@_)"/>
  </numFmts>
  <fonts count="45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u val="single"/>
      <sz val="10"/>
      <name val="Arial Cyr"/>
      <family val="0"/>
    </font>
    <font>
      <sz val="9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Arial Cyr"/>
      <family val="0"/>
    </font>
    <font>
      <sz val="9"/>
      <name val="Arial Cyr"/>
      <family val="0"/>
    </font>
    <font>
      <sz val="18.5"/>
      <name val="Arial Cyr"/>
      <family val="0"/>
    </font>
    <font>
      <b/>
      <sz val="11.75"/>
      <name val="Arial Cyr"/>
      <family val="0"/>
    </font>
    <font>
      <b/>
      <sz val="10.5"/>
      <name val="Arial Cyr"/>
      <family val="0"/>
    </font>
    <font>
      <sz val="23"/>
      <name val="Arial Cyr"/>
      <family val="0"/>
    </font>
    <font>
      <sz val="19.25"/>
      <name val="Arial Cyr"/>
      <family val="0"/>
    </font>
    <font>
      <sz val="19.75"/>
      <name val="Arial Cyr"/>
      <family val="0"/>
    </font>
    <font>
      <sz val="16.75"/>
      <name val="Arial Cyr"/>
      <family val="0"/>
    </font>
    <font>
      <sz val="22"/>
      <name val="Arial Cyr"/>
      <family val="0"/>
    </font>
    <font>
      <sz val="10.25"/>
      <name val="Arial Cyr"/>
      <family val="0"/>
    </font>
    <font>
      <sz val="12"/>
      <name val="Arial Cyr"/>
      <family val="0"/>
    </font>
    <font>
      <sz val="11"/>
      <name val="Arial Cyr"/>
      <family val="0"/>
    </font>
    <font>
      <sz val="10.5"/>
      <name val="Arial Cyr"/>
      <family val="0"/>
    </font>
    <font>
      <b/>
      <sz val="9.25"/>
      <name val="Arial Cyr"/>
      <family val="0"/>
    </font>
    <font>
      <sz val="17.5"/>
      <name val="Arial Cyr"/>
      <family val="0"/>
    </font>
    <font>
      <sz val="15.5"/>
      <name val="Arial Cyr"/>
      <family val="0"/>
    </font>
    <font>
      <sz val="8.75"/>
      <name val="Arial Cyr"/>
      <family val="0"/>
    </font>
    <font>
      <sz val="10.75"/>
      <name val="Arial Cyr"/>
      <family val="0"/>
    </font>
    <font>
      <sz val="10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44" fillId="0" borderId="0">
      <alignment/>
      <protection/>
    </xf>
    <xf numFmtId="0" fontId="4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10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20" borderId="10" xfId="0" applyFill="1" applyBorder="1" applyAlignment="1">
      <alignment/>
    </xf>
    <xf numFmtId="2" fontId="0" fillId="0" borderId="0" xfId="0" applyNumberFormat="1" applyAlignment="1">
      <alignment/>
    </xf>
    <xf numFmtId="0" fontId="2" fillId="20" borderId="10" xfId="0" applyFont="1" applyFill="1" applyBorder="1" applyAlignment="1">
      <alignment/>
    </xf>
    <xf numFmtId="0" fontId="2" fillId="0" borderId="0" xfId="0" applyFont="1" applyAlignment="1">
      <alignment/>
    </xf>
    <xf numFmtId="0" fontId="2" fillId="20" borderId="11" xfId="0" applyFont="1" applyFill="1" applyBorder="1" applyAlignment="1">
      <alignment/>
    </xf>
    <xf numFmtId="0" fontId="2" fillId="20" borderId="11" xfId="0" applyFont="1" applyFill="1" applyBorder="1" applyAlignment="1">
      <alignment horizontal="center"/>
    </xf>
    <xf numFmtId="1" fontId="2" fillId="20" borderId="10" xfId="0" applyNumberFormat="1" applyFont="1" applyFill="1" applyBorder="1" applyAlignment="1">
      <alignment horizontal="center"/>
    </xf>
    <xf numFmtId="1" fontId="2" fillId="20" borderId="11" xfId="0" applyNumberFormat="1" applyFont="1" applyFill="1" applyBorder="1" applyAlignment="1">
      <alignment horizontal="center"/>
    </xf>
    <xf numFmtId="1" fontId="2" fillId="0" borderId="0" xfId="0" applyNumberFormat="1" applyFont="1" applyAlignment="1">
      <alignment horizontal="center"/>
    </xf>
    <xf numFmtId="2" fontId="2" fillId="20" borderId="11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2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0" fillId="0" borderId="12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3" xfId="0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 horizontal="left"/>
    </xf>
    <xf numFmtId="0" fontId="0" fillId="0" borderId="0" xfId="0" applyAlignment="1">
      <alignment horizontal="right"/>
    </xf>
    <xf numFmtId="14" fontId="6" fillId="0" borderId="0" xfId="0" applyNumberFormat="1" applyFont="1" applyAlignment="1">
      <alignment/>
    </xf>
    <xf numFmtId="0" fontId="0" fillId="0" borderId="16" xfId="0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9" fontId="2" fillId="0" borderId="11" xfId="0" applyNumberFormat="1" applyFont="1" applyBorder="1" applyAlignment="1">
      <alignment horizontal="center"/>
    </xf>
    <xf numFmtId="9" fontId="2" fillId="0" borderId="12" xfId="0" applyNumberFormat="1" applyFont="1" applyBorder="1" applyAlignment="1">
      <alignment horizontal="center"/>
    </xf>
    <xf numFmtId="9" fontId="5" fillId="0" borderId="0" xfId="0" applyNumberFormat="1" applyFont="1" applyAlignment="1">
      <alignment horizontal="center"/>
    </xf>
    <xf numFmtId="9" fontId="2" fillId="0" borderId="0" xfId="0" applyNumberFormat="1" applyFont="1" applyAlignment="1">
      <alignment horizontal="center"/>
    </xf>
    <xf numFmtId="9" fontId="0" fillId="0" borderId="0" xfId="0" applyNumberFormat="1" applyAlignment="1">
      <alignment horizontal="center"/>
    </xf>
    <xf numFmtId="9" fontId="0" fillId="0" borderId="12" xfId="0" applyNumberForma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9" fontId="2" fillId="0" borderId="1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2" fillId="0" borderId="13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2" fontId="0" fillId="20" borderId="10" xfId="0" applyNumberFormat="1" applyFill="1" applyBorder="1" applyAlignment="1">
      <alignment/>
    </xf>
    <xf numFmtId="2" fontId="2" fillId="20" borderId="10" xfId="0" applyNumberFormat="1" applyFont="1" applyFill="1" applyBorder="1" applyAlignment="1">
      <alignment horizontal="center"/>
    </xf>
    <xf numFmtId="10" fontId="2" fillId="20" borderId="10" xfId="0" applyNumberFormat="1" applyFont="1" applyFill="1" applyBorder="1" applyAlignment="1">
      <alignment horizontal="center"/>
    </xf>
    <xf numFmtId="9" fontId="2" fillId="20" borderId="10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2" fontId="0" fillId="20" borderId="12" xfId="0" applyNumberFormat="1" applyFill="1" applyBorder="1" applyAlignment="1">
      <alignment/>
    </xf>
    <xf numFmtId="1" fontId="2" fillId="20" borderId="12" xfId="0" applyNumberFormat="1" applyFont="1" applyFill="1" applyBorder="1" applyAlignment="1">
      <alignment horizontal="center"/>
    </xf>
    <xf numFmtId="0" fontId="0" fillId="0" borderId="17" xfId="0" applyBorder="1" applyAlignment="1">
      <alignment/>
    </xf>
    <xf numFmtId="2" fontId="0" fillId="20" borderId="17" xfId="0" applyNumberFormat="1" applyFill="1" applyBorder="1" applyAlignment="1">
      <alignment/>
    </xf>
    <xf numFmtId="1" fontId="2" fillId="20" borderId="17" xfId="0" applyNumberFormat="1" applyFont="1" applyFill="1" applyBorder="1" applyAlignment="1">
      <alignment horizontal="center"/>
    </xf>
    <xf numFmtId="0" fontId="0" fillId="20" borderId="12" xfId="0" applyFill="1" applyBorder="1" applyAlignment="1">
      <alignment/>
    </xf>
    <xf numFmtId="0" fontId="0" fillId="20" borderId="17" xfId="0" applyFill="1" applyBorder="1" applyAlignment="1">
      <alignment/>
    </xf>
    <xf numFmtId="0" fontId="0" fillId="0" borderId="12" xfId="0" applyFont="1" applyBorder="1" applyAlignment="1">
      <alignment horizontal="left"/>
    </xf>
    <xf numFmtId="0" fontId="0" fillId="0" borderId="10" xfId="0" applyBorder="1" applyAlignment="1">
      <alignment horizontal="right"/>
    </xf>
    <xf numFmtId="2" fontId="0" fillId="0" borderId="10" xfId="0" applyNumberFormat="1" applyBorder="1" applyAlignment="1">
      <alignment horizontal="center"/>
    </xf>
    <xf numFmtId="0" fontId="0" fillId="0" borderId="17" xfId="0" applyBorder="1" applyAlignment="1">
      <alignment horizontal="right"/>
    </xf>
    <xf numFmtId="0" fontId="0" fillId="0" borderId="12" xfId="0" applyBorder="1" applyAlignment="1">
      <alignment horizontal="right"/>
    </xf>
    <xf numFmtId="0" fontId="2" fillId="4" borderId="10" xfId="0" applyFont="1" applyFill="1" applyBorder="1" applyAlignment="1">
      <alignment horizontal="right"/>
    </xf>
    <xf numFmtId="0" fontId="2" fillId="4" borderId="13" xfId="0" applyFont="1" applyFill="1" applyBorder="1" applyAlignment="1">
      <alignment/>
    </xf>
    <xf numFmtId="0" fontId="2" fillId="4" borderId="15" xfId="0" applyFont="1" applyFill="1" applyBorder="1" applyAlignment="1">
      <alignment/>
    </xf>
    <xf numFmtId="0" fontId="2" fillId="4" borderId="14" xfId="0" applyFont="1" applyFill="1" applyBorder="1" applyAlignment="1">
      <alignment/>
    </xf>
    <xf numFmtId="2" fontId="2" fillId="4" borderId="10" xfId="0" applyNumberFormat="1" applyFont="1" applyFill="1" applyBorder="1" applyAlignment="1">
      <alignment horizontal="center"/>
    </xf>
    <xf numFmtId="2" fontId="0" fillId="0" borderId="10" xfId="0" applyNumberFormat="1" applyBorder="1" applyAlignment="1">
      <alignment/>
    </xf>
    <xf numFmtId="2" fontId="2" fillId="3" borderId="10" xfId="0" applyNumberFormat="1" applyFont="1" applyFill="1" applyBorder="1" applyAlignment="1">
      <alignment/>
    </xf>
    <xf numFmtId="0" fontId="2" fillId="3" borderId="10" xfId="0" applyFont="1" applyFill="1" applyBorder="1" applyAlignment="1">
      <alignment/>
    </xf>
    <xf numFmtId="9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3" xfId="0" applyFill="1" applyBorder="1" applyAlignment="1">
      <alignment/>
    </xf>
    <xf numFmtId="0" fontId="0" fillId="0" borderId="10" xfId="0" applyBorder="1" applyAlignment="1">
      <alignment horizontal="left"/>
    </xf>
    <xf numFmtId="0" fontId="2" fillId="0" borderId="0" xfId="0" applyFont="1" applyBorder="1" applyAlignment="1">
      <alignment horizontal="center"/>
    </xf>
    <xf numFmtId="0" fontId="44" fillId="0" borderId="10" xfId="53" applyFont="1" applyFill="1" applyBorder="1" applyAlignment="1">
      <alignment horizontal="right" wrapText="1"/>
      <protection/>
    </xf>
    <xf numFmtId="1" fontId="2" fillId="20" borderId="16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20" borderId="13" xfId="0" applyFont="1" applyFill="1" applyBorder="1" applyAlignment="1">
      <alignment horizontal="center"/>
    </xf>
    <xf numFmtId="0" fontId="2" fillId="20" borderId="15" xfId="0" applyFont="1" applyFill="1" applyBorder="1" applyAlignment="1">
      <alignment horizontal="center"/>
    </xf>
    <xf numFmtId="0" fontId="2" fillId="20" borderId="14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  <xf numFmtId="0" fontId="2" fillId="4" borderId="13" xfId="0" applyFont="1" applyFill="1" applyBorder="1" applyAlignment="1">
      <alignment horizontal="left"/>
    </xf>
    <xf numFmtId="0" fontId="2" fillId="4" borderId="14" xfId="0" applyFont="1" applyFill="1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2" fillId="3" borderId="13" xfId="0" applyFont="1" applyFill="1" applyBorder="1" applyAlignment="1">
      <alignment horizontal="left"/>
    </xf>
    <xf numFmtId="0" fontId="2" fillId="3" borderId="14" xfId="0" applyFont="1" applyFill="1" applyBorder="1" applyAlignment="1">
      <alignment horizontal="left"/>
    </xf>
    <xf numFmtId="0" fontId="2" fillId="3" borderId="15" xfId="0" applyFont="1" applyFill="1" applyBorder="1" applyAlignment="1">
      <alignment horizontal="left"/>
    </xf>
    <xf numFmtId="0" fontId="2" fillId="0" borderId="10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9ппа_Прогр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2">
    <dxf>
      <fill>
        <patternFill>
          <bgColor rgb="FFFF99CC"/>
        </patternFill>
      </fill>
      <border/>
    </dxf>
    <dxf>
      <fill>
        <patternFill>
          <bgColor rgb="FFCCFF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chartsheet" Target="chartsheets/sheet1.xml" /><Relationship Id="rId9" Type="http://schemas.openxmlformats.org/officeDocument/2006/relationships/chartsheet" Target="chartsheets/sheet2.xml" /><Relationship Id="rId10" Type="http://schemas.openxmlformats.org/officeDocument/2006/relationships/chartsheet" Target="chartsheets/sheet3.xml" /><Relationship Id="rId11" Type="http://schemas.openxmlformats.org/officeDocument/2006/relationships/chartsheet" Target="chartsheets/sheet4.xml" /><Relationship Id="rId12" Type="http://schemas.openxmlformats.org/officeDocument/2006/relationships/chartsheet" Target="chartsheets/sheet5.xml" /><Relationship Id="rId13" Type="http://schemas.openxmlformats.org/officeDocument/2006/relationships/chartsheet" Target="chartsheets/sheet6.xml" /><Relationship Id="rId14" Type="http://schemas.openxmlformats.org/officeDocument/2006/relationships/worksheet" Target="worksheets/sheet8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 Cyr"/>
                <a:ea typeface="Arial Cyr"/>
                <a:cs typeface="Arial Cyr"/>
              </a:rPr>
              <a:t>Средний бал</a:t>
            </a:r>
          </a:p>
        </c:rich>
      </c:tx>
      <c:layout>
        <c:manualLayout>
          <c:xMode val="factor"/>
          <c:yMode val="factor"/>
          <c:x val="-0.17475"/>
          <c:y val="-0.00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07925"/>
          <c:w val="0.97425"/>
          <c:h val="0.900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'15в_ПО'!$Q$27</c:f>
              <c:strCache>
                <c:ptCount val="1"/>
                <c:pt idx="0">
                  <c:v>IV сем.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'15в_ПО'!$B$1:$B$25</c:f>
              <c:strCache/>
            </c:strRef>
          </c:cat>
          <c:val>
            <c:numRef>
              <c:f>'15в_ПО'!$Q$1:$Q$25</c:f>
              <c:numCache/>
            </c:numRef>
          </c:val>
        </c:ser>
        <c:ser>
          <c:idx val="0"/>
          <c:order val="1"/>
          <c:tx>
            <c:strRef>
              <c:f>'15в_ПО'!$P$27</c:f>
              <c:strCache>
                <c:ptCount val="1"/>
                <c:pt idx="0">
                  <c:v>V сем.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'15в_ПО'!$B$1:$B$25</c:f>
              <c:strCache/>
            </c:strRef>
          </c:cat>
          <c:val>
            <c:numRef>
              <c:f>'15в_ПО'!$O$1:$O$25</c:f>
              <c:numCache/>
            </c:numRef>
          </c:val>
        </c:ser>
        <c:axId val="49877854"/>
        <c:axId val="46247503"/>
      </c:barChart>
      <c:catAx>
        <c:axId val="498778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46247503"/>
        <c:crosses val="autoZero"/>
        <c:auto val="1"/>
        <c:lblOffset val="100"/>
        <c:noMultiLvlLbl val="0"/>
      </c:catAx>
      <c:valAx>
        <c:axId val="46247503"/>
        <c:scaling>
          <c:orientation val="minMax"/>
          <c:max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498778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3025"/>
          <c:y val="0.013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Процент качественной успеваемости (7-10) в группах за семестр.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view3D>
      <c:rotX val="15"/>
      <c:hPercent val="62"/>
      <c:rotY val="20"/>
      <c:depthPercent val="100"/>
      <c:rAngAx val="1"/>
    </c:view3D>
    <c:plotArea>
      <c:layout>
        <c:manualLayout>
          <c:xMode val="edge"/>
          <c:yMode val="edge"/>
          <c:x val="0.01"/>
          <c:y val="0.10225"/>
          <c:w val="0.98025"/>
          <c:h val="0.881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(Отчет!$A$13,Отчет!$A$15,Отчет!$A$17,Отчет!$A$19,Отчет!$A$21,Отчет!$A$23)</c:f>
              <c:strCache>
                <c:ptCount val="6"/>
                <c:pt idx="0">
                  <c:v>15в ПО</c:v>
                </c:pt>
                <c:pt idx="1">
                  <c:v>16вк ПО</c:v>
                </c:pt>
                <c:pt idx="2">
                  <c:v>39ппа ИТ</c:v>
                </c:pt>
                <c:pt idx="3">
                  <c:v>40ппа Прогр.</c:v>
                </c:pt>
                <c:pt idx="4">
                  <c:v>193ту СК ИТ</c:v>
                </c:pt>
                <c:pt idx="5">
                  <c:v>194тку СК ИТ</c:v>
                </c:pt>
              </c:strCache>
            </c:strRef>
          </c:cat>
          <c:val>
            <c:numRef>
              <c:f>(Отчет!$P$14,Отчет!$P$16,Отчет!$P$18,Отчет!$P$20,Отчет!$P$22,Отчет!$P$24)</c:f>
              <c:numCache>
                <c:ptCount val="6"/>
                <c:pt idx="0">
                  <c:v>0.92</c:v>
                </c:pt>
                <c:pt idx="1">
                  <c:v>0.2916666666666667</c:v>
                </c:pt>
                <c:pt idx="2">
                  <c:v>0.9166666666666666</c:v>
                </c:pt>
                <c:pt idx="3">
                  <c:v>0.13333333333333333</c:v>
                </c:pt>
                <c:pt idx="4">
                  <c:v>1</c:v>
                </c:pt>
                <c:pt idx="5">
                  <c:v>0.32</c:v>
                </c:pt>
              </c:numCache>
            </c:numRef>
          </c:val>
          <c:shape val="box"/>
        </c:ser>
        <c:shape val="box"/>
        <c:axId val="33799320"/>
        <c:axId val="35758425"/>
      </c:bar3DChart>
      <c:catAx>
        <c:axId val="337993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5758425"/>
        <c:crosses val="autoZero"/>
        <c:auto val="1"/>
        <c:lblOffset val="100"/>
        <c:tickLblSkip val="1"/>
        <c:noMultiLvlLbl val="0"/>
      </c:catAx>
      <c:valAx>
        <c:axId val="3575842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799320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Количество оценок за семестр по всем группам.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62"/>
      <c:rotY val="20"/>
      <c:depthPercent val="100"/>
      <c:rAngAx val="1"/>
    </c:view3D>
    <c:plotArea>
      <c:layout>
        <c:manualLayout>
          <c:xMode val="edge"/>
          <c:yMode val="edge"/>
          <c:x val="0.01"/>
          <c:y val="0.10375"/>
          <c:w val="0.98025"/>
          <c:h val="0.879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Отчет!$C$11:$M$11</c:f>
              <c:strCache>
                <c:ptCount val="11"/>
                <c:pt idx="0">
                  <c:v>10</c:v>
                </c:pt>
                <c:pt idx="1">
                  <c:v>9</c:v>
                </c:pt>
                <c:pt idx="2">
                  <c:v>8</c:v>
                </c:pt>
                <c:pt idx="3">
                  <c:v>7</c:v>
                </c:pt>
                <c:pt idx="4">
                  <c:v>6</c:v>
                </c:pt>
                <c:pt idx="5">
                  <c:v>5</c:v>
                </c:pt>
                <c:pt idx="6">
                  <c:v>4</c:v>
                </c:pt>
                <c:pt idx="7">
                  <c:v>3</c:v>
                </c:pt>
                <c:pt idx="8">
                  <c:v>2</c:v>
                </c:pt>
                <c:pt idx="9">
                  <c:v>1</c:v>
                </c:pt>
                <c:pt idx="10">
                  <c:v>Неатест.</c:v>
                </c:pt>
              </c:strCache>
            </c:strRef>
          </c:cat>
          <c:val>
            <c:numRef>
              <c:f>Отчет!$C$25:$M$25</c:f>
              <c:numCache>
                <c:ptCount val="11"/>
                <c:pt idx="0">
                  <c:v>12</c:v>
                </c:pt>
                <c:pt idx="1">
                  <c:v>21</c:v>
                </c:pt>
                <c:pt idx="2">
                  <c:v>32</c:v>
                </c:pt>
                <c:pt idx="3">
                  <c:v>24</c:v>
                </c:pt>
                <c:pt idx="4">
                  <c:v>16</c:v>
                </c:pt>
                <c:pt idx="5">
                  <c:v>32</c:v>
                </c:pt>
                <c:pt idx="6">
                  <c:v>13</c:v>
                </c:pt>
                <c:pt idx="7">
                  <c:v>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hape val="box"/>
        </c:ser>
        <c:shape val="box"/>
        <c:axId val="53390370"/>
        <c:axId val="10751283"/>
      </c:bar3DChart>
      <c:catAx>
        <c:axId val="533903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0751283"/>
        <c:crosses val="autoZero"/>
        <c:auto val="1"/>
        <c:lblOffset val="100"/>
        <c:tickLblSkip val="1"/>
        <c:noMultiLvlLbl val="0"/>
      </c:catAx>
      <c:valAx>
        <c:axId val="1075128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390370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Уровень успеваемости за семестр.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14"/>
          <c:y val="0.267"/>
          <c:w val="0.35325"/>
          <c:h val="0.31375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</c:dPt>
          <c:dPt>
            <c:idx val="2"/>
          </c:dPt>
          <c:dPt>
            <c:idx val="4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Отчет!$A$30:$A$34</c:f>
              <c:strCache>
                <c:ptCount val="5"/>
                <c:pt idx="0">
                  <c:v>Отлично (9-10)</c:v>
                </c:pt>
                <c:pt idx="1">
                  <c:v>Хорошо (7-8)</c:v>
                </c:pt>
                <c:pt idx="2">
                  <c:v>Удовл. (4-6)</c:v>
                </c:pt>
                <c:pt idx="3">
                  <c:v>Неудовл. (0-3)</c:v>
                </c:pt>
                <c:pt idx="4">
                  <c:v>Неатестовано</c:v>
                </c:pt>
              </c:strCache>
            </c:strRef>
          </c:cat>
          <c:val>
            <c:numRef>
              <c:f>Отчет!$B$30:$B$34</c:f>
              <c:numCache>
                <c:ptCount val="5"/>
                <c:pt idx="0">
                  <c:v>33</c:v>
                </c:pt>
                <c:pt idx="1">
                  <c:v>56</c:v>
                </c:pt>
                <c:pt idx="2">
                  <c:v>62</c:v>
                </c:pt>
                <c:pt idx="3">
                  <c:v>2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Среднее_по_семестрам!$B$2</c:f>
              <c:strCache>
                <c:ptCount val="1"/>
                <c:pt idx="0">
                  <c:v>Ср.балл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Среднее_по_семестрам!$A$3:$A$9</c:f>
              <c:strCache/>
            </c:strRef>
          </c:cat>
          <c:val>
            <c:numRef>
              <c:f>Среднее_по_семестрам!$B$3:$B$9</c:f>
              <c:numCache/>
            </c:numRef>
          </c:val>
          <c:shape val="box"/>
        </c:ser>
        <c:shape val="box"/>
        <c:axId val="29652684"/>
        <c:axId val="65547565"/>
      </c:bar3DChart>
      <c:catAx>
        <c:axId val="296526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5547565"/>
        <c:crosses val="autoZero"/>
        <c:auto val="1"/>
        <c:lblOffset val="100"/>
        <c:noMultiLvlLbl val="0"/>
      </c:catAx>
      <c:valAx>
        <c:axId val="65547565"/>
        <c:scaling>
          <c:orientation val="minMax"/>
          <c:min val="5"/>
        </c:scaling>
        <c:axPos val="l"/>
        <c:majorGridlines/>
        <c:delete val="0"/>
        <c:numFmt formatCode="0.0" sourceLinked="0"/>
        <c:majorTickMark val="out"/>
        <c:minorTickMark val="none"/>
        <c:tickLblPos val="nextTo"/>
        <c:crossAx val="29652684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Среднее_по_семестрам!$C$2</c:f>
              <c:strCache>
                <c:ptCount val="1"/>
                <c:pt idx="0">
                  <c:v>Кач.усп (%)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Среднее_по_семестрам!$A$3:$A$9</c:f>
              <c:strCache/>
            </c:strRef>
          </c:cat>
          <c:val>
            <c:numRef>
              <c:f>Среднее_по_семестрам!$C$3:$C$9</c:f>
              <c:numCache/>
            </c:numRef>
          </c:val>
          <c:shape val="box"/>
        </c:ser>
        <c:shape val="box"/>
        <c:axId val="53057174"/>
        <c:axId val="7752519"/>
      </c:bar3DChart>
      <c:catAx>
        <c:axId val="530571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7752519"/>
        <c:crosses val="autoZero"/>
        <c:auto val="1"/>
        <c:lblOffset val="100"/>
        <c:noMultiLvlLbl val="0"/>
      </c:catAx>
      <c:valAx>
        <c:axId val="775251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057174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Средний бал</a:t>
            </a:r>
          </a:p>
        </c:rich>
      </c:tx>
      <c:layout>
        <c:manualLayout>
          <c:xMode val="factor"/>
          <c:yMode val="factor"/>
          <c:x val="-0.24275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5"/>
          <c:y val="0.07825"/>
          <c:w val="0.9865"/>
          <c:h val="0.9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'16вк_ПО'!$T$26</c:f>
              <c:strCache>
                <c:ptCount val="1"/>
                <c:pt idx="0">
                  <c:v>IV сем.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'16вк_ПО'!$B$1:$B$24</c:f>
              <c:strCache/>
            </c:strRef>
          </c:cat>
          <c:val>
            <c:numRef>
              <c:f>'16вк_ПО'!$T$1:$T$24</c:f>
              <c:numCache/>
            </c:numRef>
          </c:val>
        </c:ser>
        <c:ser>
          <c:idx val="1"/>
          <c:order val="1"/>
          <c:tx>
            <c:strRef>
              <c:f>'16вк_ПО'!$S$26</c:f>
              <c:strCache>
                <c:ptCount val="1"/>
                <c:pt idx="0">
                  <c:v>V сем.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'16вк_ПО'!$R$1:$R$24</c:f>
              <c:numCache/>
            </c:numRef>
          </c:val>
        </c:ser>
        <c:axId val="13574344"/>
        <c:axId val="55060233"/>
      </c:barChart>
      <c:catAx>
        <c:axId val="135743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5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55060233"/>
        <c:crosses val="autoZero"/>
        <c:auto val="1"/>
        <c:lblOffset val="100"/>
        <c:noMultiLvlLbl val="0"/>
      </c:catAx>
      <c:valAx>
        <c:axId val="55060233"/>
        <c:scaling>
          <c:orientation val="minMax"/>
          <c:max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135743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5175"/>
          <c:y val="0.0142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9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 Cyr"/>
                <a:ea typeface="Arial Cyr"/>
                <a:cs typeface="Arial Cyr"/>
              </a:rPr>
              <a:t>Средний бал</a:t>
            </a:r>
          </a:p>
        </c:rich>
      </c:tx>
      <c:layout>
        <c:manualLayout>
          <c:xMode val="factor"/>
          <c:yMode val="factor"/>
          <c:x val="-0.16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07075"/>
          <c:w val="0.979"/>
          <c:h val="0.90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'39ппа_ИТ'!$I$26</c:f>
              <c:strCache>
                <c:ptCount val="1"/>
                <c:pt idx="0">
                  <c:v>VI сем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'39ппа_ИТ'!$B$1:$B$24</c:f>
              <c:strCache/>
            </c:strRef>
          </c:cat>
          <c:val>
            <c:numRef>
              <c:f>'39ппа_ИТ'!$I$1:$I$24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1"/>
          <c:order val="1"/>
          <c:tx>
            <c:strRef>
              <c:f>'39ппа_ИТ'!$H$26</c:f>
              <c:strCache>
                <c:ptCount val="1"/>
                <c:pt idx="0">
                  <c:v>VII сем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'39ппа_ИТ'!$G$1:$G$24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axId val="25780050"/>
        <c:axId val="30693859"/>
      </c:barChart>
      <c:catAx>
        <c:axId val="257800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30693859"/>
        <c:crosses val="autoZero"/>
        <c:auto val="1"/>
        <c:lblOffset val="100"/>
        <c:noMultiLvlLbl val="0"/>
      </c:catAx>
      <c:valAx>
        <c:axId val="30693859"/>
        <c:scaling>
          <c:orientation val="minMax"/>
          <c:max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257800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06"/>
          <c:y val="0.0172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 Cyr"/>
                <a:ea typeface="Arial Cyr"/>
                <a:cs typeface="Arial Cyr"/>
              </a:rPr>
              <a:t>Средний балл</a:t>
            </a:r>
          </a:p>
        </c:rich>
      </c:tx>
      <c:layout>
        <c:manualLayout>
          <c:xMode val="factor"/>
          <c:yMode val="factor"/>
          <c:x val="-0.20775"/>
          <c:y val="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067"/>
          <c:w val="0.97925"/>
          <c:h val="0.91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'40ппа_Прогр'!$O$32</c:f>
              <c:strCache>
                <c:ptCount val="1"/>
                <c:pt idx="0">
                  <c:v>IV сем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'40ппа_Прогр'!$B$1:$B$30</c:f>
              <c:strCache/>
            </c:strRef>
          </c:cat>
          <c:val>
            <c:numRef>
              <c:f>'40ппа_Прогр'!$O$1:$O$30</c:f>
              <c:numCache/>
            </c:numRef>
          </c:val>
        </c:ser>
        <c:ser>
          <c:idx val="1"/>
          <c:order val="1"/>
          <c:tx>
            <c:strRef>
              <c:f>'40ппа_Прогр'!$N$32</c:f>
              <c:strCache>
                <c:ptCount val="1"/>
                <c:pt idx="0">
                  <c:v>V сем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'40ппа_Прогр'!$M$1:$M$30</c:f>
              <c:numCache/>
            </c:numRef>
          </c:val>
        </c:ser>
        <c:axId val="7809276"/>
        <c:axId val="3174621"/>
      </c:barChart>
      <c:catAx>
        <c:axId val="78092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3174621"/>
        <c:crosses val="autoZero"/>
        <c:auto val="1"/>
        <c:lblOffset val="100"/>
        <c:noMultiLvlLbl val="0"/>
      </c:catAx>
      <c:valAx>
        <c:axId val="3174621"/>
        <c:scaling>
          <c:orientation val="minMax"/>
          <c:max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78092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74"/>
          <c:y val="0.0222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9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 Cyr"/>
                <a:ea typeface="Arial Cyr"/>
                <a:cs typeface="Arial Cyr"/>
              </a:rPr>
              <a:t>Средний балл за семестр.</a:t>
            </a:r>
          </a:p>
        </c:rich>
      </c:tx>
      <c:layout>
        <c:manualLayout>
          <c:xMode val="factor"/>
          <c:yMode val="factor"/>
          <c:x val="-0.0245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25"/>
          <c:y val="0.058"/>
          <c:w val="0.97575"/>
          <c:h val="0.92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'193ту_СК_ИТ'!$K$27</c:f>
              <c:strCache>
                <c:ptCount val="1"/>
                <c:pt idx="0">
                  <c:v>IIIсем(итог)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'193ту_СК_ИТ'!$B$1:$B$25</c:f>
              <c:strCache/>
            </c:strRef>
          </c:cat>
          <c:val>
            <c:numRef>
              <c:f>'193ту_СК_ИТ'!$J$1:$J$25</c:f>
              <c:numCache/>
            </c:numRef>
          </c:val>
        </c:ser>
        <c:axId val="28571590"/>
        <c:axId val="55817719"/>
      </c:barChart>
      <c:catAx>
        <c:axId val="285715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55817719"/>
        <c:crosses val="autoZero"/>
        <c:auto val="1"/>
        <c:lblOffset val="100"/>
        <c:noMultiLvlLbl val="0"/>
      </c:catAx>
      <c:valAx>
        <c:axId val="55817719"/>
        <c:scaling>
          <c:orientation val="minMax"/>
          <c:max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285715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 Cyr"/>
                <a:ea typeface="Arial Cyr"/>
                <a:cs typeface="Arial Cyr"/>
              </a:rPr>
              <a:t>Средний балл за семестр.</a:t>
            </a:r>
          </a:p>
        </c:rich>
      </c:tx>
      <c:layout>
        <c:manualLayout>
          <c:xMode val="factor"/>
          <c:yMode val="factor"/>
          <c:x val="-0.0245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25"/>
          <c:y val="0.058"/>
          <c:w val="0.975"/>
          <c:h val="0.92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'194тку_СК_ИТ'!$K$27</c:f>
              <c:strCache>
                <c:ptCount val="1"/>
                <c:pt idx="0">
                  <c:v>Vсем(итог)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'194тку_СК_ИТ'!$B$1:$B$25</c:f>
              <c:strCache/>
            </c:strRef>
          </c:cat>
          <c:val>
            <c:numRef>
              <c:f>'194тку_СК_ИТ'!$J$1:$J$25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</c:ser>
        <c:axId val="32597424"/>
        <c:axId val="24941361"/>
      </c:barChart>
      <c:catAx>
        <c:axId val="325974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24941361"/>
        <c:crosses val="autoZero"/>
        <c:auto val="1"/>
        <c:lblOffset val="100"/>
        <c:noMultiLvlLbl val="0"/>
      </c:catAx>
      <c:valAx>
        <c:axId val="24941361"/>
        <c:scaling>
          <c:orientation val="minMax"/>
          <c:max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325974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Лучший средний балл уч-ся в каждой группе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Отчет!$C$30</c:f>
              <c:strCache>
                <c:ptCount val="1"/>
                <c:pt idx="0">
                  <c:v>Ср.балл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Отчет!$D$31:$H$36</c:f>
              <c:multiLvlStrCache>
                <c:ptCount val="6"/>
                <c:lvl>
                  <c:pt idx="0">
                    <c:v>Кульбицкий Алексей</c:v>
                  </c:pt>
                  <c:pt idx="1">
                    <c:v>Бальцевич Олег</c:v>
                  </c:pt>
                  <c:pt idx="2">
                    <c:v>Жулёв Денис</c:v>
                  </c:pt>
                  <c:pt idx="3">
                    <c:v>Климович Дмитрий</c:v>
                  </c:pt>
                  <c:pt idx="4">
                    <c:v>Лихорад Павел</c:v>
                  </c:pt>
                  <c:pt idx="5">
                    <c:v>Коренюк Андрей</c:v>
                  </c:pt>
                </c:lvl>
                <c:lvl>
                  <c:pt idx="0">
                    <c:v>15в ПО</c:v>
                  </c:pt>
                  <c:pt idx="1">
                    <c:v>16вк ПО</c:v>
                  </c:pt>
                  <c:pt idx="2">
                    <c:v>39ппа ИТ</c:v>
                  </c:pt>
                  <c:pt idx="3">
                    <c:v>40ппа Прогр.</c:v>
                  </c:pt>
                  <c:pt idx="4">
                    <c:v>193ту СК ИТ</c:v>
                  </c:pt>
                  <c:pt idx="5">
                    <c:v>194тку СК ИТ</c:v>
                  </c:pt>
                </c:lvl>
              </c:multiLvlStrCache>
            </c:multiLvlStrRef>
          </c:cat>
          <c:val>
            <c:numRef>
              <c:f>Отчет!$C$31:$C$36</c:f>
              <c:numCache>
                <c:ptCount val="6"/>
                <c:pt idx="0">
                  <c:v>9.583333333333334</c:v>
                </c:pt>
                <c:pt idx="1">
                  <c:v>9</c:v>
                </c:pt>
                <c:pt idx="2">
                  <c:v>9.5</c:v>
                </c:pt>
                <c:pt idx="3">
                  <c:v>7.777777777777778</c:v>
                </c:pt>
                <c:pt idx="4">
                  <c:v>9.714285714285714</c:v>
                </c:pt>
                <c:pt idx="5">
                  <c:v>7.857142857142857</c:v>
                </c:pt>
              </c:numCache>
            </c:numRef>
          </c:val>
          <c:shape val="box"/>
        </c:ser>
        <c:shape val="box"/>
        <c:axId val="23145658"/>
        <c:axId val="6984331"/>
      </c:bar3DChart>
      <c:catAx>
        <c:axId val="231456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984331"/>
        <c:crosses val="autoZero"/>
        <c:auto val="1"/>
        <c:lblOffset val="100"/>
        <c:noMultiLvlLbl val="0"/>
      </c:catAx>
      <c:valAx>
        <c:axId val="698433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145658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Худший средний балл уч-ся по каждой группе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Отчет!$J$30</c:f>
              <c:strCache>
                <c:ptCount val="1"/>
                <c:pt idx="0">
                  <c:v>Ср.балл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Отчет!$K$31:$O$36</c:f>
              <c:multiLvlStrCache>
                <c:ptCount val="6"/>
                <c:lvl>
                  <c:pt idx="0">
                    <c:v>Гирчиц Алексей</c:v>
                  </c:pt>
                  <c:pt idx="1">
                    <c:v>Черевако Евгений</c:v>
                  </c:pt>
                  <c:pt idx="2">
                    <c:v>Войтюкевич Андрей</c:v>
                  </c:pt>
                  <c:pt idx="3">
                    <c:v>Карачун Алексей</c:v>
                  </c:pt>
                  <c:pt idx="4">
                    <c:v>Капкович Евгений</c:v>
                  </c:pt>
                  <c:pt idx="5">
                    <c:v>Трайго Алексей</c:v>
                  </c:pt>
                </c:lvl>
                <c:lvl>
                  <c:pt idx="0">
                    <c:v>15в ПО</c:v>
                  </c:pt>
                  <c:pt idx="1">
                    <c:v>16вк ПО</c:v>
                  </c:pt>
                  <c:pt idx="2">
                    <c:v>39ппа ИТ</c:v>
                  </c:pt>
                  <c:pt idx="3">
                    <c:v>40ппа Прогр.</c:v>
                  </c:pt>
                  <c:pt idx="4">
                    <c:v>193ту СК ИТ</c:v>
                  </c:pt>
                  <c:pt idx="5">
                    <c:v>194тку СК ИТ</c:v>
                  </c:pt>
                </c:lvl>
              </c:multiLvlStrCache>
            </c:multiLvlStrRef>
          </c:cat>
          <c:val>
            <c:numRef>
              <c:f>Отчет!$J$31:$J$36</c:f>
              <c:numCache>
                <c:ptCount val="6"/>
                <c:pt idx="0">
                  <c:v>5.666666666666667</c:v>
                </c:pt>
                <c:pt idx="1">
                  <c:v>3.0714285714285716</c:v>
                </c:pt>
                <c:pt idx="2">
                  <c:v>5.5</c:v>
                </c:pt>
                <c:pt idx="3">
                  <c:v>3.5</c:v>
                </c:pt>
                <c:pt idx="4">
                  <c:v>6.571428571428571</c:v>
                </c:pt>
                <c:pt idx="5">
                  <c:v>3.7142857142857144</c:v>
                </c:pt>
              </c:numCache>
            </c:numRef>
          </c:val>
          <c:shape val="box"/>
        </c:ser>
        <c:shape val="box"/>
        <c:axId val="62858980"/>
        <c:axId val="28859909"/>
      </c:bar3DChart>
      <c:catAx>
        <c:axId val="628589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8859909"/>
        <c:crosses val="autoZero"/>
        <c:auto val="1"/>
        <c:lblOffset val="100"/>
        <c:noMultiLvlLbl val="0"/>
      </c:catAx>
      <c:valAx>
        <c:axId val="2885990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858980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Средний балл группы за семестр.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62"/>
      <c:rotY val="20"/>
      <c:depthPercent val="100"/>
      <c:rAngAx val="1"/>
    </c:view3D>
    <c:plotArea>
      <c:layout>
        <c:manualLayout>
          <c:xMode val="edge"/>
          <c:yMode val="edge"/>
          <c:x val="0.01"/>
          <c:y val="0.10225"/>
          <c:w val="0.98025"/>
          <c:h val="0.881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(Отчет!$A$13,Отчет!$A$15,Отчет!$A$17,Отчет!$A$19,Отчет!$A$21,Отчет!$A$23)</c:f>
              <c:strCache>
                <c:ptCount val="6"/>
                <c:pt idx="0">
                  <c:v>15в ПО</c:v>
                </c:pt>
                <c:pt idx="1">
                  <c:v>16вк ПО</c:v>
                </c:pt>
                <c:pt idx="2">
                  <c:v>39ппа ИТ</c:v>
                </c:pt>
                <c:pt idx="3">
                  <c:v>40ппа Прогр.</c:v>
                </c:pt>
                <c:pt idx="4">
                  <c:v>193ту СК ИТ</c:v>
                </c:pt>
                <c:pt idx="5">
                  <c:v>194тку СК ИТ</c:v>
                </c:pt>
              </c:strCache>
            </c:strRef>
          </c:cat>
          <c:val>
            <c:numRef>
              <c:f>(Отчет!$N$14,Отчет!$N$16,Отчет!$N$18,Отчет!$N$20,Отчет!$N$22,Отчет!$N$24)</c:f>
              <c:numCache>
                <c:ptCount val="6"/>
                <c:pt idx="0">
                  <c:v>7.96</c:v>
                </c:pt>
                <c:pt idx="1">
                  <c:v>5.583333333333333</c:v>
                </c:pt>
                <c:pt idx="2">
                  <c:v>8.041666666666666</c:v>
                </c:pt>
                <c:pt idx="3">
                  <c:v>5.4</c:v>
                </c:pt>
                <c:pt idx="4">
                  <c:v>8.8</c:v>
                </c:pt>
                <c:pt idx="5">
                  <c:v>5.8</c:v>
                </c:pt>
              </c:numCache>
            </c:numRef>
          </c:val>
          <c:shape val="box"/>
        </c:ser>
        <c:shape val="box"/>
        <c:axId val="58412590"/>
        <c:axId val="55951263"/>
      </c:bar3DChart>
      <c:catAx>
        <c:axId val="584125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5951263"/>
        <c:crosses val="autoZero"/>
        <c:auto val="1"/>
        <c:lblOffset val="100"/>
        <c:tickLblSkip val="1"/>
        <c:noMultiLvlLbl val="0"/>
      </c:catAx>
      <c:valAx>
        <c:axId val="5595126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412590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Диаграмма8"/>
  <sheetViews>
    <sheetView workbookViewId="0" zoomToFit="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Диаграмма9"/>
  <sheetViews>
    <sheetView workbookViewId="0" zoomToFit="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Диаграмма10"/>
  <sheetViews>
    <sheetView tabSelected="1" workbookViewId="0" zoomToFit="1"/>
  </sheetViews>
  <pageMargins left="0.75" right="0.75" top="1" bottom="1" header="0.5" footer="0.5"/>
  <pageSetup horizontalDpi="300" verticalDpi="3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Диаграмма11"/>
  <sheetViews>
    <sheetView workbookViewId="0" zoomToFit="1"/>
  </sheetViews>
  <pageMargins left="0.75" right="0.75" top="1" bottom="1" header="0.5" footer="0.5"/>
  <pageSetup horizontalDpi="300" verticalDpi="3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Диаграмма12"/>
  <sheetViews>
    <sheetView workbookViewId="0" zoomToFit="1"/>
  </sheetViews>
  <pageMargins left="0.75" right="0.75" top="1" bottom="1" header="0.5" footer="0.5"/>
  <pageSetup horizontalDpi="300" verticalDpi="3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Диаграмма13"/>
  <sheetViews>
    <sheetView workbookViewId="0" zoomToFit="1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29</xdr:row>
      <xdr:rowOff>38100</xdr:rowOff>
    </xdr:from>
    <xdr:to>
      <xdr:col>17</xdr:col>
      <xdr:colOff>600075</xdr:colOff>
      <xdr:row>59</xdr:row>
      <xdr:rowOff>28575</xdr:rowOff>
    </xdr:to>
    <xdr:graphicFrame>
      <xdr:nvGraphicFramePr>
        <xdr:cNvPr id="1" name="Chart 1"/>
        <xdr:cNvGraphicFramePr/>
      </xdr:nvGraphicFramePr>
      <xdr:xfrm>
        <a:off x="19050" y="4743450"/>
        <a:ext cx="12706350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772150"/>
    <xdr:graphicFrame>
      <xdr:nvGraphicFramePr>
        <xdr:cNvPr id="1" name="Shape 1025"/>
        <xdr:cNvGraphicFramePr/>
      </xdr:nvGraphicFramePr>
      <xdr:xfrm>
        <a:off x="0" y="0"/>
        <a:ext cx="9715500" cy="577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772150"/>
    <xdr:graphicFrame>
      <xdr:nvGraphicFramePr>
        <xdr:cNvPr id="1" name="Shape 1025"/>
        <xdr:cNvGraphicFramePr/>
      </xdr:nvGraphicFramePr>
      <xdr:xfrm>
        <a:off x="0" y="0"/>
        <a:ext cx="9715500" cy="577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772150"/>
    <xdr:graphicFrame>
      <xdr:nvGraphicFramePr>
        <xdr:cNvPr id="1" name="Shape 1025"/>
        <xdr:cNvGraphicFramePr/>
      </xdr:nvGraphicFramePr>
      <xdr:xfrm>
        <a:off x="0" y="0"/>
        <a:ext cx="9715500" cy="577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180975</xdr:colOff>
      <xdr:row>1</xdr:row>
      <xdr:rowOff>28575</xdr:rowOff>
    </xdr:from>
    <xdr:to>
      <xdr:col>13</xdr:col>
      <xdr:colOff>361950</xdr:colOff>
      <xdr:row>20</xdr:row>
      <xdr:rowOff>66675</xdr:rowOff>
    </xdr:to>
    <xdr:graphicFrame>
      <xdr:nvGraphicFramePr>
        <xdr:cNvPr id="1" name="Chart 1"/>
        <xdr:cNvGraphicFramePr/>
      </xdr:nvGraphicFramePr>
      <xdr:xfrm>
        <a:off x="2438400" y="190500"/>
        <a:ext cx="7038975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180975</xdr:colOff>
      <xdr:row>21</xdr:row>
      <xdr:rowOff>9525</xdr:rowOff>
    </xdr:from>
    <xdr:to>
      <xdr:col>13</xdr:col>
      <xdr:colOff>361950</xdr:colOff>
      <xdr:row>39</xdr:row>
      <xdr:rowOff>85725</xdr:rowOff>
    </xdr:to>
    <xdr:graphicFrame>
      <xdr:nvGraphicFramePr>
        <xdr:cNvPr id="2" name="Chart 2"/>
        <xdr:cNvGraphicFramePr/>
      </xdr:nvGraphicFramePr>
      <xdr:xfrm>
        <a:off x="2438400" y="3409950"/>
        <a:ext cx="7038975" cy="2990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28</xdr:row>
      <xdr:rowOff>66675</xdr:rowOff>
    </xdr:from>
    <xdr:to>
      <xdr:col>20</xdr:col>
      <xdr:colOff>685800</xdr:colOff>
      <xdr:row>59</xdr:row>
      <xdr:rowOff>9525</xdr:rowOff>
    </xdr:to>
    <xdr:graphicFrame>
      <xdr:nvGraphicFramePr>
        <xdr:cNvPr id="1" name="Chart 1"/>
        <xdr:cNvGraphicFramePr/>
      </xdr:nvGraphicFramePr>
      <xdr:xfrm>
        <a:off x="28575" y="4610100"/>
        <a:ext cx="14706600" cy="4962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28</xdr:row>
      <xdr:rowOff>38100</xdr:rowOff>
    </xdr:from>
    <xdr:to>
      <xdr:col>12</xdr:col>
      <xdr:colOff>666750</xdr:colOff>
      <xdr:row>55</xdr:row>
      <xdr:rowOff>142875</xdr:rowOff>
    </xdr:to>
    <xdr:graphicFrame>
      <xdr:nvGraphicFramePr>
        <xdr:cNvPr id="1" name="Chart 1"/>
        <xdr:cNvGraphicFramePr/>
      </xdr:nvGraphicFramePr>
      <xdr:xfrm>
        <a:off x="19050" y="4581525"/>
        <a:ext cx="9296400" cy="447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34</xdr:row>
      <xdr:rowOff>38100</xdr:rowOff>
    </xdr:from>
    <xdr:to>
      <xdr:col>14</xdr:col>
      <xdr:colOff>409575</xdr:colOff>
      <xdr:row>67</xdr:row>
      <xdr:rowOff>114300</xdr:rowOff>
    </xdr:to>
    <xdr:graphicFrame>
      <xdr:nvGraphicFramePr>
        <xdr:cNvPr id="1" name="Chart 1"/>
        <xdr:cNvGraphicFramePr/>
      </xdr:nvGraphicFramePr>
      <xdr:xfrm>
        <a:off x="19050" y="5553075"/>
        <a:ext cx="104394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29</xdr:row>
      <xdr:rowOff>38100</xdr:rowOff>
    </xdr:from>
    <xdr:to>
      <xdr:col>11</xdr:col>
      <xdr:colOff>0</xdr:colOff>
      <xdr:row>62</xdr:row>
      <xdr:rowOff>114300</xdr:rowOff>
    </xdr:to>
    <xdr:graphicFrame>
      <xdr:nvGraphicFramePr>
        <xdr:cNvPr id="1" name="Chart 1"/>
        <xdr:cNvGraphicFramePr/>
      </xdr:nvGraphicFramePr>
      <xdr:xfrm>
        <a:off x="19050" y="4743450"/>
        <a:ext cx="81915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29</xdr:row>
      <xdr:rowOff>38100</xdr:rowOff>
    </xdr:from>
    <xdr:to>
      <xdr:col>11</xdr:col>
      <xdr:colOff>0</xdr:colOff>
      <xdr:row>62</xdr:row>
      <xdr:rowOff>114300</xdr:rowOff>
    </xdr:to>
    <xdr:graphicFrame>
      <xdr:nvGraphicFramePr>
        <xdr:cNvPr id="1" name="Chart 1"/>
        <xdr:cNvGraphicFramePr/>
      </xdr:nvGraphicFramePr>
      <xdr:xfrm>
        <a:off x="28575" y="4743450"/>
        <a:ext cx="821055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772150"/>
    <xdr:graphicFrame>
      <xdr:nvGraphicFramePr>
        <xdr:cNvPr id="1" name="Shape 1025"/>
        <xdr:cNvGraphicFramePr/>
      </xdr:nvGraphicFramePr>
      <xdr:xfrm>
        <a:off x="0" y="0"/>
        <a:ext cx="9715500" cy="577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772150"/>
    <xdr:graphicFrame>
      <xdr:nvGraphicFramePr>
        <xdr:cNvPr id="1" name="Shape 1025"/>
        <xdr:cNvGraphicFramePr/>
      </xdr:nvGraphicFramePr>
      <xdr:xfrm>
        <a:off x="0" y="0"/>
        <a:ext cx="9715500" cy="577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772150"/>
    <xdr:graphicFrame>
      <xdr:nvGraphicFramePr>
        <xdr:cNvPr id="1" name="Shape 1025"/>
        <xdr:cNvGraphicFramePr/>
      </xdr:nvGraphicFramePr>
      <xdr:xfrm>
        <a:off x="0" y="0"/>
        <a:ext cx="9715500" cy="577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9"/>
  <sheetViews>
    <sheetView zoomScale="87" zoomScaleNormal="87" zoomScalePageLayoutView="0" workbookViewId="0" topLeftCell="B1">
      <selection activeCell="P1" sqref="P1:P25"/>
    </sheetView>
  </sheetViews>
  <sheetFormatPr defaultColWidth="9.00390625" defaultRowHeight="12.75"/>
  <cols>
    <col min="1" max="1" width="5.25390625" style="0" hidden="1" customWidth="1"/>
    <col min="2" max="2" width="23.00390625" style="0" customWidth="1"/>
    <col min="3" max="6" width="8.25390625" style="0" bestFit="1" customWidth="1"/>
    <col min="7" max="7" width="9.00390625" style="0" bestFit="1" customWidth="1"/>
    <col min="8" max="9" width="10.75390625" style="0" bestFit="1" customWidth="1"/>
    <col min="10" max="11" width="9.00390625" style="0" bestFit="1" customWidth="1"/>
    <col min="12" max="14" width="9.125" style="14" customWidth="1"/>
    <col min="15" max="15" width="9.125" style="3" customWidth="1"/>
    <col min="16" max="16" width="9.125" style="10" customWidth="1"/>
    <col min="19" max="19" width="9.125" style="5" customWidth="1"/>
  </cols>
  <sheetData>
    <row r="1" spans="1:22" ht="12.75">
      <c r="A1" s="3">
        <f aca="true" t="shared" si="0" ref="A1:A25">O1</f>
        <v>8.5</v>
      </c>
      <c r="B1" s="2" t="s">
        <v>99</v>
      </c>
      <c r="C1" s="1">
        <v>8</v>
      </c>
      <c r="D1" s="1">
        <v>5</v>
      </c>
      <c r="E1" s="1">
        <v>7</v>
      </c>
      <c r="F1" s="1">
        <v>10</v>
      </c>
      <c r="G1" s="1">
        <v>10</v>
      </c>
      <c r="H1" s="1">
        <v>9</v>
      </c>
      <c r="I1" s="61">
        <v>7</v>
      </c>
      <c r="J1" s="1">
        <v>9</v>
      </c>
      <c r="K1" s="1">
        <v>10</v>
      </c>
      <c r="L1" s="61">
        <v>8</v>
      </c>
      <c r="M1" s="61">
        <v>10</v>
      </c>
      <c r="N1" s="61">
        <v>9</v>
      </c>
      <c r="O1" s="47">
        <f>AVERAGE(C1:N1)</f>
        <v>8.5</v>
      </c>
      <c r="P1" s="8">
        <f aca="true" t="shared" si="1" ref="P1:P25">ROUND(O1,0)</f>
        <v>9</v>
      </c>
      <c r="Q1" s="8">
        <v>7</v>
      </c>
      <c r="R1" s="47">
        <f aca="true" t="shared" si="2" ref="R1:R25">AVERAGE(P1:Q1)</f>
        <v>8</v>
      </c>
      <c r="S1" s="8">
        <f aca="true" t="shared" si="3" ref="S1:S25">ROUND(R1,0)</f>
        <v>8</v>
      </c>
      <c r="T1" s="1" t="s">
        <v>46</v>
      </c>
      <c r="U1" s="1">
        <f>COUNTIF(P1:P25,"&gt;8")</f>
        <v>7</v>
      </c>
      <c r="V1" s="73">
        <f>U1/$B$27</f>
        <v>0.28</v>
      </c>
    </row>
    <row r="2" spans="1:22" ht="12.75">
      <c r="A2" s="3">
        <f t="shared" si="0"/>
        <v>6.916666666666667</v>
      </c>
      <c r="B2" s="2" t="s">
        <v>100</v>
      </c>
      <c r="C2" s="1">
        <v>8</v>
      </c>
      <c r="D2" s="1">
        <v>7</v>
      </c>
      <c r="E2" s="1">
        <v>8</v>
      </c>
      <c r="F2" s="1">
        <v>8</v>
      </c>
      <c r="G2" s="1">
        <v>1</v>
      </c>
      <c r="H2" s="1">
        <v>9</v>
      </c>
      <c r="I2" s="1">
        <v>7</v>
      </c>
      <c r="J2" s="1">
        <v>8</v>
      </c>
      <c r="K2" s="1">
        <v>1</v>
      </c>
      <c r="L2" s="61">
        <v>9</v>
      </c>
      <c r="M2" s="61">
        <v>9</v>
      </c>
      <c r="N2" s="61">
        <v>8</v>
      </c>
      <c r="O2" s="47">
        <f aca="true" t="shared" si="4" ref="O2:O25">AVERAGE(C2:N2)</f>
        <v>6.916666666666667</v>
      </c>
      <c r="P2" s="8">
        <f t="shared" si="1"/>
        <v>7</v>
      </c>
      <c r="Q2" s="8">
        <v>7</v>
      </c>
      <c r="R2" s="47">
        <f t="shared" si="2"/>
        <v>7</v>
      </c>
      <c r="S2" s="8">
        <f t="shared" si="3"/>
        <v>7</v>
      </c>
      <c r="T2" s="1" t="s">
        <v>47</v>
      </c>
      <c r="U2" s="74">
        <f>COUNTIF(P1:P25,7)+COUNTIF(P1:P25,8)</f>
        <v>16</v>
      </c>
      <c r="V2" s="73">
        <f>U2/$B$27</f>
        <v>0.64</v>
      </c>
    </row>
    <row r="3" spans="1:22" ht="12.75">
      <c r="A3" s="3">
        <f t="shared" si="0"/>
        <v>8</v>
      </c>
      <c r="B3" s="2" t="s">
        <v>101</v>
      </c>
      <c r="C3" s="1">
        <v>9</v>
      </c>
      <c r="D3" s="1">
        <v>4</v>
      </c>
      <c r="E3" s="1">
        <v>7</v>
      </c>
      <c r="F3" s="1">
        <v>9</v>
      </c>
      <c r="G3" s="1">
        <v>4</v>
      </c>
      <c r="H3" s="1">
        <v>9</v>
      </c>
      <c r="I3" s="1">
        <v>8</v>
      </c>
      <c r="J3" s="1">
        <v>7</v>
      </c>
      <c r="K3" s="1">
        <v>10</v>
      </c>
      <c r="L3" s="61">
        <v>10</v>
      </c>
      <c r="M3" s="61">
        <v>10</v>
      </c>
      <c r="N3" s="61">
        <v>9</v>
      </c>
      <c r="O3" s="47">
        <f t="shared" si="4"/>
        <v>8</v>
      </c>
      <c r="P3" s="8">
        <f t="shared" si="1"/>
        <v>8</v>
      </c>
      <c r="Q3" s="8">
        <v>7</v>
      </c>
      <c r="R3" s="47">
        <f t="shared" si="2"/>
        <v>7.5</v>
      </c>
      <c r="S3" s="8">
        <f t="shared" si="3"/>
        <v>8</v>
      </c>
      <c r="T3" s="1" t="s">
        <v>48</v>
      </c>
      <c r="U3" s="74">
        <f>COUNTIF(P1:P25,4)+COUNTIF(P1:P25,5)+COUNTIF(P1:P25,6)</f>
        <v>2</v>
      </c>
      <c r="V3" s="73">
        <f>U3/$B$27</f>
        <v>0.08</v>
      </c>
    </row>
    <row r="4" spans="1:22" ht="12.75">
      <c r="A4" s="3">
        <f t="shared" si="0"/>
        <v>9.25</v>
      </c>
      <c r="B4" s="2" t="s">
        <v>102</v>
      </c>
      <c r="C4" s="1">
        <v>9</v>
      </c>
      <c r="D4" s="1">
        <v>10</v>
      </c>
      <c r="E4" s="1">
        <v>10</v>
      </c>
      <c r="F4" s="1">
        <v>9</v>
      </c>
      <c r="G4" s="1">
        <v>10</v>
      </c>
      <c r="H4" s="1">
        <v>10</v>
      </c>
      <c r="I4" s="1">
        <v>6</v>
      </c>
      <c r="J4" s="1">
        <v>9</v>
      </c>
      <c r="K4" s="1">
        <v>9</v>
      </c>
      <c r="L4" s="61">
        <v>10</v>
      </c>
      <c r="M4" s="61">
        <v>10</v>
      </c>
      <c r="N4" s="61">
        <v>9</v>
      </c>
      <c r="O4" s="47">
        <f t="shared" si="4"/>
        <v>9.25</v>
      </c>
      <c r="P4" s="8">
        <v>10</v>
      </c>
      <c r="Q4" s="8">
        <v>7</v>
      </c>
      <c r="R4" s="47">
        <f t="shared" si="2"/>
        <v>8.5</v>
      </c>
      <c r="S4" s="8">
        <f t="shared" si="3"/>
        <v>9</v>
      </c>
      <c r="T4" s="1" t="s">
        <v>49</v>
      </c>
      <c r="U4" s="1">
        <f>COUNTIF(P1:P25,"&lt;4")</f>
        <v>0</v>
      </c>
      <c r="V4" s="73">
        <f>U4/$B$27</f>
        <v>0</v>
      </c>
    </row>
    <row r="5" spans="1:22" ht="12.75">
      <c r="A5" s="3">
        <f t="shared" si="0"/>
        <v>8.333333333333334</v>
      </c>
      <c r="B5" s="2" t="s">
        <v>103</v>
      </c>
      <c r="C5" s="1">
        <v>8</v>
      </c>
      <c r="D5" s="1">
        <v>10</v>
      </c>
      <c r="E5" s="1">
        <v>7</v>
      </c>
      <c r="F5" s="1">
        <v>10</v>
      </c>
      <c r="G5" s="1">
        <v>10</v>
      </c>
      <c r="H5" s="1">
        <v>5</v>
      </c>
      <c r="I5" s="1">
        <v>4</v>
      </c>
      <c r="J5" s="1">
        <v>8</v>
      </c>
      <c r="K5" s="1">
        <v>10</v>
      </c>
      <c r="L5" s="61">
        <v>8</v>
      </c>
      <c r="M5" s="61">
        <v>10</v>
      </c>
      <c r="N5" s="61">
        <v>10</v>
      </c>
      <c r="O5" s="47">
        <f t="shared" si="4"/>
        <v>8.333333333333334</v>
      </c>
      <c r="P5" s="8">
        <v>9</v>
      </c>
      <c r="Q5" s="8">
        <v>7</v>
      </c>
      <c r="R5" s="47">
        <f t="shared" si="2"/>
        <v>8</v>
      </c>
      <c r="S5" s="8">
        <f t="shared" si="3"/>
        <v>8</v>
      </c>
      <c r="T5" s="75" t="s">
        <v>50</v>
      </c>
      <c r="U5" s="1">
        <f>$B$27-SUM(U1:U4)</f>
        <v>0</v>
      </c>
      <c r="V5" s="73">
        <f>U5/$B$27</f>
        <v>0</v>
      </c>
    </row>
    <row r="6" spans="1:19" ht="12.75">
      <c r="A6" s="3">
        <f t="shared" si="0"/>
        <v>5.666666666666667</v>
      </c>
      <c r="B6" s="2" t="s">
        <v>104</v>
      </c>
      <c r="C6" s="1">
        <v>8</v>
      </c>
      <c r="D6" s="1">
        <v>6</v>
      </c>
      <c r="E6" s="1">
        <v>5</v>
      </c>
      <c r="F6" s="1">
        <v>10</v>
      </c>
      <c r="G6" s="1">
        <v>1</v>
      </c>
      <c r="H6" s="1">
        <v>5</v>
      </c>
      <c r="I6" s="1">
        <v>3</v>
      </c>
      <c r="J6" s="1">
        <v>6</v>
      </c>
      <c r="K6" s="1">
        <v>2</v>
      </c>
      <c r="L6" s="61">
        <v>8</v>
      </c>
      <c r="M6" s="61">
        <v>8</v>
      </c>
      <c r="N6" s="61">
        <v>6</v>
      </c>
      <c r="O6" s="47">
        <f t="shared" si="4"/>
        <v>5.666666666666667</v>
      </c>
      <c r="P6" s="8">
        <f t="shared" si="1"/>
        <v>6</v>
      </c>
      <c r="Q6" s="8">
        <v>5</v>
      </c>
      <c r="R6" s="47">
        <f t="shared" si="2"/>
        <v>5.5</v>
      </c>
      <c r="S6" s="8">
        <f t="shared" si="3"/>
        <v>6</v>
      </c>
    </row>
    <row r="7" spans="1:19" ht="12.75">
      <c r="A7" s="3">
        <f t="shared" si="0"/>
        <v>6.5</v>
      </c>
      <c r="B7" s="2" t="s">
        <v>105</v>
      </c>
      <c r="C7" s="1">
        <v>8</v>
      </c>
      <c r="D7" s="1">
        <v>1</v>
      </c>
      <c r="E7" s="1">
        <v>1</v>
      </c>
      <c r="F7" s="1">
        <v>8</v>
      </c>
      <c r="G7" s="1">
        <v>7</v>
      </c>
      <c r="H7" s="1">
        <v>4</v>
      </c>
      <c r="I7" s="1">
        <v>4</v>
      </c>
      <c r="J7" s="1">
        <v>10</v>
      </c>
      <c r="K7" s="1">
        <v>10</v>
      </c>
      <c r="L7" s="61">
        <v>10</v>
      </c>
      <c r="M7" s="61">
        <v>8</v>
      </c>
      <c r="N7" s="61">
        <v>7</v>
      </c>
      <c r="O7" s="47">
        <f t="shared" si="4"/>
        <v>6.5</v>
      </c>
      <c r="P7" s="8">
        <f t="shared" si="1"/>
        <v>7</v>
      </c>
      <c r="Q7" s="8">
        <v>7</v>
      </c>
      <c r="R7" s="47">
        <f t="shared" si="2"/>
        <v>7</v>
      </c>
      <c r="S7" s="8">
        <f t="shared" si="3"/>
        <v>7</v>
      </c>
    </row>
    <row r="8" spans="1:19" ht="12.75">
      <c r="A8" s="3">
        <f t="shared" si="0"/>
        <v>7.5</v>
      </c>
      <c r="B8" s="2" t="s">
        <v>106</v>
      </c>
      <c r="C8" s="1">
        <v>8</v>
      </c>
      <c r="D8" s="1">
        <v>6</v>
      </c>
      <c r="E8" s="1">
        <v>5</v>
      </c>
      <c r="F8" s="1">
        <v>10</v>
      </c>
      <c r="G8" s="1">
        <v>1</v>
      </c>
      <c r="H8" s="1">
        <v>5</v>
      </c>
      <c r="I8" s="1">
        <v>10</v>
      </c>
      <c r="J8" s="1">
        <v>9</v>
      </c>
      <c r="K8" s="1">
        <v>10</v>
      </c>
      <c r="L8" s="61">
        <v>8</v>
      </c>
      <c r="M8" s="61">
        <v>10</v>
      </c>
      <c r="N8" s="61">
        <v>8</v>
      </c>
      <c r="O8" s="47">
        <f t="shared" si="4"/>
        <v>7.5</v>
      </c>
      <c r="P8" s="8">
        <f t="shared" si="1"/>
        <v>8</v>
      </c>
      <c r="Q8" s="8">
        <v>5</v>
      </c>
      <c r="R8" s="47">
        <f t="shared" si="2"/>
        <v>6.5</v>
      </c>
      <c r="S8" s="8">
        <f t="shared" si="3"/>
        <v>7</v>
      </c>
    </row>
    <row r="9" spans="1:19" ht="12.75">
      <c r="A9" s="3">
        <f t="shared" si="0"/>
        <v>7.666666666666667</v>
      </c>
      <c r="B9" s="2" t="s">
        <v>107</v>
      </c>
      <c r="C9" s="1">
        <v>5</v>
      </c>
      <c r="D9" s="1">
        <v>5</v>
      </c>
      <c r="E9" s="1">
        <v>8</v>
      </c>
      <c r="F9" s="1">
        <v>9</v>
      </c>
      <c r="G9" s="1">
        <v>7</v>
      </c>
      <c r="H9" s="1">
        <v>8</v>
      </c>
      <c r="I9" s="1">
        <v>7</v>
      </c>
      <c r="J9" s="1">
        <v>8</v>
      </c>
      <c r="K9" s="1">
        <v>6</v>
      </c>
      <c r="L9" s="61">
        <v>10</v>
      </c>
      <c r="M9" s="61">
        <v>10</v>
      </c>
      <c r="N9" s="61">
        <v>9</v>
      </c>
      <c r="O9" s="47">
        <f t="shared" si="4"/>
        <v>7.666666666666667</v>
      </c>
      <c r="P9" s="8">
        <f t="shared" si="1"/>
        <v>8</v>
      </c>
      <c r="Q9" s="8">
        <v>7</v>
      </c>
      <c r="R9" s="47">
        <f t="shared" si="2"/>
        <v>7.5</v>
      </c>
      <c r="S9" s="8">
        <f t="shared" si="3"/>
        <v>8</v>
      </c>
    </row>
    <row r="10" spans="1:19" ht="12.75">
      <c r="A10" s="3">
        <f t="shared" si="0"/>
        <v>7.666666666666667</v>
      </c>
      <c r="B10" s="2" t="s">
        <v>108</v>
      </c>
      <c r="C10" s="1">
        <v>10</v>
      </c>
      <c r="D10" s="1">
        <v>4</v>
      </c>
      <c r="E10" s="1">
        <v>10</v>
      </c>
      <c r="F10" s="1">
        <v>10</v>
      </c>
      <c r="G10" s="1">
        <v>5</v>
      </c>
      <c r="H10" s="1">
        <v>9</v>
      </c>
      <c r="I10" s="1">
        <v>7</v>
      </c>
      <c r="J10" s="1">
        <v>9</v>
      </c>
      <c r="K10" s="1">
        <v>1</v>
      </c>
      <c r="L10" s="61">
        <v>9</v>
      </c>
      <c r="M10" s="61">
        <v>8</v>
      </c>
      <c r="N10" s="61">
        <v>10</v>
      </c>
      <c r="O10" s="47">
        <f t="shared" si="4"/>
        <v>7.666666666666667</v>
      </c>
      <c r="P10" s="8">
        <f t="shared" si="1"/>
        <v>8</v>
      </c>
      <c r="Q10" s="8">
        <v>6</v>
      </c>
      <c r="R10" s="47">
        <f t="shared" si="2"/>
        <v>7</v>
      </c>
      <c r="S10" s="8">
        <f t="shared" si="3"/>
        <v>7</v>
      </c>
    </row>
    <row r="11" spans="1:19" ht="12.75">
      <c r="A11" s="3">
        <f t="shared" si="0"/>
        <v>8.25</v>
      </c>
      <c r="B11" s="2" t="s">
        <v>109</v>
      </c>
      <c r="C11" s="1">
        <v>10</v>
      </c>
      <c r="D11" s="1">
        <v>9</v>
      </c>
      <c r="E11" s="1">
        <v>7</v>
      </c>
      <c r="F11" s="1">
        <v>9</v>
      </c>
      <c r="G11" s="1">
        <v>9</v>
      </c>
      <c r="H11" s="1">
        <v>4</v>
      </c>
      <c r="I11" s="1">
        <v>7</v>
      </c>
      <c r="J11" s="1">
        <v>9</v>
      </c>
      <c r="K11" s="1">
        <v>10</v>
      </c>
      <c r="L11" s="61">
        <v>8</v>
      </c>
      <c r="M11" s="61">
        <v>8</v>
      </c>
      <c r="N11" s="61">
        <v>9</v>
      </c>
      <c r="O11" s="47">
        <f t="shared" si="4"/>
        <v>8.25</v>
      </c>
      <c r="P11" s="8">
        <v>9</v>
      </c>
      <c r="Q11" s="8">
        <v>8</v>
      </c>
      <c r="R11" s="47">
        <f t="shared" si="2"/>
        <v>8.5</v>
      </c>
      <c r="S11" s="8">
        <f t="shared" si="3"/>
        <v>9</v>
      </c>
    </row>
    <row r="12" spans="1:19" ht="13.5" thickBot="1">
      <c r="A12" s="3">
        <f t="shared" si="0"/>
        <v>9.583333333333334</v>
      </c>
      <c r="B12" s="59" t="s">
        <v>110</v>
      </c>
      <c r="C12" s="55">
        <v>9</v>
      </c>
      <c r="D12" s="55">
        <v>10</v>
      </c>
      <c r="E12" s="55">
        <v>9</v>
      </c>
      <c r="F12" s="55">
        <v>10</v>
      </c>
      <c r="G12" s="55">
        <v>10</v>
      </c>
      <c r="H12" s="55">
        <v>10</v>
      </c>
      <c r="I12" s="55">
        <v>10</v>
      </c>
      <c r="J12" s="55">
        <v>10</v>
      </c>
      <c r="K12" s="55">
        <v>9</v>
      </c>
      <c r="L12" s="63">
        <v>10</v>
      </c>
      <c r="M12" s="63">
        <v>9</v>
      </c>
      <c r="N12" s="63">
        <v>9</v>
      </c>
      <c r="O12" s="56">
        <f t="shared" si="4"/>
        <v>9.583333333333334</v>
      </c>
      <c r="P12" s="57">
        <f t="shared" si="1"/>
        <v>10</v>
      </c>
      <c r="Q12" s="57">
        <v>8</v>
      </c>
      <c r="R12" s="56">
        <f t="shared" si="2"/>
        <v>9</v>
      </c>
      <c r="S12" s="57">
        <f t="shared" si="3"/>
        <v>9</v>
      </c>
    </row>
    <row r="13" spans="1:19" ht="12.75">
      <c r="A13" s="3">
        <f t="shared" si="0"/>
        <v>8</v>
      </c>
      <c r="B13" s="58" t="s">
        <v>111</v>
      </c>
      <c r="C13" s="26">
        <v>8</v>
      </c>
      <c r="D13" s="26">
        <v>9</v>
      </c>
      <c r="E13" s="26">
        <v>7</v>
      </c>
      <c r="F13" s="26">
        <v>9</v>
      </c>
      <c r="G13" s="26">
        <v>9</v>
      </c>
      <c r="H13" s="26">
        <v>4</v>
      </c>
      <c r="I13" s="26">
        <v>6</v>
      </c>
      <c r="J13" s="26">
        <v>9</v>
      </c>
      <c r="K13" s="26">
        <v>10</v>
      </c>
      <c r="L13" s="64">
        <v>7</v>
      </c>
      <c r="M13" s="64">
        <v>9</v>
      </c>
      <c r="N13" s="64">
        <v>9</v>
      </c>
      <c r="O13" s="53">
        <f t="shared" si="4"/>
        <v>8</v>
      </c>
      <c r="P13" s="54">
        <f t="shared" si="1"/>
        <v>8</v>
      </c>
      <c r="Q13" s="54">
        <v>7</v>
      </c>
      <c r="R13" s="53">
        <f t="shared" si="2"/>
        <v>7.5</v>
      </c>
      <c r="S13" s="54">
        <f t="shared" si="3"/>
        <v>8</v>
      </c>
    </row>
    <row r="14" spans="1:19" ht="12.75">
      <c r="A14" s="3">
        <f t="shared" si="0"/>
        <v>7.5</v>
      </c>
      <c r="B14" s="58" t="s">
        <v>112</v>
      </c>
      <c r="C14" s="26">
        <v>9</v>
      </c>
      <c r="D14" s="26">
        <v>5</v>
      </c>
      <c r="E14" s="26">
        <v>7</v>
      </c>
      <c r="F14" s="26">
        <v>9</v>
      </c>
      <c r="G14" s="26">
        <v>2</v>
      </c>
      <c r="H14" s="26">
        <v>8</v>
      </c>
      <c r="I14" s="26">
        <v>7</v>
      </c>
      <c r="J14" s="26">
        <v>8</v>
      </c>
      <c r="K14" s="26">
        <v>10</v>
      </c>
      <c r="L14" s="64">
        <v>9</v>
      </c>
      <c r="M14" s="64">
        <v>10</v>
      </c>
      <c r="N14" s="64">
        <v>6</v>
      </c>
      <c r="O14" s="47">
        <f t="shared" si="4"/>
        <v>7.5</v>
      </c>
      <c r="P14" s="54">
        <f t="shared" si="1"/>
        <v>8</v>
      </c>
      <c r="Q14" s="54">
        <v>6</v>
      </c>
      <c r="R14" s="47">
        <f>AVERAGE(P14:Q14)</f>
        <v>7</v>
      </c>
      <c r="S14" s="8">
        <f t="shared" si="3"/>
        <v>7</v>
      </c>
    </row>
    <row r="15" spans="1:19" ht="12.75">
      <c r="A15" s="3">
        <f t="shared" si="0"/>
        <v>7.666666666666667</v>
      </c>
      <c r="B15" s="58" t="s">
        <v>113</v>
      </c>
      <c r="C15" s="1">
        <v>9</v>
      </c>
      <c r="D15" s="1">
        <v>10</v>
      </c>
      <c r="E15" s="1">
        <v>1</v>
      </c>
      <c r="F15" s="1">
        <v>8</v>
      </c>
      <c r="G15" s="1">
        <v>6</v>
      </c>
      <c r="H15" s="1">
        <v>8</v>
      </c>
      <c r="I15" s="1">
        <v>6</v>
      </c>
      <c r="J15" s="1">
        <v>9</v>
      </c>
      <c r="K15" s="1">
        <v>10</v>
      </c>
      <c r="L15" s="61">
        <v>10</v>
      </c>
      <c r="M15" s="64">
        <v>8</v>
      </c>
      <c r="N15" s="64">
        <v>7</v>
      </c>
      <c r="O15" s="47">
        <f t="shared" si="4"/>
        <v>7.666666666666667</v>
      </c>
      <c r="P15" s="54">
        <f t="shared" si="1"/>
        <v>8</v>
      </c>
      <c r="Q15" s="54">
        <v>7</v>
      </c>
      <c r="R15" s="53">
        <f t="shared" si="2"/>
        <v>7.5</v>
      </c>
      <c r="S15" s="54">
        <f t="shared" si="3"/>
        <v>8</v>
      </c>
    </row>
    <row r="16" spans="1:19" ht="12.75">
      <c r="A16" s="3">
        <f t="shared" si="0"/>
        <v>6.545454545454546</v>
      </c>
      <c r="B16" s="2" t="s">
        <v>114</v>
      </c>
      <c r="C16" s="1">
        <v>8</v>
      </c>
      <c r="D16" s="1">
        <v>7</v>
      </c>
      <c r="E16" s="1">
        <v>1</v>
      </c>
      <c r="F16" s="1">
        <v>7</v>
      </c>
      <c r="G16" s="1">
        <v>1</v>
      </c>
      <c r="H16" s="1">
        <v>9</v>
      </c>
      <c r="I16" s="1">
        <v>4</v>
      </c>
      <c r="J16" s="1">
        <v>9</v>
      </c>
      <c r="K16" s="1">
        <v>9</v>
      </c>
      <c r="L16" s="61">
        <v>9</v>
      </c>
      <c r="M16" s="61" t="s">
        <v>259</v>
      </c>
      <c r="N16" s="61">
        <v>8</v>
      </c>
      <c r="O16" s="47">
        <f t="shared" si="4"/>
        <v>6.545454545454546</v>
      </c>
      <c r="P16" s="8">
        <f t="shared" si="1"/>
        <v>7</v>
      </c>
      <c r="Q16" s="8">
        <v>6</v>
      </c>
      <c r="R16" s="47">
        <f t="shared" si="2"/>
        <v>6.5</v>
      </c>
      <c r="S16" s="8">
        <f t="shared" si="3"/>
        <v>7</v>
      </c>
    </row>
    <row r="17" spans="1:19" ht="12.75">
      <c r="A17" s="3">
        <f t="shared" si="0"/>
        <v>6.666666666666667</v>
      </c>
      <c r="B17" s="58" t="s">
        <v>115</v>
      </c>
      <c r="C17" s="26">
        <v>10</v>
      </c>
      <c r="D17" s="26">
        <v>7</v>
      </c>
      <c r="E17" s="26">
        <v>1</v>
      </c>
      <c r="F17" s="26">
        <v>8</v>
      </c>
      <c r="G17" s="26">
        <v>7</v>
      </c>
      <c r="H17" s="26">
        <v>8</v>
      </c>
      <c r="I17" s="26">
        <v>4</v>
      </c>
      <c r="J17" s="26">
        <v>9</v>
      </c>
      <c r="K17" s="26">
        <v>1</v>
      </c>
      <c r="L17" s="64">
        <v>7</v>
      </c>
      <c r="M17" s="64">
        <v>9</v>
      </c>
      <c r="N17" s="64">
        <v>9</v>
      </c>
      <c r="O17" s="47">
        <f t="shared" si="4"/>
        <v>6.666666666666667</v>
      </c>
      <c r="P17" s="8">
        <f t="shared" si="1"/>
        <v>7</v>
      </c>
      <c r="Q17" s="54">
        <v>7</v>
      </c>
      <c r="R17" s="53">
        <f t="shared" si="2"/>
        <v>7</v>
      </c>
      <c r="S17" s="54">
        <f t="shared" si="3"/>
        <v>7</v>
      </c>
    </row>
    <row r="18" spans="1:19" ht="12.75">
      <c r="A18" s="3">
        <f t="shared" si="0"/>
        <v>6.5</v>
      </c>
      <c r="B18" s="2" t="s">
        <v>116</v>
      </c>
      <c r="C18" s="1">
        <v>9</v>
      </c>
      <c r="D18" s="1">
        <v>1</v>
      </c>
      <c r="E18" s="1">
        <v>10</v>
      </c>
      <c r="F18" s="1">
        <v>6</v>
      </c>
      <c r="G18" s="1">
        <v>1</v>
      </c>
      <c r="H18" s="1">
        <v>7</v>
      </c>
      <c r="I18" s="1">
        <v>1</v>
      </c>
      <c r="J18" s="1">
        <v>10</v>
      </c>
      <c r="K18" s="1">
        <v>10</v>
      </c>
      <c r="L18" s="61">
        <v>9</v>
      </c>
      <c r="M18" s="61">
        <v>6</v>
      </c>
      <c r="N18" s="61">
        <v>8</v>
      </c>
      <c r="O18" s="47">
        <f t="shared" si="4"/>
        <v>6.5</v>
      </c>
      <c r="P18" s="54">
        <f t="shared" si="1"/>
        <v>7</v>
      </c>
      <c r="Q18" s="8">
        <v>7</v>
      </c>
      <c r="R18" s="47">
        <f t="shared" si="2"/>
        <v>7</v>
      </c>
      <c r="S18" s="8">
        <f t="shared" si="3"/>
        <v>7</v>
      </c>
    </row>
    <row r="19" spans="1:19" ht="12.75">
      <c r="A19" s="3">
        <f t="shared" si="0"/>
        <v>8.916666666666666</v>
      </c>
      <c r="B19" s="2" t="s">
        <v>117</v>
      </c>
      <c r="C19" s="1">
        <v>9</v>
      </c>
      <c r="D19" s="1">
        <v>10</v>
      </c>
      <c r="E19" s="1">
        <v>7</v>
      </c>
      <c r="F19" s="1">
        <v>10</v>
      </c>
      <c r="G19" s="1">
        <v>9</v>
      </c>
      <c r="H19" s="1">
        <v>10</v>
      </c>
      <c r="I19" s="1">
        <v>8</v>
      </c>
      <c r="J19" s="1">
        <v>9</v>
      </c>
      <c r="K19" s="1">
        <v>10</v>
      </c>
      <c r="L19" s="61">
        <v>9</v>
      </c>
      <c r="M19" s="61">
        <v>10</v>
      </c>
      <c r="N19" s="61">
        <v>6</v>
      </c>
      <c r="O19" s="47">
        <f t="shared" si="4"/>
        <v>8.916666666666666</v>
      </c>
      <c r="P19" s="8">
        <f t="shared" si="1"/>
        <v>9</v>
      </c>
      <c r="Q19" s="8">
        <v>5</v>
      </c>
      <c r="R19" s="47">
        <f>AVERAGE(P19:Q19)</f>
        <v>7</v>
      </c>
      <c r="S19" s="8">
        <f t="shared" si="3"/>
        <v>7</v>
      </c>
    </row>
    <row r="20" spans="1:19" ht="12.75">
      <c r="A20" s="3">
        <f t="shared" si="0"/>
        <v>7.916666666666667</v>
      </c>
      <c r="B20" s="2" t="s">
        <v>118</v>
      </c>
      <c r="C20" s="1">
        <v>9</v>
      </c>
      <c r="D20" s="1">
        <v>6</v>
      </c>
      <c r="E20" s="1">
        <v>3</v>
      </c>
      <c r="F20" s="1">
        <v>9</v>
      </c>
      <c r="G20" s="1">
        <v>8</v>
      </c>
      <c r="H20" s="1">
        <v>6</v>
      </c>
      <c r="I20" s="1">
        <v>7</v>
      </c>
      <c r="J20" s="1">
        <v>10</v>
      </c>
      <c r="K20" s="1">
        <v>10</v>
      </c>
      <c r="L20" s="61">
        <v>9</v>
      </c>
      <c r="M20" s="61">
        <v>10</v>
      </c>
      <c r="N20" s="61">
        <v>8</v>
      </c>
      <c r="O20" s="47">
        <f t="shared" si="4"/>
        <v>7.916666666666667</v>
      </c>
      <c r="P20" s="8">
        <f t="shared" si="1"/>
        <v>8</v>
      </c>
      <c r="Q20" s="8">
        <v>6</v>
      </c>
      <c r="R20" s="47">
        <f>AVERAGE(P20:Q20)</f>
        <v>7</v>
      </c>
      <c r="S20" s="8">
        <f t="shared" si="3"/>
        <v>7</v>
      </c>
    </row>
    <row r="21" spans="1:19" ht="12.75">
      <c r="A21" s="3">
        <f t="shared" si="0"/>
        <v>6.666666666666667</v>
      </c>
      <c r="B21" s="2" t="s">
        <v>119</v>
      </c>
      <c r="C21" s="1">
        <v>9</v>
      </c>
      <c r="D21" s="1">
        <v>4</v>
      </c>
      <c r="E21" s="1">
        <v>1</v>
      </c>
      <c r="F21" s="1">
        <v>8</v>
      </c>
      <c r="G21" s="1">
        <v>7</v>
      </c>
      <c r="H21" s="1">
        <v>8</v>
      </c>
      <c r="I21" s="1">
        <v>6</v>
      </c>
      <c r="J21" s="1">
        <v>9</v>
      </c>
      <c r="K21" s="1">
        <v>1</v>
      </c>
      <c r="L21" s="61">
        <v>10</v>
      </c>
      <c r="M21" s="61">
        <v>10</v>
      </c>
      <c r="N21" s="61">
        <v>7</v>
      </c>
      <c r="O21" s="47">
        <f t="shared" si="4"/>
        <v>6.666666666666667</v>
      </c>
      <c r="P21" s="8">
        <f t="shared" si="1"/>
        <v>7</v>
      </c>
      <c r="Q21" s="8">
        <v>6</v>
      </c>
      <c r="R21" s="47">
        <f t="shared" si="2"/>
        <v>6.5</v>
      </c>
      <c r="S21" s="8">
        <f t="shared" si="3"/>
        <v>7</v>
      </c>
    </row>
    <row r="22" spans="1:19" ht="12.75">
      <c r="A22" s="3">
        <f t="shared" si="0"/>
        <v>7.666666666666667</v>
      </c>
      <c r="B22" s="2" t="s">
        <v>120</v>
      </c>
      <c r="C22" s="1">
        <v>9</v>
      </c>
      <c r="D22" s="1">
        <v>6</v>
      </c>
      <c r="E22" s="1">
        <v>3</v>
      </c>
      <c r="F22" s="1">
        <v>9</v>
      </c>
      <c r="G22" s="1">
        <v>8</v>
      </c>
      <c r="H22" s="1">
        <v>6</v>
      </c>
      <c r="I22" s="1">
        <v>7</v>
      </c>
      <c r="J22" s="1">
        <v>10</v>
      </c>
      <c r="K22" s="1">
        <v>10</v>
      </c>
      <c r="L22" s="61">
        <v>6</v>
      </c>
      <c r="M22" s="61">
        <v>10</v>
      </c>
      <c r="N22" s="61">
        <v>8</v>
      </c>
      <c r="O22" s="47">
        <f t="shared" si="4"/>
        <v>7.666666666666667</v>
      </c>
      <c r="P22" s="8">
        <f t="shared" si="1"/>
        <v>8</v>
      </c>
      <c r="Q22" s="8">
        <v>6</v>
      </c>
      <c r="R22" s="47">
        <f t="shared" si="2"/>
        <v>7</v>
      </c>
      <c r="S22" s="8">
        <f t="shared" si="3"/>
        <v>7</v>
      </c>
    </row>
    <row r="23" spans="1:19" ht="12.75">
      <c r="A23" s="3">
        <f t="shared" si="0"/>
        <v>9.083333333333334</v>
      </c>
      <c r="B23" s="2" t="s">
        <v>121</v>
      </c>
      <c r="C23" s="1">
        <v>9</v>
      </c>
      <c r="D23" s="1">
        <v>10</v>
      </c>
      <c r="E23" s="1">
        <v>7</v>
      </c>
      <c r="F23" s="1">
        <v>9</v>
      </c>
      <c r="G23" s="1">
        <v>9</v>
      </c>
      <c r="H23" s="1">
        <v>8</v>
      </c>
      <c r="I23" s="1">
        <v>8</v>
      </c>
      <c r="J23" s="1">
        <v>10</v>
      </c>
      <c r="K23" s="1">
        <v>10</v>
      </c>
      <c r="L23" s="61">
        <v>10</v>
      </c>
      <c r="M23" s="61">
        <v>10</v>
      </c>
      <c r="N23" s="61">
        <v>9</v>
      </c>
      <c r="O23" s="47">
        <f t="shared" si="4"/>
        <v>9.083333333333334</v>
      </c>
      <c r="P23" s="8">
        <f t="shared" si="1"/>
        <v>9</v>
      </c>
      <c r="Q23" s="8">
        <v>7</v>
      </c>
      <c r="R23" s="47">
        <f t="shared" si="2"/>
        <v>8</v>
      </c>
      <c r="S23" s="8">
        <f t="shared" si="3"/>
        <v>8</v>
      </c>
    </row>
    <row r="24" spans="1:19" ht="12.75">
      <c r="A24" s="3">
        <f t="shared" si="0"/>
        <v>6</v>
      </c>
      <c r="B24" s="2" t="s">
        <v>122</v>
      </c>
      <c r="C24" s="1">
        <v>9</v>
      </c>
      <c r="D24" s="1">
        <v>4</v>
      </c>
      <c r="E24" s="1">
        <v>1</v>
      </c>
      <c r="F24" s="1">
        <v>8</v>
      </c>
      <c r="G24" s="1">
        <v>8</v>
      </c>
      <c r="H24" s="1">
        <v>4</v>
      </c>
      <c r="I24" s="1">
        <v>1</v>
      </c>
      <c r="J24" s="1">
        <v>9</v>
      </c>
      <c r="K24" s="1">
        <v>1</v>
      </c>
      <c r="L24" s="61">
        <v>9</v>
      </c>
      <c r="M24" s="61">
        <v>10</v>
      </c>
      <c r="N24" s="61">
        <v>8</v>
      </c>
      <c r="O24" s="47">
        <f t="shared" si="4"/>
        <v>6</v>
      </c>
      <c r="P24" s="8">
        <f t="shared" si="1"/>
        <v>6</v>
      </c>
      <c r="Q24" s="8">
        <v>7</v>
      </c>
      <c r="R24" s="47">
        <f t="shared" si="2"/>
        <v>6.5</v>
      </c>
      <c r="S24" s="8">
        <f t="shared" si="3"/>
        <v>7</v>
      </c>
    </row>
    <row r="25" spans="1:19" ht="12.75">
      <c r="A25" s="3">
        <f t="shared" si="0"/>
        <v>8.166666666666666</v>
      </c>
      <c r="B25" s="2" t="s">
        <v>123</v>
      </c>
      <c r="C25" s="1">
        <v>10</v>
      </c>
      <c r="D25" s="1">
        <v>9</v>
      </c>
      <c r="E25" s="1">
        <v>7</v>
      </c>
      <c r="F25" s="1">
        <v>9</v>
      </c>
      <c r="G25" s="1">
        <v>9</v>
      </c>
      <c r="H25" s="1">
        <v>4</v>
      </c>
      <c r="I25" s="1">
        <v>6</v>
      </c>
      <c r="J25" s="1">
        <v>9</v>
      </c>
      <c r="K25" s="1">
        <v>10</v>
      </c>
      <c r="L25" s="61">
        <v>7</v>
      </c>
      <c r="M25" s="61">
        <v>9</v>
      </c>
      <c r="N25" s="61">
        <v>9</v>
      </c>
      <c r="O25" s="47">
        <f t="shared" si="4"/>
        <v>8.166666666666666</v>
      </c>
      <c r="P25" s="8">
        <f t="shared" si="1"/>
        <v>8</v>
      </c>
      <c r="Q25" s="8">
        <v>7</v>
      </c>
      <c r="R25" s="47">
        <f t="shared" si="2"/>
        <v>7.5</v>
      </c>
      <c r="S25" s="8">
        <f t="shared" si="3"/>
        <v>8</v>
      </c>
    </row>
    <row r="26" spans="2:19" s="5" customFormat="1" ht="12.75">
      <c r="B26" s="6" t="s">
        <v>0</v>
      </c>
      <c r="C26" s="11">
        <f aca="true" t="shared" si="5" ref="C26:S26">AVERAGE(C1:C25)</f>
        <v>8.68</v>
      </c>
      <c r="D26" s="11">
        <f t="shared" si="5"/>
        <v>6.6</v>
      </c>
      <c r="E26" s="11">
        <f t="shared" si="5"/>
        <v>5.6</v>
      </c>
      <c r="F26" s="11">
        <f t="shared" si="5"/>
        <v>8.84</v>
      </c>
      <c r="G26" s="11">
        <f t="shared" si="5"/>
        <v>6.36</v>
      </c>
      <c r="H26" s="11">
        <f t="shared" si="5"/>
        <v>7.08</v>
      </c>
      <c r="I26" s="11">
        <f t="shared" si="5"/>
        <v>6.04</v>
      </c>
      <c r="J26" s="11">
        <f>AVERAGE(J1:J25)</f>
        <v>8.88</v>
      </c>
      <c r="K26" s="11">
        <f>AVERAGE(K1:K25)</f>
        <v>7.6</v>
      </c>
      <c r="L26" s="11">
        <f t="shared" si="5"/>
        <v>8.76</v>
      </c>
      <c r="M26" s="11">
        <f>AVERAGE(M1:M25)</f>
        <v>9.208333333333334</v>
      </c>
      <c r="N26" s="11">
        <f>AVERAGE(N1:N25)</f>
        <v>8.2</v>
      </c>
      <c r="O26" s="48">
        <f t="shared" si="5"/>
        <v>7.645151515151514</v>
      </c>
      <c r="P26" s="48">
        <f t="shared" si="5"/>
        <v>7.96</v>
      </c>
      <c r="Q26" s="48">
        <f t="shared" si="5"/>
        <v>6.6</v>
      </c>
      <c r="R26" s="48">
        <f t="shared" si="5"/>
        <v>7.28</v>
      </c>
      <c r="S26" s="48">
        <f t="shared" si="5"/>
        <v>7.52</v>
      </c>
    </row>
    <row r="27" spans="2:19" s="5" customFormat="1" ht="12.75">
      <c r="B27" s="6">
        <v>25</v>
      </c>
      <c r="C27" s="13" t="s">
        <v>45</v>
      </c>
      <c r="D27" s="13" t="s">
        <v>124</v>
      </c>
      <c r="E27" s="13" t="s">
        <v>125</v>
      </c>
      <c r="F27" s="13" t="s">
        <v>126</v>
      </c>
      <c r="G27" s="13" t="s">
        <v>127</v>
      </c>
      <c r="H27" s="13" t="s">
        <v>129</v>
      </c>
      <c r="I27" s="13" t="s">
        <v>130</v>
      </c>
      <c r="J27" s="13" t="s">
        <v>131</v>
      </c>
      <c r="K27" s="13" t="s">
        <v>132</v>
      </c>
      <c r="L27" s="7" t="s">
        <v>29</v>
      </c>
      <c r="M27" s="7" t="s">
        <v>256</v>
      </c>
      <c r="N27" s="7" t="s">
        <v>257</v>
      </c>
      <c r="O27" s="49" t="s">
        <v>32</v>
      </c>
      <c r="P27" s="9" t="s">
        <v>31</v>
      </c>
      <c r="Q27" s="8" t="s">
        <v>30</v>
      </c>
      <c r="R27" s="8" t="s">
        <v>32</v>
      </c>
      <c r="S27" s="8" t="s">
        <v>1</v>
      </c>
    </row>
    <row r="28" spans="2:18" ht="12.75">
      <c r="B28" s="4" t="s">
        <v>95</v>
      </c>
      <c r="C28" s="84" t="s">
        <v>37</v>
      </c>
      <c r="D28" s="85"/>
      <c r="E28" s="85"/>
      <c r="F28" s="85"/>
      <c r="G28" s="85"/>
      <c r="H28" s="85"/>
      <c r="I28" s="85"/>
      <c r="J28" s="85"/>
      <c r="K28" s="85"/>
      <c r="L28" s="86"/>
      <c r="M28" s="84" t="s">
        <v>255</v>
      </c>
      <c r="N28" s="86"/>
      <c r="O28" s="50">
        <f>P28/B27</f>
        <v>1</v>
      </c>
      <c r="P28" s="8">
        <f>COUNTIF(P1:P25,"&gt;3")</f>
        <v>25</v>
      </c>
      <c r="Q28" s="51"/>
      <c r="R28" s="51"/>
    </row>
    <row r="29" spans="2:18" ht="12.75">
      <c r="B29" s="4" t="s">
        <v>96</v>
      </c>
      <c r="C29" s="4"/>
      <c r="D29" s="4"/>
      <c r="E29" s="4"/>
      <c r="F29" s="4"/>
      <c r="G29" s="4"/>
      <c r="H29" s="4"/>
      <c r="I29" s="4"/>
      <c r="J29" s="4"/>
      <c r="K29" s="4"/>
      <c r="L29" s="13"/>
      <c r="M29" s="13"/>
      <c r="N29" s="13"/>
      <c r="O29" s="50">
        <f>P29/B27</f>
        <v>0.92</v>
      </c>
      <c r="P29" s="8">
        <f>COUNTIF(P1:P25,"&gt;6")</f>
        <v>23</v>
      </c>
      <c r="Q29" s="51"/>
      <c r="R29" s="51"/>
    </row>
  </sheetData>
  <sheetProtection/>
  <mergeCells count="2">
    <mergeCell ref="C28:L28"/>
    <mergeCell ref="M28:N28"/>
  </mergeCells>
  <conditionalFormatting sqref="P1:S25">
    <cfRule type="cellIs" priority="1" dxfId="0" operator="lessThan" stopIfTrue="1">
      <formula>4</formula>
    </cfRule>
    <cfRule type="cellIs" priority="2" dxfId="1" operator="greaterThan" stopIfTrue="1">
      <formula>6</formula>
    </cfRule>
  </conditionalFormatting>
  <conditionalFormatting sqref="O1:O25">
    <cfRule type="cellIs" priority="3" dxfId="0" operator="lessThan" stopIfTrue="1">
      <formula>3.5</formula>
    </cfRule>
    <cfRule type="cellIs" priority="4" dxfId="1" operator="greaterThanOrEqual" stopIfTrue="1">
      <formula>6.5</formula>
    </cfRule>
  </conditionalFormatting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62"/>
  <sheetViews>
    <sheetView zoomScale="80" zoomScaleNormal="80" zoomScalePageLayoutView="0" workbookViewId="0" topLeftCell="B1">
      <selection activeCell="R23" sqref="R23"/>
    </sheetView>
  </sheetViews>
  <sheetFormatPr defaultColWidth="9.00390625" defaultRowHeight="12.75"/>
  <cols>
    <col min="1" max="1" width="6.75390625" style="0" hidden="1" customWidth="1"/>
    <col min="2" max="2" width="23.375" style="0" customWidth="1"/>
    <col min="3" max="3" width="8.25390625" style="0" bestFit="1" customWidth="1"/>
    <col min="4" max="4" width="8.375" style="0" bestFit="1" customWidth="1"/>
    <col min="5" max="5" width="8.25390625" style="0" bestFit="1" customWidth="1"/>
    <col min="6" max="6" width="9.25390625" style="0" bestFit="1" customWidth="1"/>
    <col min="7" max="7" width="8.25390625" style="0" bestFit="1" customWidth="1"/>
    <col min="8" max="8" width="9.25390625" style="0" bestFit="1" customWidth="1"/>
    <col min="9" max="10" width="10.875" style="0" bestFit="1" customWidth="1"/>
    <col min="13" max="13" width="9.625" style="0" customWidth="1"/>
    <col min="14" max="14" width="7.75390625" style="0" bestFit="1" customWidth="1"/>
    <col min="15" max="15" width="8.625" style="0" bestFit="1" customWidth="1"/>
    <col min="16" max="16" width="7.875" style="0" bestFit="1" customWidth="1"/>
    <col min="17" max="17" width="8.375" style="0" bestFit="1" customWidth="1"/>
    <col min="18" max="18" width="9.25390625" style="3" bestFit="1" customWidth="1"/>
    <col min="19" max="19" width="9.125" style="10" customWidth="1"/>
    <col min="21" max="21" width="9.125" style="3" customWidth="1"/>
    <col min="22" max="22" width="9.125" style="5" customWidth="1"/>
  </cols>
  <sheetData>
    <row r="1" spans="1:25" ht="12.75">
      <c r="A1" s="3">
        <f>R1</f>
        <v>9</v>
      </c>
      <c r="B1" s="2" t="s">
        <v>133</v>
      </c>
      <c r="C1" s="1">
        <v>9</v>
      </c>
      <c r="D1" s="1">
        <v>8</v>
      </c>
      <c r="E1" s="1">
        <v>9</v>
      </c>
      <c r="F1" s="1">
        <v>8</v>
      </c>
      <c r="G1" s="1">
        <v>10</v>
      </c>
      <c r="H1" s="1">
        <v>9</v>
      </c>
      <c r="I1" s="1">
        <v>9</v>
      </c>
      <c r="J1" s="1">
        <v>10</v>
      </c>
      <c r="K1" s="1">
        <v>10</v>
      </c>
      <c r="L1" s="1">
        <v>7</v>
      </c>
      <c r="M1" s="1">
        <v>10</v>
      </c>
      <c r="N1" s="1"/>
      <c r="O1" s="1">
        <v>10</v>
      </c>
      <c r="P1" s="1">
        <v>8</v>
      </c>
      <c r="Q1" s="1">
        <v>9</v>
      </c>
      <c r="R1" s="47">
        <f>AVERAGE(C1:Q1)</f>
        <v>9</v>
      </c>
      <c r="S1" s="8">
        <f aca="true" t="shared" si="0" ref="S1:S24">ROUND(R1,0)</f>
        <v>9</v>
      </c>
      <c r="T1" s="8">
        <v>4</v>
      </c>
      <c r="U1" s="47">
        <f aca="true" t="shared" si="1" ref="U1:U24">AVERAGE(S1:T1)</f>
        <v>6.5</v>
      </c>
      <c r="V1" s="8">
        <f aca="true" t="shared" si="2" ref="V1:V24">ROUND(U1,0)</f>
        <v>7</v>
      </c>
      <c r="W1" s="1" t="s">
        <v>46</v>
      </c>
      <c r="X1" s="1">
        <f>COUNTIF(S1:S24,"&gt;8")</f>
        <v>3</v>
      </c>
      <c r="Y1" s="73">
        <f>X1/$B$26</f>
        <v>0.125</v>
      </c>
    </row>
    <row r="2" spans="1:25" ht="12.75">
      <c r="A2" s="3">
        <f aca="true" t="shared" si="3" ref="A2:A24">R2</f>
        <v>6.928571428571429</v>
      </c>
      <c r="B2" s="2" t="s">
        <v>134</v>
      </c>
      <c r="C2" s="1">
        <v>9</v>
      </c>
      <c r="D2" s="1">
        <v>10</v>
      </c>
      <c r="E2" s="1">
        <v>4</v>
      </c>
      <c r="F2" s="1">
        <v>5</v>
      </c>
      <c r="G2" s="1">
        <v>2</v>
      </c>
      <c r="H2" s="1">
        <v>6</v>
      </c>
      <c r="I2" s="1">
        <v>9</v>
      </c>
      <c r="J2" s="1">
        <v>6</v>
      </c>
      <c r="K2" s="1">
        <v>8</v>
      </c>
      <c r="L2" s="1">
        <v>6</v>
      </c>
      <c r="M2" s="1">
        <v>8</v>
      </c>
      <c r="N2" s="1"/>
      <c r="O2" s="1">
        <v>8</v>
      </c>
      <c r="P2" s="1">
        <v>9</v>
      </c>
      <c r="Q2" s="1">
        <v>7</v>
      </c>
      <c r="R2" s="47">
        <f aca="true" t="shared" si="4" ref="R2:R24">AVERAGE(C2:Q2)</f>
        <v>6.928571428571429</v>
      </c>
      <c r="S2" s="8">
        <f t="shared" si="0"/>
        <v>7</v>
      </c>
      <c r="T2" s="8">
        <v>5</v>
      </c>
      <c r="U2" s="47">
        <f t="shared" si="1"/>
        <v>6</v>
      </c>
      <c r="V2" s="8">
        <f t="shared" si="2"/>
        <v>6</v>
      </c>
      <c r="W2" s="1" t="s">
        <v>47</v>
      </c>
      <c r="X2" s="74">
        <f>COUNTIF(S1:S24,7)+COUNTIF(S1:S24,8)</f>
        <v>4</v>
      </c>
      <c r="Y2" s="73">
        <f>X2/$B$26</f>
        <v>0.16666666666666666</v>
      </c>
    </row>
    <row r="3" spans="1:25" ht="12.75">
      <c r="A3" s="3">
        <f t="shared" si="3"/>
        <v>4.214285714285714</v>
      </c>
      <c r="B3" s="2" t="s">
        <v>135</v>
      </c>
      <c r="C3" s="1">
        <v>7</v>
      </c>
      <c r="D3" s="1">
        <v>4</v>
      </c>
      <c r="E3" s="1">
        <v>2</v>
      </c>
      <c r="F3" s="1">
        <v>1</v>
      </c>
      <c r="G3" s="1">
        <v>2</v>
      </c>
      <c r="H3" s="1">
        <v>1</v>
      </c>
      <c r="I3" s="1">
        <v>7</v>
      </c>
      <c r="J3" s="1">
        <v>4</v>
      </c>
      <c r="K3" s="1">
        <v>1</v>
      </c>
      <c r="L3" s="1">
        <v>6</v>
      </c>
      <c r="M3" s="1">
        <v>1</v>
      </c>
      <c r="N3" s="1"/>
      <c r="O3" s="1">
        <v>8</v>
      </c>
      <c r="P3" s="1">
        <v>8</v>
      </c>
      <c r="Q3" s="1">
        <v>7</v>
      </c>
      <c r="R3" s="47">
        <f t="shared" si="4"/>
        <v>4.214285714285714</v>
      </c>
      <c r="S3" s="8">
        <f t="shared" si="0"/>
        <v>4</v>
      </c>
      <c r="T3" s="8">
        <v>5</v>
      </c>
      <c r="U3" s="47">
        <f t="shared" si="1"/>
        <v>4.5</v>
      </c>
      <c r="V3" s="8">
        <f t="shared" si="2"/>
        <v>5</v>
      </c>
      <c r="W3" s="1" t="s">
        <v>48</v>
      </c>
      <c r="X3" s="74">
        <f>COUNTIF(S1:S24,4)+COUNTIF(S1:S24,5)+COUNTIF(S1:S24,6)</f>
        <v>15</v>
      </c>
      <c r="Y3" s="73">
        <f>X3/$B$26</f>
        <v>0.625</v>
      </c>
    </row>
    <row r="4" spans="1:25" ht="12.75">
      <c r="A4" s="3">
        <f t="shared" si="3"/>
        <v>6.571428571428571</v>
      </c>
      <c r="B4" s="2" t="s">
        <v>136</v>
      </c>
      <c r="C4" s="1">
        <v>9</v>
      </c>
      <c r="D4" s="1">
        <v>3</v>
      </c>
      <c r="E4" s="1">
        <v>3</v>
      </c>
      <c r="F4" s="1">
        <v>4</v>
      </c>
      <c r="G4" s="1">
        <v>1</v>
      </c>
      <c r="H4" s="1">
        <v>1</v>
      </c>
      <c r="I4" s="1">
        <v>9</v>
      </c>
      <c r="J4" s="1">
        <v>9</v>
      </c>
      <c r="K4" s="1">
        <v>10</v>
      </c>
      <c r="L4" s="1">
        <v>6</v>
      </c>
      <c r="M4" s="1">
        <v>10</v>
      </c>
      <c r="N4" s="1"/>
      <c r="O4" s="1">
        <v>10</v>
      </c>
      <c r="P4" s="1">
        <v>8</v>
      </c>
      <c r="Q4" s="1">
        <v>9</v>
      </c>
      <c r="R4" s="47">
        <f t="shared" si="4"/>
        <v>6.571428571428571</v>
      </c>
      <c r="S4" s="8">
        <f t="shared" si="0"/>
        <v>7</v>
      </c>
      <c r="T4" s="8">
        <v>5</v>
      </c>
      <c r="U4" s="47">
        <f t="shared" si="1"/>
        <v>6</v>
      </c>
      <c r="V4" s="8">
        <f t="shared" si="2"/>
        <v>6</v>
      </c>
      <c r="W4" s="1" t="s">
        <v>49</v>
      </c>
      <c r="X4" s="1">
        <f>COUNTIF(S1:S24,"&lt;4")</f>
        <v>2</v>
      </c>
      <c r="Y4" s="73">
        <f>X4/$B$26</f>
        <v>0.08333333333333333</v>
      </c>
    </row>
    <row r="5" spans="1:25" ht="12.75">
      <c r="A5" s="3">
        <f t="shared" si="3"/>
        <v>5.428571428571429</v>
      </c>
      <c r="B5" s="2" t="s">
        <v>137</v>
      </c>
      <c r="C5" s="1">
        <v>8</v>
      </c>
      <c r="D5" s="1">
        <v>4</v>
      </c>
      <c r="E5" s="1">
        <v>1</v>
      </c>
      <c r="F5" s="1">
        <v>1</v>
      </c>
      <c r="G5" s="1">
        <v>4</v>
      </c>
      <c r="H5" s="1">
        <v>7</v>
      </c>
      <c r="I5" s="1">
        <v>7</v>
      </c>
      <c r="J5" s="1">
        <v>4</v>
      </c>
      <c r="K5" s="1">
        <v>6</v>
      </c>
      <c r="L5" s="1">
        <v>4</v>
      </c>
      <c r="M5" s="1">
        <v>7</v>
      </c>
      <c r="N5" s="1"/>
      <c r="O5" s="1">
        <v>8</v>
      </c>
      <c r="P5" s="1">
        <v>7</v>
      </c>
      <c r="Q5" s="1">
        <v>8</v>
      </c>
      <c r="R5" s="47">
        <f t="shared" si="4"/>
        <v>5.428571428571429</v>
      </c>
      <c r="S5" s="8">
        <f t="shared" si="0"/>
        <v>5</v>
      </c>
      <c r="T5" s="8">
        <v>7</v>
      </c>
      <c r="U5" s="47">
        <f t="shared" si="1"/>
        <v>6</v>
      </c>
      <c r="V5" s="8">
        <f t="shared" si="2"/>
        <v>6</v>
      </c>
      <c r="W5" s="75" t="s">
        <v>50</v>
      </c>
      <c r="X5" s="1">
        <f>$B$26-SUM(X1:X4)</f>
        <v>0</v>
      </c>
      <c r="Y5" s="73">
        <f>X5/$B$26</f>
        <v>0</v>
      </c>
    </row>
    <row r="6" spans="1:22" ht="12.75">
      <c r="A6" s="3">
        <f t="shared" si="3"/>
        <v>8</v>
      </c>
      <c r="B6" s="2" t="s">
        <v>138</v>
      </c>
      <c r="C6" s="1">
        <v>9</v>
      </c>
      <c r="D6" s="1">
        <v>9</v>
      </c>
      <c r="E6" s="1">
        <v>5</v>
      </c>
      <c r="F6" s="1">
        <v>7</v>
      </c>
      <c r="G6" s="1">
        <v>9</v>
      </c>
      <c r="H6" s="61">
        <v>9</v>
      </c>
      <c r="I6" s="61">
        <v>9</v>
      </c>
      <c r="J6" s="1">
        <v>6</v>
      </c>
      <c r="K6" s="1">
        <v>9</v>
      </c>
      <c r="L6" s="1">
        <v>7</v>
      </c>
      <c r="M6" s="1">
        <v>9</v>
      </c>
      <c r="N6" s="1"/>
      <c r="O6" s="1">
        <v>8</v>
      </c>
      <c r="P6" s="1">
        <v>8</v>
      </c>
      <c r="Q6" s="1">
        <v>8</v>
      </c>
      <c r="R6" s="47">
        <f t="shared" si="4"/>
        <v>8</v>
      </c>
      <c r="S6" s="8">
        <f t="shared" si="0"/>
        <v>8</v>
      </c>
      <c r="T6" s="8">
        <v>4</v>
      </c>
      <c r="U6" s="47">
        <f t="shared" si="1"/>
        <v>6</v>
      </c>
      <c r="V6" s="8">
        <f t="shared" si="2"/>
        <v>6</v>
      </c>
    </row>
    <row r="7" spans="1:22" ht="12.75">
      <c r="A7" s="3">
        <f t="shared" si="3"/>
        <v>5.571428571428571</v>
      </c>
      <c r="B7" s="2" t="s">
        <v>139</v>
      </c>
      <c r="C7" s="1">
        <v>8</v>
      </c>
      <c r="D7" s="1">
        <v>5</v>
      </c>
      <c r="E7" s="1">
        <v>6</v>
      </c>
      <c r="F7" s="1">
        <v>7</v>
      </c>
      <c r="G7" s="1">
        <v>7</v>
      </c>
      <c r="H7" s="1">
        <v>4</v>
      </c>
      <c r="I7" s="1">
        <v>1</v>
      </c>
      <c r="J7" s="1">
        <v>8</v>
      </c>
      <c r="K7" s="1">
        <v>1</v>
      </c>
      <c r="L7" s="1">
        <v>6</v>
      </c>
      <c r="M7" s="1">
        <v>1</v>
      </c>
      <c r="N7" s="1"/>
      <c r="O7" s="1">
        <v>8</v>
      </c>
      <c r="P7" s="1">
        <v>8</v>
      </c>
      <c r="Q7" s="1">
        <v>8</v>
      </c>
      <c r="R7" s="47">
        <f t="shared" si="4"/>
        <v>5.571428571428571</v>
      </c>
      <c r="S7" s="8">
        <f t="shared" si="0"/>
        <v>6</v>
      </c>
      <c r="T7" s="8">
        <v>4</v>
      </c>
      <c r="U7" s="47">
        <f t="shared" si="1"/>
        <v>5</v>
      </c>
      <c r="V7" s="8">
        <f t="shared" si="2"/>
        <v>5</v>
      </c>
    </row>
    <row r="8" spans="1:22" ht="12.75">
      <c r="A8" s="3">
        <f t="shared" si="3"/>
        <v>8.857142857142858</v>
      </c>
      <c r="B8" s="2" t="s">
        <v>140</v>
      </c>
      <c r="C8" s="1">
        <v>9</v>
      </c>
      <c r="D8" s="1">
        <v>9</v>
      </c>
      <c r="E8" s="1">
        <v>7</v>
      </c>
      <c r="F8" s="1">
        <v>9</v>
      </c>
      <c r="G8" s="1">
        <v>8</v>
      </c>
      <c r="H8" s="1">
        <v>9</v>
      </c>
      <c r="I8" s="1">
        <v>10</v>
      </c>
      <c r="J8" s="1">
        <v>10</v>
      </c>
      <c r="K8" s="1">
        <v>10</v>
      </c>
      <c r="L8" s="1">
        <v>6</v>
      </c>
      <c r="M8" s="1">
        <v>10</v>
      </c>
      <c r="N8" s="1"/>
      <c r="O8" s="1">
        <v>10</v>
      </c>
      <c r="P8" s="1">
        <v>8</v>
      </c>
      <c r="Q8" s="1">
        <v>9</v>
      </c>
      <c r="R8" s="47">
        <f t="shared" si="4"/>
        <v>8.857142857142858</v>
      </c>
      <c r="S8" s="8">
        <f t="shared" si="0"/>
        <v>9</v>
      </c>
      <c r="T8" s="8">
        <v>5</v>
      </c>
      <c r="U8" s="47">
        <f t="shared" si="1"/>
        <v>7</v>
      </c>
      <c r="V8" s="8">
        <f t="shared" si="2"/>
        <v>7</v>
      </c>
    </row>
    <row r="9" spans="1:22" ht="12.75">
      <c r="A9" s="3">
        <f t="shared" si="3"/>
        <v>3.1333333333333333</v>
      </c>
      <c r="B9" s="2" t="s">
        <v>141</v>
      </c>
      <c r="C9" s="1">
        <v>8</v>
      </c>
      <c r="D9" s="1">
        <v>5</v>
      </c>
      <c r="E9" s="1">
        <v>4</v>
      </c>
      <c r="F9" s="1">
        <v>1</v>
      </c>
      <c r="G9" s="1">
        <v>1</v>
      </c>
      <c r="H9" s="1">
        <v>1</v>
      </c>
      <c r="I9" s="1">
        <v>1</v>
      </c>
      <c r="J9" s="1">
        <v>1</v>
      </c>
      <c r="K9" s="1">
        <v>1</v>
      </c>
      <c r="L9" s="61">
        <v>5</v>
      </c>
      <c r="M9" s="1">
        <v>1</v>
      </c>
      <c r="N9" s="1">
        <v>4</v>
      </c>
      <c r="O9" s="1">
        <v>8</v>
      </c>
      <c r="P9" s="1">
        <v>1</v>
      </c>
      <c r="Q9" s="1">
        <v>5</v>
      </c>
      <c r="R9" s="47">
        <f t="shared" si="4"/>
        <v>3.1333333333333333</v>
      </c>
      <c r="S9" s="8">
        <f t="shared" si="0"/>
        <v>3</v>
      </c>
      <c r="T9" s="8">
        <v>7</v>
      </c>
      <c r="U9" s="47">
        <f t="shared" si="1"/>
        <v>5</v>
      </c>
      <c r="V9" s="8">
        <f t="shared" si="2"/>
        <v>5</v>
      </c>
    </row>
    <row r="10" spans="1:22" ht="12.75">
      <c r="A10" s="3">
        <f t="shared" si="3"/>
        <v>9</v>
      </c>
      <c r="B10" s="2" t="s">
        <v>142</v>
      </c>
      <c r="C10" s="1">
        <v>9</v>
      </c>
      <c r="D10" s="1">
        <v>10</v>
      </c>
      <c r="E10" s="1">
        <v>8</v>
      </c>
      <c r="F10" s="1">
        <v>8</v>
      </c>
      <c r="G10" s="1">
        <v>9</v>
      </c>
      <c r="H10" s="1">
        <v>9</v>
      </c>
      <c r="I10" s="1">
        <v>9</v>
      </c>
      <c r="J10" s="1">
        <v>10</v>
      </c>
      <c r="K10" s="1">
        <v>10</v>
      </c>
      <c r="L10" s="61">
        <v>7</v>
      </c>
      <c r="M10" s="61">
        <v>9</v>
      </c>
      <c r="N10" s="61"/>
      <c r="O10" s="61">
        <v>9</v>
      </c>
      <c r="P10" s="61">
        <v>10</v>
      </c>
      <c r="Q10" s="1">
        <v>9</v>
      </c>
      <c r="R10" s="47">
        <f t="shared" si="4"/>
        <v>9</v>
      </c>
      <c r="S10" s="8">
        <f t="shared" si="0"/>
        <v>9</v>
      </c>
      <c r="T10" s="8">
        <v>4</v>
      </c>
      <c r="U10" s="47">
        <f t="shared" si="1"/>
        <v>6.5</v>
      </c>
      <c r="V10" s="8">
        <f t="shared" si="2"/>
        <v>7</v>
      </c>
    </row>
    <row r="11" spans="1:22" ht="12.75">
      <c r="A11" s="3">
        <f t="shared" si="3"/>
        <v>4.333333333333333</v>
      </c>
      <c r="B11" s="2" t="s">
        <v>143</v>
      </c>
      <c r="C11" s="1">
        <v>7</v>
      </c>
      <c r="D11" s="1">
        <v>5</v>
      </c>
      <c r="E11" s="1">
        <v>5</v>
      </c>
      <c r="F11" s="1">
        <v>7</v>
      </c>
      <c r="G11" s="1">
        <v>7</v>
      </c>
      <c r="H11" s="1">
        <v>1</v>
      </c>
      <c r="I11" s="1">
        <v>4</v>
      </c>
      <c r="J11" s="61">
        <v>1</v>
      </c>
      <c r="K11" s="1">
        <v>1</v>
      </c>
      <c r="L11" s="1">
        <v>5</v>
      </c>
      <c r="M11" s="1">
        <v>1</v>
      </c>
      <c r="N11" s="1">
        <v>4</v>
      </c>
      <c r="O11" s="1">
        <v>9</v>
      </c>
      <c r="P11" s="1">
        <v>4</v>
      </c>
      <c r="Q11" s="1">
        <v>4</v>
      </c>
      <c r="R11" s="47">
        <f t="shared" si="4"/>
        <v>4.333333333333333</v>
      </c>
      <c r="S11" s="8">
        <f t="shared" si="0"/>
        <v>4</v>
      </c>
      <c r="T11" s="8">
        <v>4</v>
      </c>
      <c r="U11" s="47">
        <f t="shared" si="1"/>
        <v>4</v>
      </c>
      <c r="V11" s="8">
        <f t="shared" si="2"/>
        <v>4</v>
      </c>
    </row>
    <row r="12" spans="1:22" ht="13.5" thickBot="1">
      <c r="A12" s="3">
        <f t="shared" si="3"/>
        <v>4.066666666666666</v>
      </c>
      <c r="B12" s="59" t="s">
        <v>144</v>
      </c>
      <c r="C12" s="55">
        <v>6</v>
      </c>
      <c r="D12" s="55">
        <v>2</v>
      </c>
      <c r="E12" s="55">
        <v>7</v>
      </c>
      <c r="F12" s="55">
        <v>4</v>
      </c>
      <c r="G12" s="55">
        <v>1</v>
      </c>
      <c r="H12" s="55">
        <v>4</v>
      </c>
      <c r="I12" s="55">
        <v>5</v>
      </c>
      <c r="J12" s="55">
        <v>2</v>
      </c>
      <c r="K12" s="55">
        <v>4</v>
      </c>
      <c r="L12" s="55">
        <v>4</v>
      </c>
      <c r="M12" s="55">
        <v>1</v>
      </c>
      <c r="N12" s="55">
        <v>4</v>
      </c>
      <c r="O12" s="55">
        <v>4</v>
      </c>
      <c r="P12" s="55">
        <v>9</v>
      </c>
      <c r="Q12" s="55">
        <v>4</v>
      </c>
      <c r="R12" s="56">
        <f t="shared" si="4"/>
        <v>4.066666666666666</v>
      </c>
      <c r="S12" s="57">
        <f t="shared" si="0"/>
        <v>4</v>
      </c>
      <c r="T12" s="57">
        <v>5</v>
      </c>
      <c r="U12" s="56">
        <f t="shared" si="1"/>
        <v>4.5</v>
      </c>
      <c r="V12" s="57">
        <f t="shared" si="2"/>
        <v>5</v>
      </c>
    </row>
    <row r="13" spans="1:22" ht="12.75">
      <c r="A13" s="3">
        <f t="shared" si="3"/>
        <v>7.428571428571429</v>
      </c>
      <c r="B13" s="58" t="s">
        <v>145</v>
      </c>
      <c r="C13" s="26">
        <v>10</v>
      </c>
      <c r="D13" s="26">
        <v>4</v>
      </c>
      <c r="E13" s="26">
        <v>4</v>
      </c>
      <c r="F13" s="26">
        <v>7</v>
      </c>
      <c r="G13" s="26">
        <v>9</v>
      </c>
      <c r="H13" s="26">
        <v>4</v>
      </c>
      <c r="I13" s="26">
        <v>10</v>
      </c>
      <c r="J13" s="26">
        <v>8</v>
      </c>
      <c r="K13" s="26">
        <v>7</v>
      </c>
      <c r="L13" s="26">
        <v>6</v>
      </c>
      <c r="M13" s="26">
        <v>9</v>
      </c>
      <c r="N13" s="26"/>
      <c r="O13" s="26">
        <v>8</v>
      </c>
      <c r="P13" s="26">
        <v>9</v>
      </c>
      <c r="Q13" s="26">
        <v>9</v>
      </c>
      <c r="R13" s="53">
        <f t="shared" si="4"/>
        <v>7.428571428571429</v>
      </c>
      <c r="S13" s="54">
        <v>8</v>
      </c>
      <c r="T13" s="54">
        <v>7</v>
      </c>
      <c r="U13" s="53">
        <f t="shared" si="1"/>
        <v>7.5</v>
      </c>
      <c r="V13" s="54">
        <f t="shared" si="2"/>
        <v>8</v>
      </c>
    </row>
    <row r="14" spans="1:22" ht="12.75">
      <c r="A14" s="3">
        <f t="shared" si="3"/>
        <v>3.933333333333333</v>
      </c>
      <c r="B14" s="2" t="s">
        <v>146</v>
      </c>
      <c r="C14" s="1">
        <v>9</v>
      </c>
      <c r="D14" s="1">
        <v>3</v>
      </c>
      <c r="E14" s="1">
        <v>1</v>
      </c>
      <c r="F14" s="1">
        <v>2</v>
      </c>
      <c r="G14" s="1">
        <v>1</v>
      </c>
      <c r="H14" s="1">
        <v>1</v>
      </c>
      <c r="I14" s="1">
        <v>4</v>
      </c>
      <c r="J14" s="1">
        <v>2</v>
      </c>
      <c r="K14" s="1">
        <v>2</v>
      </c>
      <c r="L14" s="1">
        <v>6</v>
      </c>
      <c r="M14" s="1">
        <v>1</v>
      </c>
      <c r="N14" s="1">
        <v>4</v>
      </c>
      <c r="O14" s="1">
        <v>6</v>
      </c>
      <c r="P14" s="1">
        <v>9</v>
      </c>
      <c r="Q14" s="1">
        <v>8</v>
      </c>
      <c r="R14" s="47">
        <f t="shared" si="4"/>
        <v>3.933333333333333</v>
      </c>
      <c r="S14" s="8">
        <f t="shared" si="0"/>
        <v>4</v>
      </c>
      <c r="T14" s="8">
        <v>5</v>
      </c>
      <c r="U14" s="47">
        <f t="shared" si="1"/>
        <v>4.5</v>
      </c>
      <c r="V14" s="8">
        <f t="shared" si="2"/>
        <v>5</v>
      </c>
    </row>
    <row r="15" spans="1:22" ht="12.75">
      <c r="A15" s="3">
        <f t="shared" si="3"/>
        <v>5.357142857142857</v>
      </c>
      <c r="B15" s="2" t="s">
        <v>147</v>
      </c>
      <c r="C15" s="1">
        <v>7</v>
      </c>
      <c r="D15" s="1">
        <v>1</v>
      </c>
      <c r="E15" s="1">
        <v>2</v>
      </c>
      <c r="F15" s="1">
        <v>6</v>
      </c>
      <c r="G15" s="1">
        <v>5</v>
      </c>
      <c r="H15" s="1">
        <v>7</v>
      </c>
      <c r="I15" s="1">
        <v>5</v>
      </c>
      <c r="J15" s="1">
        <v>7</v>
      </c>
      <c r="K15" s="1">
        <v>5</v>
      </c>
      <c r="L15" s="61">
        <v>5</v>
      </c>
      <c r="M15" s="1">
        <v>1</v>
      </c>
      <c r="N15" s="1"/>
      <c r="O15" s="1">
        <v>7</v>
      </c>
      <c r="P15" s="1">
        <v>10</v>
      </c>
      <c r="Q15" s="1">
        <v>7</v>
      </c>
      <c r="R15" s="47">
        <f t="shared" si="4"/>
        <v>5.357142857142857</v>
      </c>
      <c r="S15" s="8">
        <f t="shared" si="0"/>
        <v>5</v>
      </c>
      <c r="T15" s="8">
        <v>4</v>
      </c>
      <c r="U15" s="47">
        <f t="shared" si="1"/>
        <v>4.5</v>
      </c>
      <c r="V15" s="8">
        <f t="shared" si="2"/>
        <v>5</v>
      </c>
    </row>
    <row r="16" spans="1:22" ht="12.75">
      <c r="A16" s="3">
        <f t="shared" si="3"/>
        <v>5.928571428571429</v>
      </c>
      <c r="B16" s="58" t="s">
        <v>148</v>
      </c>
      <c r="C16" s="26">
        <v>10</v>
      </c>
      <c r="D16" s="26">
        <v>5</v>
      </c>
      <c r="E16" s="26">
        <v>4</v>
      </c>
      <c r="F16" s="26">
        <v>2</v>
      </c>
      <c r="G16" s="26">
        <v>7</v>
      </c>
      <c r="H16" s="26">
        <v>7</v>
      </c>
      <c r="I16" s="26">
        <v>8</v>
      </c>
      <c r="J16" s="26">
        <v>7</v>
      </c>
      <c r="K16" s="26">
        <v>6</v>
      </c>
      <c r="L16" s="26">
        <v>6</v>
      </c>
      <c r="M16" s="26">
        <v>1</v>
      </c>
      <c r="N16" s="26"/>
      <c r="O16" s="26">
        <v>6</v>
      </c>
      <c r="P16" s="26">
        <v>10</v>
      </c>
      <c r="Q16" s="26">
        <v>4</v>
      </c>
      <c r="R16" s="47">
        <f t="shared" si="4"/>
        <v>5.928571428571429</v>
      </c>
      <c r="S16" s="54">
        <f t="shared" si="0"/>
        <v>6</v>
      </c>
      <c r="T16" s="54">
        <v>6</v>
      </c>
      <c r="U16" s="53">
        <f t="shared" si="1"/>
        <v>6</v>
      </c>
      <c r="V16" s="54">
        <f t="shared" si="2"/>
        <v>6</v>
      </c>
    </row>
    <row r="17" spans="1:22" ht="12.75">
      <c r="A17" s="3">
        <f t="shared" si="3"/>
        <v>3.642857142857143</v>
      </c>
      <c r="B17" s="2" t="s">
        <v>149</v>
      </c>
      <c r="C17" s="1">
        <v>10</v>
      </c>
      <c r="D17" s="1">
        <v>1</v>
      </c>
      <c r="E17" s="1">
        <v>1</v>
      </c>
      <c r="F17" s="1">
        <v>4</v>
      </c>
      <c r="G17" s="1">
        <v>2</v>
      </c>
      <c r="H17" s="1">
        <v>1</v>
      </c>
      <c r="I17" s="1">
        <v>1</v>
      </c>
      <c r="J17" s="1">
        <v>1</v>
      </c>
      <c r="K17" s="1">
        <v>2</v>
      </c>
      <c r="L17" s="1">
        <v>5</v>
      </c>
      <c r="M17" s="1">
        <v>1</v>
      </c>
      <c r="N17" s="1"/>
      <c r="O17" s="1">
        <v>7</v>
      </c>
      <c r="P17" s="1">
        <v>8</v>
      </c>
      <c r="Q17" s="1">
        <v>7</v>
      </c>
      <c r="R17" s="47">
        <f t="shared" si="4"/>
        <v>3.642857142857143</v>
      </c>
      <c r="S17" s="8">
        <f t="shared" si="0"/>
        <v>4</v>
      </c>
      <c r="T17" s="8">
        <v>4</v>
      </c>
      <c r="U17" s="47">
        <f t="shared" si="1"/>
        <v>4</v>
      </c>
      <c r="V17" s="8">
        <f t="shared" si="2"/>
        <v>4</v>
      </c>
    </row>
    <row r="18" spans="1:22" ht="12.75">
      <c r="A18" s="3">
        <f t="shared" si="3"/>
        <v>5.928571428571429</v>
      </c>
      <c r="B18" s="2" t="s">
        <v>150</v>
      </c>
      <c r="C18" s="1">
        <v>8</v>
      </c>
      <c r="D18" s="1">
        <v>4</v>
      </c>
      <c r="E18" s="1">
        <v>2</v>
      </c>
      <c r="F18" s="1">
        <v>6</v>
      </c>
      <c r="G18" s="1">
        <v>5</v>
      </c>
      <c r="H18" s="1">
        <v>7</v>
      </c>
      <c r="I18" s="1">
        <v>5</v>
      </c>
      <c r="J18" s="1">
        <v>4</v>
      </c>
      <c r="K18" s="1">
        <v>8</v>
      </c>
      <c r="L18" s="1">
        <v>7</v>
      </c>
      <c r="M18" s="1">
        <v>2</v>
      </c>
      <c r="N18" s="1"/>
      <c r="O18" s="1">
        <v>8</v>
      </c>
      <c r="P18" s="1">
        <v>8</v>
      </c>
      <c r="Q18" s="1">
        <v>9</v>
      </c>
      <c r="R18" s="47">
        <f t="shared" si="4"/>
        <v>5.928571428571429</v>
      </c>
      <c r="S18" s="8">
        <f t="shared" si="0"/>
        <v>6</v>
      </c>
      <c r="T18" s="8">
        <v>5</v>
      </c>
      <c r="U18" s="47">
        <f t="shared" si="1"/>
        <v>5.5</v>
      </c>
      <c r="V18" s="8">
        <f t="shared" si="2"/>
        <v>6</v>
      </c>
    </row>
    <row r="19" spans="1:22" ht="12.75">
      <c r="A19" s="3">
        <f t="shared" si="3"/>
        <v>4.571428571428571</v>
      </c>
      <c r="B19" s="2" t="s">
        <v>151</v>
      </c>
      <c r="C19" s="1">
        <v>9</v>
      </c>
      <c r="D19" s="61">
        <v>9</v>
      </c>
      <c r="E19" s="1">
        <v>6</v>
      </c>
      <c r="F19" s="1">
        <v>4</v>
      </c>
      <c r="G19" s="1">
        <v>1</v>
      </c>
      <c r="H19" s="1">
        <v>1</v>
      </c>
      <c r="I19" s="1">
        <v>7</v>
      </c>
      <c r="J19" s="1">
        <v>4</v>
      </c>
      <c r="K19" s="1">
        <v>1</v>
      </c>
      <c r="L19" s="1">
        <v>2</v>
      </c>
      <c r="M19" s="1">
        <v>1</v>
      </c>
      <c r="N19" s="1"/>
      <c r="O19" s="1">
        <v>7</v>
      </c>
      <c r="P19" s="1">
        <v>8</v>
      </c>
      <c r="Q19" s="1">
        <v>4</v>
      </c>
      <c r="R19" s="47">
        <f t="shared" si="4"/>
        <v>4.571428571428571</v>
      </c>
      <c r="S19" s="8">
        <f t="shared" si="0"/>
        <v>5</v>
      </c>
      <c r="T19" s="8">
        <v>5</v>
      </c>
      <c r="U19" s="47">
        <f t="shared" si="1"/>
        <v>5</v>
      </c>
      <c r="V19" s="8">
        <f t="shared" si="2"/>
        <v>5</v>
      </c>
    </row>
    <row r="20" spans="1:22" ht="12.75">
      <c r="A20" s="3">
        <f t="shared" si="3"/>
        <v>3.0714285714285716</v>
      </c>
      <c r="B20" s="2" t="s">
        <v>152</v>
      </c>
      <c r="C20" s="1">
        <v>10</v>
      </c>
      <c r="D20" s="1">
        <v>1</v>
      </c>
      <c r="E20" s="1">
        <v>1</v>
      </c>
      <c r="F20" s="1">
        <v>1</v>
      </c>
      <c r="G20" s="1">
        <v>1</v>
      </c>
      <c r="H20" s="1">
        <v>1</v>
      </c>
      <c r="I20" s="1">
        <v>1</v>
      </c>
      <c r="J20" s="1">
        <v>2</v>
      </c>
      <c r="K20" s="1">
        <v>2</v>
      </c>
      <c r="L20" s="1">
        <v>4</v>
      </c>
      <c r="M20" s="1">
        <v>1</v>
      </c>
      <c r="N20" s="1"/>
      <c r="O20" s="1">
        <v>5</v>
      </c>
      <c r="P20" s="1">
        <v>8</v>
      </c>
      <c r="Q20" s="1">
        <v>5</v>
      </c>
      <c r="R20" s="47">
        <f t="shared" si="4"/>
        <v>3.0714285714285716</v>
      </c>
      <c r="S20" s="8">
        <f t="shared" si="0"/>
        <v>3</v>
      </c>
      <c r="T20" s="8">
        <v>7</v>
      </c>
      <c r="U20" s="47">
        <f t="shared" si="1"/>
        <v>5</v>
      </c>
      <c r="V20" s="8">
        <f t="shared" si="2"/>
        <v>5</v>
      </c>
    </row>
    <row r="21" spans="1:22" ht="12.75">
      <c r="A21" s="3">
        <f t="shared" si="3"/>
        <v>4.142857142857143</v>
      </c>
      <c r="B21" s="2" t="s">
        <v>153</v>
      </c>
      <c r="C21" s="1">
        <v>10</v>
      </c>
      <c r="D21" s="1">
        <v>9</v>
      </c>
      <c r="E21" s="1">
        <v>1</v>
      </c>
      <c r="F21" s="1">
        <v>1</v>
      </c>
      <c r="G21" s="1">
        <v>2</v>
      </c>
      <c r="H21" s="1">
        <v>1</v>
      </c>
      <c r="I21" s="1">
        <v>1</v>
      </c>
      <c r="J21" s="1">
        <v>1</v>
      </c>
      <c r="K21" s="1">
        <v>2</v>
      </c>
      <c r="L21" s="1">
        <v>6</v>
      </c>
      <c r="M21" s="1">
        <v>1</v>
      </c>
      <c r="N21" s="1"/>
      <c r="O21" s="1">
        <v>8</v>
      </c>
      <c r="P21" s="1">
        <v>7</v>
      </c>
      <c r="Q21" s="1">
        <v>8</v>
      </c>
      <c r="R21" s="47">
        <f t="shared" si="4"/>
        <v>4.142857142857143</v>
      </c>
      <c r="S21" s="8">
        <f t="shared" si="0"/>
        <v>4</v>
      </c>
      <c r="T21" s="8">
        <v>6</v>
      </c>
      <c r="U21" s="47">
        <f t="shared" si="1"/>
        <v>5</v>
      </c>
      <c r="V21" s="8">
        <f t="shared" si="2"/>
        <v>5</v>
      </c>
    </row>
    <row r="22" spans="1:22" ht="12.75">
      <c r="A22" s="3">
        <f t="shared" si="3"/>
        <v>4.2</v>
      </c>
      <c r="B22" s="2" t="s">
        <v>154</v>
      </c>
      <c r="C22" s="1">
        <v>7</v>
      </c>
      <c r="D22" s="1">
        <v>9</v>
      </c>
      <c r="E22" s="1">
        <v>6</v>
      </c>
      <c r="F22" s="1">
        <v>4</v>
      </c>
      <c r="G22" s="1">
        <v>1</v>
      </c>
      <c r="H22" s="1">
        <v>1</v>
      </c>
      <c r="I22" s="1">
        <v>1</v>
      </c>
      <c r="J22" s="1">
        <v>5</v>
      </c>
      <c r="K22" s="1">
        <v>2</v>
      </c>
      <c r="L22" s="61">
        <v>5</v>
      </c>
      <c r="M22" s="1">
        <v>1</v>
      </c>
      <c r="N22" s="1">
        <v>4</v>
      </c>
      <c r="O22" s="1">
        <v>6</v>
      </c>
      <c r="P22" s="1">
        <v>7</v>
      </c>
      <c r="Q22" s="1">
        <v>4</v>
      </c>
      <c r="R22" s="47">
        <f t="shared" si="4"/>
        <v>4.2</v>
      </c>
      <c r="S22" s="8">
        <f t="shared" si="0"/>
        <v>4</v>
      </c>
      <c r="T22" s="8">
        <v>5</v>
      </c>
      <c r="U22" s="47">
        <f t="shared" si="1"/>
        <v>4.5</v>
      </c>
      <c r="V22" s="8">
        <f t="shared" si="2"/>
        <v>5</v>
      </c>
    </row>
    <row r="23" spans="1:22" ht="12.75">
      <c r="A23" s="3">
        <f t="shared" si="3"/>
        <v>3.6</v>
      </c>
      <c r="B23" s="2" t="s">
        <v>155</v>
      </c>
      <c r="C23" s="1">
        <v>8</v>
      </c>
      <c r="D23" s="1">
        <v>1</v>
      </c>
      <c r="E23" s="1">
        <v>6</v>
      </c>
      <c r="F23" s="1">
        <v>1</v>
      </c>
      <c r="G23" s="1">
        <v>1</v>
      </c>
      <c r="H23" s="1">
        <v>1</v>
      </c>
      <c r="I23" s="1">
        <v>1</v>
      </c>
      <c r="J23" s="1">
        <v>1</v>
      </c>
      <c r="K23" s="1">
        <v>1</v>
      </c>
      <c r="L23" s="1">
        <v>1</v>
      </c>
      <c r="M23" s="1">
        <v>7</v>
      </c>
      <c r="N23" s="1">
        <v>8</v>
      </c>
      <c r="O23" s="1">
        <v>7</v>
      </c>
      <c r="P23" s="1">
        <v>6</v>
      </c>
      <c r="Q23" s="1">
        <v>4</v>
      </c>
      <c r="R23" s="47">
        <f t="shared" si="4"/>
        <v>3.6</v>
      </c>
      <c r="S23" s="8">
        <f t="shared" si="0"/>
        <v>4</v>
      </c>
      <c r="T23" s="8">
        <v>4</v>
      </c>
      <c r="U23" s="47">
        <f t="shared" si="1"/>
        <v>4</v>
      </c>
      <c r="V23" s="8">
        <f t="shared" si="2"/>
        <v>4</v>
      </c>
    </row>
    <row r="24" spans="1:22" ht="12.75">
      <c r="A24" s="3">
        <f t="shared" si="3"/>
        <v>5.785714285714286</v>
      </c>
      <c r="B24" s="2" t="s">
        <v>156</v>
      </c>
      <c r="C24" s="1">
        <v>4</v>
      </c>
      <c r="D24" s="1">
        <v>1</v>
      </c>
      <c r="E24" s="1">
        <v>1</v>
      </c>
      <c r="F24" s="1">
        <v>3</v>
      </c>
      <c r="G24" s="1">
        <v>4</v>
      </c>
      <c r="H24" s="1">
        <v>6</v>
      </c>
      <c r="I24" s="1">
        <v>8</v>
      </c>
      <c r="J24" s="1">
        <v>8</v>
      </c>
      <c r="K24" s="1">
        <v>9</v>
      </c>
      <c r="L24" s="1">
        <v>7</v>
      </c>
      <c r="M24" s="1">
        <v>7</v>
      </c>
      <c r="N24" s="1"/>
      <c r="O24" s="1">
        <v>7</v>
      </c>
      <c r="P24" s="1">
        <v>9</v>
      </c>
      <c r="Q24" s="1">
        <v>7</v>
      </c>
      <c r="R24" s="47">
        <f t="shared" si="4"/>
        <v>5.785714285714286</v>
      </c>
      <c r="S24" s="8">
        <f t="shared" si="0"/>
        <v>6</v>
      </c>
      <c r="T24" s="8">
        <v>6</v>
      </c>
      <c r="U24" s="47">
        <f t="shared" si="1"/>
        <v>6</v>
      </c>
      <c r="V24" s="8">
        <f t="shared" si="2"/>
        <v>6</v>
      </c>
    </row>
    <row r="25" spans="2:22" s="5" customFormat="1" ht="12.75">
      <c r="B25" s="6" t="s">
        <v>0</v>
      </c>
      <c r="C25" s="11">
        <f aca="true" t="shared" si="5" ref="C25:V25">AVERAGE(C1:C24)</f>
        <v>8.333333333333334</v>
      </c>
      <c r="D25" s="11">
        <f t="shared" si="5"/>
        <v>5.083333333333333</v>
      </c>
      <c r="E25" s="11">
        <f t="shared" si="5"/>
        <v>4</v>
      </c>
      <c r="F25" s="11">
        <f t="shared" si="5"/>
        <v>4.291666666666667</v>
      </c>
      <c r="G25" s="11">
        <f t="shared" si="5"/>
        <v>4.166666666666667</v>
      </c>
      <c r="H25" s="11">
        <f t="shared" si="5"/>
        <v>4.125</v>
      </c>
      <c r="I25" s="11">
        <f t="shared" si="5"/>
        <v>5.5</v>
      </c>
      <c r="J25" s="11">
        <f t="shared" si="5"/>
        <v>5.041666666666667</v>
      </c>
      <c r="K25" s="11">
        <f t="shared" si="5"/>
        <v>4.916666666666667</v>
      </c>
      <c r="L25" s="11">
        <f t="shared" si="5"/>
        <v>5.375</v>
      </c>
      <c r="M25" s="11">
        <f t="shared" si="5"/>
        <v>4.208333333333333</v>
      </c>
      <c r="N25" s="11">
        <f t="shared" si="5"/>
        <v>4.666666666666667</v>
      </c>
      <c r="O25" s="11">
        <f t="shared" si="5"/>
        <v>7.583333333333333</v>
      </c>
      <c r="P25" s="11">
        <f>AVERAGE(P1:P24)</f>
        <v>7.791666666666667</v>
      </c>
      <c r="Q25" s="11">
        <f>AVERAGE(Q1:Q24)</f>
        <v>6.791666666666667</v>
      </c>
      <c r="R25" s="48">
        <f t="shared" si="5"/>
        <v>5.528968253968254</v>
      </c>
      <c r="S25" s="48">
        <f t="shared" si="5"/>
        <v>5.583333333333333</v>
      </c>
      <c r="T25" s="48">
        <f t="shared" si="5"/>
        <v>5.125</v>
      </c>
      <c r="U25" s="48">
        <f t="shared" si="5"/>
        <v>5.354166666666667</v>
      </c>
      <c r="V25" s="48">
        <f t="shared" si="5"/>
        <v>5.541666666666667</v>
      </c>
    </row>
    <row r="26" spans="2:22" s="5" customFormat="1" ht="12.75">
      <c r="B26" s="6">
        <v>24</v>
      </c>
      <c r="C26" s="7" t="s">
        <v>45</v>
      </c>
      <c r="D26" s="7" t="s">
        <v>124</v>
      </c>
      <c r="E26" s="7" t="s">
        <v>125</v>
      </c>
      <c r="F26" s="7" t="s">
        <v>126</v>
      </c>
      <c r="G26" s="7" t="s">
        <v>127</v>
      </c>
      <c r="H26" s="7" t="s">
        <v>128</v>
      </c>
      <c r="I26" s="7" t="s">
        <v>129</v>
      </c>
      <c r="J26" s="7" t="s">
        <v>130</v>
      </c>
      <c r="K26" s="7" t="s">
        <v>131</v>
      </c>
      <c r="L26" s="7" t="s">
        <v>254</v>
      </c>
      <c r="M26" s="7" t="s">
        <v>132</v>
      </c>
      <c r="N26" s="7" t="s">
        <v>260</v>
      </c>
      <c r="O26" s="7" t="s">
        <v>29</v>
      </c>
      <c r="P26" s="7" t="s">
        <v>256</v>
      </c>
      <c r="Q26" s="7" t="s">
        <v>257</v>
      </c>
      <c r="R26" s="49" t="s">
        <v>32</v>
      </c>
      <c r="S26" s="9" t="s">
        <v>31</v>
      </c>
      <c r="T26" s="8" t="s">
        <v>30</v>
      </c>
      <c r="U26" s="8" t="s">
        <v>32</v>
      </c>
      <c r="V26" s="8" t="s">
        <v>1</v>
      </c>
    </row>
    <row r="27" spans="2:22" ht="12.75">
      <c r="B27" s="4" t="s">
        <v>95</v>
      </c>
      <c r="C27" s="84" t="s">
        <v>37</v>
      </c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6"/>
      <c r="P27" s="84" t="s">
        <v>255</v>
      </c>
      <c r="Q27" s="86"/>
      <c r="R27" s="50">
        <f>S27/B26</f>
        <v>0.9166666666666666</v>
      </c>
      <c r="S27" s="8">
        <f>COUNTIF(S1:S24,"&gt;3")</f>
        <v>22</v>
      </c>
      <c r="T27" s="51"/>
      <c r="U27" s="52"/>
      <c r="V27" s="15"/>
    </row>
    <row r="28" spans="2:22" ht="12.75">
      <c r="B28" s="4" t="s">
        <v>96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50">
        <f>S28/B26</f>
        <v>0.2916666666666667</v>
      </c>
      <c r="S28" s="8">
        <f>COUNTIF(S1:S24,"&gt;6")</f>
        <v>7</v>
      </c>
      <c r="T28" s="51"/>
      <c r="U28" s="52"/>
      <c r="V28" s="15"/>
    </row>
    <row r="62" spans="3:4" ht="12.75">
      <c r="C62" s="83"/>
      <c r="D62" s="83"/>
    </row>
  </sheetData>
  <sheetProtection/>
  <mergeCells count="2">
    <mergeCell ref="C27:O27"/>
    <mergeCell ref="P27:Q27"/>
  </mergeCells>
  <conditionalFormatting sqref="S1:V24">
    <cfRule type="cellIs" priority="1" dxfId="0" operator="lessThan" stopIfTrue="1">
      <formula>4</formula>
    </cfRule>
    <cfRule type="cellIs" priority="2" dxfId="1" operator="greaterThan" stopIfTrue="1">
      <formula>6</formula>
    </cfRule>
  </conditionalFormatting>
  <conditionalFormatting sqref="R1:R24">
    <cfRule type="cellIs" priority="3" dxfId="0" operator="lessThan" stopIfTrue="1">
      <formula>3.5</formula>
    </cfRule>
    <cfRule type="cellIs" priority="4" dxfId="1" operator="greaterThanOrEqual" stopIfTrue="1">
      <formula>6.5</formula>
    </cfRule>
  </conditionalFormatting>
  <printOptions/>
  <pageMargins left="0.75" right="0.75" top="1" bottom="1" header="0.5" footer="0.5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8"/>
  <sheetViews>
    <sheetView zoomScalePageLayoutView="0" workbookViewId="0" topLeftCell="B1">
      <selection activeCell="H4" sqref="H4"/>
    </sheetView>
  </sheetViews>
  <sheetFormatPr defaultColWidth="9.00390625" defaultRowHeight="12.75"/>
  <cols>
    <col min="1" max="1" width="7.375" style="0" hidden="1" customWidth="1"/>
    <col min="2" max="2" width="21.75390625" style="0" customWidth="1"/>
    <col min="3" max="3" width="10.375" style="0" customWidth="1"/>
    <col min="7" max="7" width="9.125" style="3" customWidth="1"/>
    <col min="8" max="8" width="9.125" style="10" customWidth="1"/>
    <col min="11" max="11" width="9.125" style="5" customWidth="1"/>
  </cols>
  <sheetData>
    <row r="1" spans="1:14" ht="12.75">
      <c r="A1" s="3">
        <f aca="true" t="shared" si="0" ref="A1:A19">G1</f>
        <v>6.5</v>
      </c>
      <c r="B1" s="2" t="s">
        <v>51</v>
      </c>
      <c r="C1" s="1">
        <v>6</v>
      </c>
      <c r="D1" s="1">
        <v>4</v>
      </c>
      <c r="E1" s="1">
        <v>9</v>
      </c>
      <c r="F1" s="1">
        <v>7</v>
      </c>
      <c r="G1" s="47">
        <f aca="true" t="shared" si="1" ref="G1:G24">AVERAGE(C1:F1)</f>
        <v>6.5</v>
      </c>
      <c r="H1" s="8">
        <f aca="true" t="shared" si="2" ref="H1:H24">ROUND(G1,0)</f>
        <v>7</v>
      </c>
      <c r="I1" s="8">
        <v>8</v>
      </c>
      <c r="J1" s="47">
        <f aca="true" t="shared" si="3" ref="J1:J24">AVERAGE(H1:I1)</f>
        <v>7.5</v>
      </c>
      <c r="K1" s="8">
        <f aca="true" t="shared" si="4" ref="K1:K24">ROUND(J1,0)</f>
        <v>8</v>
      </c>
      <c r="L1" s="1" t="s">
        <v>46</v>
      </c>
      <c r="M1" s="1">
        <f>COUNTIF(H1:H24,"&gt;8")</f>
        <v>7</v>
      </c>
      <c r="N1" s="73">
        <f>M1/$B$26</f>
        <v>0.2916666666666667</v>
      </c>
    </row>
    <row r="2" spans="1:14" ht="12.75">
      <c r="A2" s="3">
        <f t="shared" si="0"/>
        <v>7.75</v>
      </c>
      <c r="B2" s="2" t="s">
        <v>52</v>
      </c>
      <c r="C2" s="1">
        <v>8</v>
      </c>
      <c r="D2" s="1">
        <v>6</v>
      </c>
      <c r="E2" s="1">
        <v>9</v>
      </c>
      <c r="F2" s="1">
        <v>8</v>
      </c>
      <c r="G2" s="47">
        <f t="shared" si="1"/>
        <v>7.75</v>
      </c>
      <c r="H2" s="8">
        <f t="shared" si="2"/>
        <v>8</v>
      </c>
      <c r="I2" s="8">
        <v>9</v>
      </c>
      <c r="J2" s="47">
        <f t="shared" si="3"/>
        <v>8.5</v>
      </c>
      <c r="K2" s="8">
        <f t="shared" si="4"/>
        <v>9</v>
      </c>
      <c r="L2" s="1" t="s">
        <v>47</v>
      </c>
      <c r="M2" s="74">
        <f>COUNTIF(H1:H24,7)+COUNTIF(H1:H24,8)</f>
        <v>15</v>
      </c>
      <c r="N2" s="73">
        <f>M2/$B$26</f>
        <v>0.625</v>
      </c>
    </row>
    <row r="3" spans="1:14" ht="12.75">
      <c r="A3" s="3">
        <f t="shared" si="0"/>
        <v>7.75</v>
      </c>
      <c r="B3" s="2" t="s">
        <v>53</v>
      </c>
      <c r="C3" s="1">
        <v>7</v>
      </c>
      <c r="D3" s="1">
        <v>7</v>
      </c>
      <c r="E3" s="1">
        <v>9</v>
      </c>
      <c r="F3" s="1">
        <v>8</v>
      </c>
      <c r="G3" s="47">
        <f t="shared" si="1"/>
        <v>7.75</v>
      </c>
      <c r="H3" s="8">
        <f t="shared" si="2"/>
        <v>8</v>
      </c>
      <c r="I3" s="8">
        <v>9</v>
      </c>
      <c r="J3" s="47">
        <f t="shared" si="3"/>
        <v>8.5</v>
      </c>
      <c r="K3" s="8">
        <f t="shared" si="4"/>
        <v>9</v>
      </c>
      <c r="L3" s="1" t="s">
        <v>48</v>
      </c>
      <c r="M3" s="74">
        <f>COUNTIF(H1:H24,4)+COUNTIF(H1:H24,5)+COUNTIF(H1:H24,6)</f>
        <v>2</v>
      </c>
      <c r="N3" s="73">
        <f>M3/$B$26</f>
        <v>0.08333333333333333</v>
      </c>
    </row>
    <row r="4" spans="1:14" ht="12.75">
      <c r="A4" s="3">
        <f t="shared" si="0"/>
        <v>5.5</v>
      </c>
      <c r="B4" s="2" t="s">
        <v>54</v>
      </c>
      <c r="C4" s="1">
        <v>4</v>
      </c>
      <c r="D4" s="1">
        <v>6</v>
      </c>
      <c r="E4" s="1">
        <v>6</v>
      </c>
      <c r="F4" s="1">
        <v>6</v>
      </c>
      <c r="G4" s="47">
        <f t="shared" si="1"/>
        <v>5.5</v>
      </c>
      <c r="H4" s="8">
        <f t="shared" si="2"/>
        <v>6</v>
      </c>
      <c r="I4" s="8">
        <v>9</v>
      </c>
      <c r="J4" s="47">
        <f t="shared" si="3"/>
        <v>7.5</v>
      </c>
      <c r="K4" s="8">
        <f t="shared" si="4"/>
        <v>8</v>
      </c>
      <c r="L4" s="1" t="s">
        <v>49</v>
      </c>
      <c r="M4" s="1">
        <f>COUNTIF(H1:H24,"&lt;4")</f>
        <v>0</v>
      </c>
      <c r="N4" s="73">
        <f>M4/$B$26</f>
        <v>0</v>
      </c>
    </row>
    <row r="5" spans="1:14" ht="12.75">
      <c r="A5" s="3">
        <f t="shared" si="0"/>
        <v>7.5</v>
      </c>
      <c r="B5" s="2" t="s">
        <v>55</v>
      </c>
      <c r="C5" s="1">
        <v>7</v>
      </c>
      <c r="D5" s="1">
        <v>7</v>
      </c>
      <c r="E5" s="1">
        <v>8</v>
      </c>
      <c r="F5" s="1">
        <v>8</v>
      </c>
      <c r="G5" s="47">
        <f t="shared" si="1"/>
        <v>7.5</v>
      </c>
      <c r="H5" s="8">
        <f t="shared" si="2"/>
        <v>8</v>
      </c>
      <c r="I5" s="8">
        <v>10</v>
      </c>
      <c r="J5" s="47">
        <f t="shared" si="3"/>
        <v>9</v>
      </c>
      <c r="K5" s="8">
        <f t="shared" si="4"/>
        <v>9</v>
      </c>
      <c r="L5" s="75" t="s">
        <v>50</v>
      </c>
      <c r="M5" s="1">
        <f>$B$26-SUM(M1:M4)</f>
        <v>0</v>
      </c>
      <c r="N5" s="73">
        <f>M5/$B$26</f>
        <v>0</v>
      </c>
    </row>
    <row r="6" spans="1:11" ht="12.75">
      <c r="A6" s="3">
        <f t="shared" si="0"/>
        <v>7</v>
      </c>
      <c r="B6" s="2" t="s">
        <v>56</v>
      </c>
      <c r="C6" s="1">
        <v>7</v>
      </c>
      <c r="D6" s="1">
        <v>5</v>
      </c>
      <c r="E6" s="1">
        <v>8</v>
      </c>
      <c r="F6" s="1">
        <v>8</v>
      </c>
      <c r="G6" s="47">
        <f t="shared" si="1"/>
        <v>7</v>
      </c>
      <c r="H6" s="8">
        <f t="shared" si="2"/>
        <v>7</v>
      </c>
      <c r="I6" s="8">
        <v>8</v>
      </c>
      <c r="J6" s="47">
        <f t="shared" si="3"/>
        <v>7.5</v>
      </c>
      <c r="K6" s="8">
        <f t="shared" si="4"/>
        <v>8</v>
      </c>
    </row>
    <row r="7" spans="1:11" ht="12.75">
      <c r="A7" s="3">
        <f t="shared" si="0"/>
        <v>7.75</v>
      </c>
      <c r="B7" s="2" t="s">
        <v>57</v>
      </c>
      <c r="C7" s="1">
        <v>7</v>
      </c>
      <c r="D7" s="1">
        <v>6</v>
      </c>
      <c r="E7" s="1">
        <v>10</v>
      </c>
      <c r="F7" s="1">
        <v>8</v>
      </c>
      <c r="G7" s="47">
        <f t="shared" si="1"/>
        <v>7.75</v>
      </c>
      <c r="H7" s="8">
        <f t="shared" si="2"/>
        <v>8</v>
      </c>
      <c r="I7" s="8">
        <v>10</v>
      </c>
      <c r="J7" s="47">
        <f t="shared" si="3"/>
        <v>9</v>
      </c>
      <c r="K7" s="8">
        <f t="shared" si="4"/>
        <v>9</v>
      </c>
    </row>
    <row r="8" spans="1:11" ht="12.75">
      <c r="A8" s="3">
        <f t="shared" si="0"/>
        <v>6.75</v>
      </c>
      <c r="B8" s="2" t="s">
        <v>58</v>
      </c>
      <c r="C8" s="1">
        <v>5</v>
      </c>
      <c r="D8" s="1">
        <v>6</v>
      </c>
      <c r="E8" s="1">
        <v>9</v>
      </c>
      <c r="F8" s="1">
        <v>7</v>
      </c>
      <c r="G8" s="47">
        <f t="shared" si="1"/>
        <v>6.75</v>
      </c>
      <c r="H8" s="8">
        <f t="shared" si="2"/>
        <v>7</v>
      </c>
      <c r="I8" s="8">
        <v>8</v>
      </c>
      <c r="J8" s="47">
        <f t="shared" si="3"/>
        <v>7.5</v>
      </c>
      <c r="K8" s="8">
        <f t="shared" si="4"/>
        <v>8</v>
      </c>
    </row>
    <row r="9" spans="1:11" ht="12.75">
      <c r="A9" s="3">
        <f t="shared" si="0"/>
        <v>9.5</v>
      </c>
      <c r="B9" s="2" t="s">
        <v>59</v>
      </c>
      <c r="C9" s="1">
        <v>9</v>
      </c>
      <c r="D9" s="1">
        <v>9</v>
      </c>
      <c r="E9" s="1">
        <v>10</v>
      </c>
      <c r="F9" s="1">
        <v>10</v>
      </c>
      <c r="G9" s="47">
        <f t="shared" si="1"/>
        <v>9.5</v>
      </c>
      <c r="H9" s="8">
        <f t="shared" si="2"/>
        <v>10</v>
      </c>
      <c r="I9" s="8">
        <v>10</v>
      </c>
      <c r="J9" s="47">
        <f t="shared" si="3"/>
        <v>10</v>
      </c>
      <c r="K9" s="8">
        <f t="shared" si="4"/>
        <v>10</v>
      </c>
    </row>
    <row r="10" spans="1:11" ht="12.75">
      <c r="A10" s="3">
        <f t="shared" si="0"/>
        <v>8.75</v>
      </c>
      <c r="B10" s="2" t="s">
        <v>60</v>
      </c>
      <c r="C10" s="1">
        <v>8</v>
      </c>
      <c r="D10" s="1">
        <v>9</v>
      </c>
      <c r="E10" s="1">
        <v>9</v>
      </c>
      <c r="F10" s="1">
        <v>9</v>
      </c>
      <c r="G10" s="47">
        <f t="shared" si="1"/>
        <v>8.75</v>
      </c>
      <c r="H10" s="8">
        <f t="shared" si="2"/>
        <v>9</v>
      </c>
      <c r="I10" s="8">
        <v>9</v>
      </c>
      <c r="J10" s="47">
        <f t="shared" si="3"/>
        <v>9</v>
      </c>
      <c r="K10" s="8">
        <f t="shared" si="4"/>
        <v>9</v>
      </c>
    </row>
    <row r="11" spans="1:11" ht="12.75">
      <c r="A11" s="3">
        <f t="shared" si="0"/>
        <v>8.75</v>
      </c>
      <c r="B11" s="2" t="s">
        <v>61</v>
      </c>
      <c r="C11" s="1">
        <v>8</v>
      </c>
      <c r="D11" s="1">
        <v>9</v>
      </c>
      <c r="E11" s="1">
        <v>9</v>
      </c>
      <c r="F11" s="1">
        <v>9</v>
      </c>
      <c r="G11" s="47">
        <f t="shared" si="1"/>
        <v>8.75</v>
      </c>
      <c r="H11" s="8">
        <f t="shared" si="2"/>
        <v>9</v>
      </c>
      <c r="I11" s="8">
        <v>9</v>
      </c>
      <c r="J11" s="47">
        <f t="shared" si="3"/>
        <v>9</v>
      </c>
      <c r="K11" s="8">
        <f t="shared" si="4"/>
        <v>9</v>
      </c>
    </row>
    <row r="12" spans="1:11" ht="13.5" thickBot="1">
      <c r="A12" s="3">
        <f t="shared" si="0"/>
        <v>6.5</v>
      </c>
      <c r="B12" s="59" t="s">
        <v>62</v>
      </c>
      <c r="C12" s="55">
        <v>4</v>
      </c>
      <c r="D12" s="55">
        <v>7</v>
      </c>
      <c r="E12" s="55">
        <v>8</v>
      </c>
      <c r="F12" s="55">
        <v>7</v>
      </c>
      <c r="G12" s="56">
        <f t="shared" si="1"/>
        <v>6.5</v>
      </c>
      <c r="H12" s="57">
        <f t="shared" si="2"/>
        <v>7</v>
      </c>
      <c r="I12" s="57">
        <v>9</v>
      </c>
      <c r="J12" s="56">
        <f t="shared" si="3"/>
        <v>8</v>
      </c>
      <c r="K12" s="57">
        <f t="shared" si="4"/>
        <v>8</v>
      </c>
    </row>
    <row r="13" spans="1:11" ht="12.75">
      <c r="A13" s="3">
        <f t="shared" si="0"/>
        <v>6.75</v>
      </c>
      <c r="B13" s="58" t="s">
        <v>63</v>
      </c>
      <c r="C13" s="26">
        <v>8</v>
      </c>
      <c r="D13" s="26">
        <v>6</v>
      </c>
      <c r="E13" s="26">
        <v>6</v>
      </c>
      <c r="F13" s="26">
        <v>7</v>
      </c>
      <c r="G13" s="53">
        <f t="shared" si="1"/>
        <v>6.75</v>
      </c>
      <c r="H13" s="54">
        <f t="shared" si="2"/>
        <v>7</v>
      </c>
      <c r="I13" s="54">
        <v>9</v>
      </c>
      <c r="J13" s="53">
        <f t="shared" si="3"/>
        <v>8</v>
      </c>
      <c r="K13" s="54">
        <f t="shared" si="4"/>
        <v>8</v>
      </c>
    </row>
    <row r="14" spans="1:11" ht="12.75">
      <c r="A14" s="3">
        <f t="shared" si="0"/>
        <v>5.5</v>
      </c>
      <c r="B14" s="2" t="s">
        <v>64</v>
      </c>
      <c r="C14" s="1">
        <v>4</v>
      </c>
      <c r="D14" s="1">
        <v>6</v>
      </c>
      <c r="E14" s="1">
        <v>6</v>
      </c>
      <c r="F14" s="1">
        <v>6</v>
      </c>
      <c r="G14" s="47">
        <f t="shared" si="1"/>
        <v>5.5</v>
      </c>
      <c r="H14" s="8">
        <f t="shared" si="2"/>
        <v>6</v>
      </c>
      <c r="I14" s="8">
        <v>8</v>
      </c>
      <c r="J14" s="47">
        <f t="shared" si="3"/>
        <v>7</v>
      </c>
      <c r="K14" s="8">
        <f t="shared" si="4"/>
        <v>7</v>
      </c>
    </row>
    <row r="15" spans="1:11" ht="12.75">
      <c r="A15" s="3">
        <f t="shared" si="0"/>
        <v>7.75</v>
      </c>
      <c r="B15" s="2" t="s">
        <v>65</v>
      </c>
      <c r="C15" s="1">
        <v>8</v>
      </c>
      <c r="D15" s="1">
        <v>6</v>
      </c>
      <c r="E15" s="1">
        <v>9</v>
      </c>
      <c r="F15" s="1">
        <v>8</v>
      </c>
      <c r="G15" s="47">
        <f t="shared" si="1"/>
        <v>7.75</v>
      </c>
      <c r="H15" s="8">
        <f t="shared" si="2"/>
        <v>8</v>
      </c>
      <c r="I15" s="8">
        <v>8</v>
      </c>
      <c r="J15" s="47">
        <f t="shared" si="3"/>
        <v>8</v>
      </c>
      <c r="K15" s="8">
        <f t="shared" si="4"/>
        <v>8</v>
      </c>
    </row>
    <row r="16" spans="1:11" ht="12.75">
      <c r="A16" s="3">
        <f t="shared" si="0"/>
        <v>7.5</v>
      </c>
      <c r="B16" s="58" t="s">
        <v>66</v>
      </c>
      <c r="C16" s="26">
        <v>7</v>
      </c>
      <c r="D16" s="26">
        <v>6</v>
      </c>
      <c r="E16" s="26">
        <v>9</v>
      </c>
      <c r="F16" s="26">
        <v>8</v>
      </c>
      <c r="G16" s="53">
        <f t="shared" si="1"/>
        <v>7.5</v>
      </c>
      <c r="H16" s="54">
        <f t="shared" si="2"/>
        <v>8</v>
      </c>
      <c r="I16" s="54">
        <v>9</v>
      </c>
      <c r="J16" s="53">
        <f t="shared" si="3"/>
        <v>8.5</v>
      </c>
      <c r="K16" s="54">
        <f t="shared" si="4"/>
        <v>9</v>
      </c>
    </row>
    <row r="17" spans="1:11" ht="12.75">
      <c r="A17" s="3">
        <f t="shared" si="0"/>
        <v>9.5</v>
      </c>
      <c r="B17" s="2" t="s">
        <v>67</v>
      </c>
      <c r="C17" s="1">
        <v>10</v>
      </c>
      <c r="D17" s="1">
        <v>9</v>
      </c>
      <c r="E17" s="1">
        <v>9</v>
      </c>
      <c r="F17" s="1">
        <v>10</v>
      </c>
      <c r="G17" s="47">
        <f t="shared" si="1"/>
        <v>9.5</v>
      </c>
      <c r="H17" s="8">
        <f t="shared" si="2"/>
        <v>10</v>
      </c>
      <c r="I17" s="8">
        <v>10</v>
      </c>
      <c r="J17" s="47">
        <f t="shared" si="3"/>
        <v>10</v>
      </c>
      <c r="K17" s="8">
        <f t="shared" si="4"/>
        <v>10</v>
      </c>
    </row>
    <row r="18" spans="1:11" ht="12.75">
      <c r="A18" s="3">
        <f t="shared" si="0"/>
        <v>9.5</v>
      </c>
      <c r="B18" s="2" t="s">
        <v>68</v>
      </c>
      <c r="C18" s="1">
        <v>9</v>
      </c>
      <c r="D18" s="1">
        <v>9</v>
      </c>
      <c r="E18" s="1">
        <v>10</v>
      </c>
      <c r="F18" s="1">
        <v>10</v>
      </c>
      <c r="G18" s="47">
        <f t="shared" si="1"/>
        <v>9.5</v>
      </c>
      <c r="H18" s="8">
        <f t="shared" si="2"/>
        <v>10</v>
      </c>
      <c r="I18" s="8">
        <v>10</v>
      </c>
      <c r="J18" s="47">
        <f t="shared" si="3"/>
        <v>10</v>
      </c>
      <c r="K18" s="8">
        <f t="shared" si="4"/>
        <v>10</v>
      </c>
    </row>
    <row r="19" spans="1:11" ht="12.75">
      <c r="A19" s="3">
        <f t="shared" si="0"/>
        <v>7.75</v>
      </c>
      <c r="B19" s="2" t="s">
        <v>69</v>
      </c>
      <c r="C19" s="1">
        <v>4</v>
      </c>
      <c r="D19" s="1">
        <v>8</v>
      </c>
      <c r="E19" s="1">
        <v>9</v>
      </c>
      <c r="F19" s="1">
        <v>10</v>
      </c>
      <c r="G19" s="47">
        <f t="shared" si="1"/>
        <v>7.75</v>
      </c>
      <c r="H19" s="8">
        <f t="shared" si="2"/>
        <v>8</v>
      </c>
      <c r="I19" s="8">
        <v>10</v>
      </c>
      <c r="J19" s="47">
        <f t="shared" si="3"/>
        <v>9</v>
      </c>
      <c r="K19" s="8">
        <f t="shared" si="4"/>
        <v>9</v>
      </c>
    </row>
    <row r="20" spans="1:11" ht="12.75">
      <c r="A20" s="3"/>
      <c r="B20" s="2" t="s">
        <v>98</v>
      </c>
      <c r="C20" s="1">
        <v>9</v>
      </c>
      <c r="D20" s="1">
        <v>8</v>
      </c>
      <c r="E20" s="1">
        <v>8</v>
      </c>
      <c r="F20" s="1">
        <v>9</v>
      </c>
      <c r="G20" s="47">
        <f t="shared" si="1"/>
        <v>8.5</v>
      </c>
      <c r="H20" s="8">
        <f t="shared" si="2"/>
        <v>9</v>
      </c>
      <c r="I20" s="8">
        <v>10</v>
      </c>
      <c r="J20" s="47">
        <f>AVERAGE(H20:I20)</f>
        <v>9.5</v>
      </c>
      <c r="K20" s="8">
        <f t="shared" si="4"/>
        <v>10</v>
      </c>
    </row>
    <row r="21" spans="1:11" ht="12.75">
      <c r="A21" s="3"/>
      <c r="B21" s="2" t="s">
        <v>70</v>
      </c>
      <c r="C21" s="1">
        <v>5</v>
      </c>
      <c r="D21" s="1">
        <v>7</v>
      </c>
      <c r="E21" s="1">
        <v>9</v>
      </c>
      <c r="F21" s="1">
        <v>9</v>
      </c>
      <c r="G21" s="47">
        <f t="shared" si="1"/>
        <v>7.5</v>
      </c>
      <c r="H21" s="8">
        <f t="shared" si="2"/>
        <v>8</v>
      </c>
      <c r="I21" s="8">
        <v>10</v>
      </c>
      <c r="J21" s="47">
        <f>AVERAGE(H21:I21)</f>
        <v>9</v>
      </c>
      <c r="K21" s="8">
        <f t="shared" si="4"/>
        <v>9</v>
      </c>
    </row>
    <row r="22" spans="1:11" ht="12.75">
      <c r="A22" s="3"/>
      <c r="B22" s="2" t="s">
        <v>71</v>
      </c>
      <c r="C22" s="1">
        <v>8</v>
      </c>
      <c r="D22" s="1">
        <v>8</v>
      </c>
      <c r="E22" s="1">
        <v>9</v>
      </c>
      <c r="F22" s="1">
        <v>9</v>
      </c>
      <c r="G22" s="47">
        <f t="shared" si="1"/>
        <v>8.5</v>
      </c>
      <c r="H22" s="8">
        <f t="shared" si="2"/>
        <v>9</v>
      </c>
      <c r="I22" s="8">
        <v>10</v>
      </c>
      <c r="J22" s="47">
        <f>AVERAGE(H22:I22)</f>
        <v>9.5</v>
      </c>
      <c r="K22" s="8">
        <f t="shared" si="4"/>
        <v>10</v>
      </c>
    </row>
    <row r="23" spans="1:11" ht="12.75">
      <c r="A23" s="3">
        <f>G23</f>
        <v>7.5</v>
      </c>
      <c r="B23" s="2" t="s">
        <v>72</v>
      </c>
      <c r="C23" s="1">
        <v>5</v>
      </c>
      <c r="D23" s="1">
        <v>7</v>
      </c>
      <c r="E23" s="1">
        <v>9</v>
      </c>
      <c r="F23" s="1">
        <v>9</v>
      </c>
      <c r="G23" s="47">
        <f t="shared" si="1"/>
        <v>7.5</v>
      </c>
      <c r="H23" s="8">
        <f t="shared" si="2"/>
        <v>8</v>
      </c>
      <c r="I23" s="8">
        <v>8</v>
      </c>
      <c r="J23" s="47">
        <f t="shared" si="3"/>
        <v>8</v>
      </c>
      <c r="K23" s="8">
        <f t="shared" si="4"/>
        <v>8</v>
      </c>
    </row>
    <row r="24" spans="1:11" ht="12.75">
      <c r="A24" s="3">
        <f>G24</f>
        <v>7.5</v>
      </c>
      <c r="B24" s="2" t="s">
        <v>73</v>
      </c>
      <c r="C24" s="1">
        <v>7</v>
      </c>
      <c r="D24" s="1">
        <v>5</v>
      </c>
      <c r="E24" s="1">
        <v>9</v>
      </c>
      <c r="F24" s="1">
        <v>9</v>
      </c>
      <c r="G24" s="47">
        <f t="shared" si="1"/>
        <v>7.5</v>
      </c>
      <c r="H24" s="8">
        <f t="shared" si="2"/>
        <v>8</v>
      </c>
      <c r="I24" s="8">
        <v>10</v>
      </c>
      <c r="J24" s="47">
        <f t="shared" si="3"/>
        <v>9</v>
      </c>
      <c r="K24" s="8">
        <f t="shared" si="4"/>
        <v>9</v>
      </c>
    </row>
    <row r="25" spans="2:11" s="5" customFormat="1" ht="12.75">
      <c r="B25" s="6" t="s">
        <v>0</v>
      </c>
      <c r="C25" s="11">
        <f aca="true" t="shared" si="5" ref="C25:K25">AVERAGE(C1:C24)</f>
        <v>6.833333333333333</v>
      </c>
      <c r="D25" s="11">
        <f t="shared" si="5"/>
        <v>6.916666666666667</v>
      </c>
      <c r="E25" s="11">
        <f t="shared" si="5"/>
        <v>8.583333333333334</v>
      </c>
      <c r="F25" s="11">
        <f t="shared" si="5"/>
        <v>8.291666666666666</v>
      </c>
      <c r="G25" s="48">
        <f t="shared" si="5"/>
        <v>7.65625</v>
      </c>
      <c r="H25" s="48">
        <f t="shared" si="5"/>
        <v>8.041666666666666</v>
      </c>
      <c r="I25" s="48">
        <f t="shared" si="5"/>
        <v>9.166666666666666</v>
      </c>
      <c r="J25" s="48">
        <f t="shared" si="5"/>
        <v>8.604166666666666</v>
      </c>
      <c r="K25" s="48">
        <f t="shared" si="5"/>
        <v>8.791666666666666</v>
      </c>
    </row>
    <row r="26" spans="2:11" s="5" customFormat="1" ht="12.75">
      <c r="B26" s="6">
        <v>24</v>
      </c>
      <c r="C26" s="7" t="s">
        <v>25</v>
      </c>
      <c r="D26" s="7" t="s">
        <v>26</v>
      </c>
      <c r="E26" s="7" t="s">
        <v>27</v>
      </c>
      <c r="F26" s="7" t="s">
        <v>28</v>
      </c>
      <c r="G26" s="49" t="s">
        <v>32</v>
      </c>
      <c r="H26" s="9" t="s">
        <v>34</v>
      </c>
      <c r="I26" s="8" t="s">
        <v>33</v>
      </c>
      <c r="J26" s="49" t="s">
        <v>32</v>
      </c>
      <c r="K26" s="8" t="s">
        <v>1</v>
      </c>
    </row>
    <row r="27" spans="2:11" ht="12.75">
      <c r="B27" s="4" t="s">
        <v>79</v>
      </c>
      <c r="C27" s="85" t="s">
        <v>157</v>
      </c>
      <c r="D27" s="85"/>
      <c r="E27" s="85"/>
      <c r="F27" s="7" t="s">
        <v>29</v>
      </c>
      <c r="G27" s="50">
        <f>H27/B26</f>
        <v>1</v>
      </c>
      <c r="H27" s="8">
        <f>COUNTIF(H1:H24,"&gt;3")</f>
        <v>24</v>
      </c>
      <c r="I27" s="51"/>
      <c r="J27" s="51"/>
      <c r="K27" s="15"/>
    </row>
    <row r="28" spans="2:11" ht="12.75">
      <c r="B28" s="4" t="s">
        <v>97</v>
      </c>
      <c r="C28" s="4"/>
      <c r="D28" s="4"/>
      <c r="E28" s="4"/>
      <c r="F28" s="4"/>
      <c r="G28" s="50">
        <f>H28/B26</f>
        <v>0.9166666666666666</v>
      </c>
      <c r="H28" s="8">
        <f>COUNTIF(H1:H24,"&gt;6")</f>
        <v>22</v>
      </c>
      <c r="I28" s="51"/>
      <c r="J28" s="51"/>
      <c r="K28" s="15"/>
    </row>
  </sheetData>
  <sheetProtection/>
  <mergeCells count="1">
    <mergeCell ref="C27:E27"/>
  </mergeCells>
  <conditionalFormatting sqref="H1:K24">
    <cfRule type="cellIs" priority="1" dxfId="0" operator="lessThan" stopIfTrue="1">
      <formula>4</formula>
    </cfRule>
    <cfRule type="cellIs" priority="2" dxfId="1" operator="greaterThan" stopIfTrue="1">
      <formula>6</formula>
    </cfRule>
  </conditionalFormatting>
  <conditionalFormatting sqref="G1:G24">
    <cfRule type="cellIs" priority="3" dxfId="0" operator="lessThan" stopIfTrue="1">
      <formula>3.5</formula>
    </cfRule>
    <cfRule type="cellIs" priority="4" dxfId="1" operator="greaterThanOrEqual" stopIfTrue="1">
      <formula>6.5</formula>
    </cfRule>
  </conditionalFormatting>
  <printOptions/>
  <pageMargins left="0.75" right="0.75" top="1" bottom="1" header="0.5" footer="0.5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4"/>
  <sheetViews>
    <sheetView zoomScale="90" zoomScaleNormal="90" zoomScalePageLayoutView="0" workbookViewId="0" topLeftCell="D1">
      <selection activeCell="M7" sqref="M7"/>
    </sheetView>
  </sheetViews>
  <sheetFormatPr defaultColWidth="9.00390625" defaultRowHeight="12.75"/>
  <cols>
    <col min="1" max="1" width="13.00390625" style="0" hidden="1" customWidth="1"/>
    <col min="2" max="2" width="23.875" style="0" customWidth="1"/>
    <col min="3" max="3" width="8.625" style="0" customWidth="1"/>
    <col min="4" max="7" width="8.375" style="0" bestFit="1" customWidth="1"/>
    <col min="8" max="8" width="11.00390625" style="0" bestFit="1" customWidth="1"/>
    <col min="9" max="9" width="11.00390625" style="0" customWidth="1"/>
    <col min="10" max="10" width="9.375" style="0" bestFit="1" customWidth="1"/>
    <col min="11" max="11" width="7.25390625" style="0" bestFit="1" customWidth="1"/>
    <col min="12" max="12" width="8.625" style="0" bestFit="1" customWidth="1"/>
    <col min="13" max="13" width="9.875" style="3" customWidth="1"/>
    <col min="14" max="14" width="8.75390625" style="10" bestFit="1" customWidth="1"/>
    <col min="15" max="15" width="7.125" style="0" bestFit="1" customWidth="1"/>
    <col min="16" max="16" width="8.75390625" style="0" bestFit="1" customWidth="1"/>
    <col min="17" max="17" width="8.625" style="5" bestFit="1" customWidth="1"/>
  </cols>
  <sheetData>
    <row r="1" spans="1:20" ht="12.75">
      <c r="A1" s="3">
        <f aca="true" t="shared" si="0" ref="A1:A30">M1</f>
        <v>5.333333333333333</v>
      </c>
      <c r="B1" s="2" t="s">
        <v>158</v>
      </c>
      <c r="C1" s="1">
        <v>9</v>
      </c>
      <c r="D1" s="1">
        <v>9</v>
      </c>
      <c r="E1" s="1">
        <v>5</v>
      </c>
      <c r="F1" s="1">
        <v>4</v>
      </c>
      <c r="G1" s="61">
        <v>5</v>
      </c>
      <c r="H1" s="1">
        <v>7</v>
      </c>
      <c r="I1" s="1">
        <v>1</v>
      </c>
      <c r="J1" s="1">
        <v>4</v>
      </c>
      <c r="K1" s="1"/>
      <c r="L1" s="1">
        <v>4</v>
      </c>
      <c r="M1" s="47">
        <f aca="true" t="shared" si="1" ref="M1:M30">AVERAGE(C1:L1)</f>
        <v>5.333333333333333</v>
      </c>
      <c r="N1" s="8">
        <f aca="true" t="shared" si="2" ref="N1:N30">ROUND(M1,0)</f>
        <v>5</v>
      </c>
      <c r="O1" s="8">
        <v>8</v>
      </c>
      <c r="P1" s="47">
        <f aca="true" t="shared" si="3" ref="P1:P30">AVERAGE(N1:O1)</f>
        <v>6.5</v>
      </c>
      <c r="Q1" s="8">
        <f aca="true" t="shared" si="4" ref="Q1:Q30">ROUND(P1,0)</f>
        <v>7</v>
      </c>
      <c r="R1" s="1" t="s">
        <v>46</v>
      </c>
      <c r="S1" s="1">
        <f>COUNTIF(N1:N30,"&gt;8")</f>
        <v>0</v>
      </c>
      <c r="T1" s="73">
        <f>S1/$B$32</f>
        <v>0</v>
      </c>
    </row>
    <row r="2" spans="1:20" ht="12.75">
      <c r="A2" s="3">
        <f t="shared" si="0"/>
        <v>6</v>
      </c>
      <c r="B2" s="2" t="s">
        <v>159</v>
      </c>
      <c r="C2" s="1">
        <v>9</v>
      </c>
      <c r="D2" s="1">
        <v>8</v>
      </c>
      <c r="E2" s="1">
        <v>6</v>
      </c>
      <c r="F2" s="1">
        <v>5</v>
      </c>
      <c r="G2" s="61">
        <v>9</v>
      </c>
      <c r="H2" s="1">
        <v>6</v>
      </c>
      <c r="I2" s="1">
        <v>5</v>
      </c>
      <c r="J2" s="1">
        <v>2</v>
      </c>
      <c r="K2" s="1"/>
      <c r="L2" s="1">
        <v>4</v>
      </c>
      <c r="M2" s="47">
        <f t="shared" si="1"/>
        <v>6</v>
      </c>
      <c r="N2" s="8">
        <f t="shared" si="2"/>
        <v>6</v>
      </c>
      <c r="O2" s="8">
        <v>7</v>
      </c>
      <c r="P2" s="47">
        <f t="shared" si="3"/>
        <v>6.5</v>
      </c>
      <c r="Q2" s="8">
        <f t="shared" si="4"/>
        <v>7</v>
      </c>
      <c r="R2" s="1" t="s">
        <v>47</v>
      </c>
      <c r="S2" s="74">
        <f>COUNTIF(N1:N30,7)+COUNTIF(N1:N30,8)</f>
        <v>4</v>
      </c>
      <c r="T2" s="73">
        <f>S2/$B$32</f>
        <v>0.13333333333333333</v>
      </c>
    </row>
    <row r="3" spans="1:20" ht="12.75">
      <c r="A3" s="3">
        <f t="shared" si="0"/>
        <v>5.222222222222222</v>
      </c>
      <c r="B3" s="2" t="s">
        <v>160</v>
      </c>
      <c r="C3" s="1">
        <v>8</v>
      </c>
      <c r="D3" s="1">
        <v>9</v>
      </c>
      <c r="E3" s="1">
        <v>5</v>
      </c>
      <c r="F3" s="1">
        <v>4</v>
      </c>
      <c r="G3" s="61">
        <v>5</v>
      </c>
      <c r="H3" s="1">
        <v>7</v>
      </c>
      <c r="I3" s="1">
        <v>1</v>
      </c>
      <c r="J3" s="1">
        <v>4</v>
      </c>
      <c r="K3" s="1"/>
      <c r="L3" s="1">
        <v>4</v>
      </c>
      <c r="M3" s="47">
        <f t="shared" si="1"/>
        <v>5.222222222222222</v>
      </c>
      <c r="N3" s="8">
        <f t="shared" si="2"/>
        <v>5</v>
      </c>
      <c r="O3" s="8">
        <v>7</v>
      </c>
      <c r="P3" s="47">
        <f t="shared" si="3"/>
        <v>6</v>
      </c>
      <c r="Q3" s="8">
        <f t="shared" si="4"/>
        <v>6</v>
      </c>
      <c r="R3" s="1" t="s">
        <v>48</v>
      </c>
      <c r="S3" s="74">
        <f>COUNTIF(N1:N30,4)+COUNTIF(N1:N30,5)+COUNTIF(N1:N30,6)</f>
        <v>26</v>
      </c>
      <c r="T3" s="73">
        <f>S3/$B$32</f>
        <v>0.8666666666666667</v>
      </c>
    </row>
    <row r="4" spans="1:20" ht="12.75">
      <c r="A4" s="3">
        <f t="shared" si="0"/>
        <v>4.666666666666667</v>
      </c>
      <c r="B4" s="2" t="s">
        <v>161</v>
      </c>
      <c r="C4" s="1">
        <v>6</v>
      </c>
      <c r="D4" s="1">
        <v>5</v>
      </c>
      <c r="E4" s="1">
        <v>1</v>
      </c>
      <c r="F4" s="1">
        <v>1</v>
      </c>
      <c r="G4" s="61">
        <v>7</v>
      </c>
      <c r="H4" s="1">
        <v>8</v>
      </c>
      <c r="I4" s="1">
        <v>9</v>
      </c>
      <c r="J4" s="1">
        <v>1</v>
      </c>
      <c r="K4" s="1"/>
      <c r="L4" s="1">
        <v>4</v>
      </c>
      <c r="M4" s="47">
        <f t="shared" si="1"/>
        <v>4.666666666666667</v>
      </c>
      <c r="N4" s="8">
        <f t="shared" si="2"/>
        <v>5</v>
      </c>
      <c r="O4" s="8">
        <v>9</v>
      </c>
      <c r="P4" s="47">
        <f t="shared" si="3"/>
        <v>7</v>
      </c>
      <c r="Q4" s="8">
        <f t="shared" si="4"/>
        <v>7</v>
      </c>
      <c r="R4" s="1" t="s">
        <v>49</v>
      </c>
      <c r="S4" s="1">
        <f>COUNTIF(N1:N30,"&lt;4")</f>
        <v>0</v>
      </c>
      <c r="T4" s="73">
        <f>S4/$B$32</f>
        <v>0</v>
      </c>
    </row>
    <row r="5" spans="1:20" ht="12.75">
      <c r="A5" s="3">
        <f t="shared" si="0"/>
        <v>5.111111111111111</v>
      </c>
      <c r="B5" s="2" t="s">
        <v>162</v>
      </c>
      <c r="C5" s="1">
        <v>10</v>
      </c>
      <c r="D5" s="1">
        <v>5</v>
      </c>
      <c r="E5" s="1">
        <v>1</v>
      </c>
      <c r="F5" s="1">
        <v>1</v>
      </c>
      <c r="G5" s="61">
        <v>7</v>
      </c>
      <c r="H5" s="1">
        <v>8</v>
      </c>
      <c r="I5" s="1">
        <v>9</v>
      </c>
      <c r="J5" s="1">
        <v>1</v>
      </c>
      <c r="K5" s="1"/>
      <c r="L5" s="1">
        <v>4</v>
      </c>
      <c r="M5" s="47">
        <f t="shared" si="1"/>
        <v>5.111111111111111</v>
      </c>
      <c r="N5" s="8">
        <f t="shared" si="2"/>
        <v>5</v>
      </c>
      <c r="O5" s="8">
        <v>8</v>
      </c>
      <c r="P5" s="47">
        <f t="shared" si="3"/>
        <v>6.5</v>
      </c>
      <c r="Q5" s="8">
        <f t="shared" si="4"/>
        <v>7</v>
      </c>
      <c r="R5" s="75" t="s">
        <v>50</v>
      </c>
      <c r="S5" s="1">
        <f>B32-SUM(S1:S4)</f>
        <v>0</v>
      </c>
      <c r="T5" s="73">
        <f>S5/$B$32</f>
        <v>0</v>
      </c>
    </row>
    <row r="6" spans="1:17" ht="12.75">
      <c r="A6" s="3">
        <f t="shared" si="0"/>
        <v>5.777777777777778</v>
      </c>
      <c r="B6" s="2" t="s">
        <v>163</v>
      </c>
      <c r="C6" s="1">
        <v>6</v>
      </c>
      <c r="D6" s="1">
        <v>6</v>
      </c>
      <c r="E6" s="1">
        <v>6</v>
      </c>
      <c r="F6" s="1">
        <v>5</v>
      </c>
      <c r="G6" s="61">
        <v>9</v>
      </c>
      <c r="H6" s="1">
        <v>7</v>
      </c>
      <c r="I6" s="1">
        <v>4</v>
      </c>
      <c r="J6" s="1">
        <v>5</v>
      </c>
      <c r="K6" s="1"/>
      <c r="L6" s="1">
        <v>4</v>
      </c>
      <c r="M6" s="47">
        <f t="shared" si="1"/>
        <v>5.777777777777778</v>
      </c>
      <c r="N6" s="8">
        <f t="shared" si="2"/>
        <v>6</v>
      </c>
      <c r="O6" s="8">
        <v>6</v>
      </c>
      <c r="P6" s="47">
        <f t="shared" si="3"/>
        <v>6</v>
      </c>
      <c r="Q6" s="8">
        <f t="shared" si="4"/>
        <v>6</v>
      </c>
    </row>
    <row r="7" spans="1:17" ht="12.75">
      <c r="A7" s="3">
        <f t="shared" si="0"/>
        <v>3.6666666666666665</v>
      </c>
      <c r="B7" s="2" t="s">
        <v>164</v>
      </c>
      <c r="C7" s="1">
        <v>9</v>
      </c>
      <c r="D7" s="1">
        <v>4</v>
      </c>
      <c r="E7" s="1">
        <v>2</v>
      </c>
      <c r="F7" s="1">
        <v>5</v>
      </c>
      <c r="G7" s="61">
        <v>1</v>
      </c>
      <c r="H7" s="1">
        <v>4</v>
      </c>
      <c r="I7" s="1">
        <v>1</v>
      </c>
      <c r="J7" s="1">
        <v>2</v>
      </c>
      <c r="K7" s="1"/>
      <c r="L7" s="1">
        <v>5</v>
      </c>
      <c r="M7" s="47">
        <f t="shared" si="1"/>
        <v>3.6666666666666665</v>
      </c>
      <c r="N7" s="8">
        <f t="shared" si="2"/>
        <v>4</v>
      </c>
      <c r="O7" s="8">
        <v>8</v>
      </c>
      <c r="P7" s="47">
        <f>AVERAGE(N7:O7)</f>
        <v>6</v>
      </c>
      <c r="Q7" s="8">
        <f t="shared" si="4"/>
        <v>6</v>
      </c>
    </row>
    <row r="8" spans="1:17" ht="12.75">
      <c r="A8" s="3">
        <f t="shared" si="0"/>
        <v>5.222222222222222</v>
      </c>
      <c r="B8" s="2" t="s">
        <v>165</v>
      </c>
      <c r="C8" s="1">
        <v>7</v>
      </c>
      <c r="D8" s="1">
        <v>5</v>
      </c>
      <c r="E8" s="1">
        <v>6</v>
      </c>
      <c r="F8" s="1">
        <v>8</v>
      </c>
      <c r="G8" s="61">
        <v>5</v>
      </c>
      <c r="H8" s="1">
        <v>7</v>
      </c>
      <c r="I8" s="1">
        <v>2</v>
      </c>
      <c r="J8" s="1">
        <v>3</v>
      </c>
      <c r="K8" s="1"/>
      <c r="L8" s="1">
        <v>4</v>
      </c>
      <c r="M8" s="47">
        <f t="shared" si="1"/>
        <v>5.222222222222222</v>
      </c>
      <c r="N8" s="8">
        <f t="shared" si="2"/>
        <v>5</v>
      </c>
      <c r="O8" s="8">
        <v>6</v>
      </c>
      <c r="P8" s="47">
        <f>AVERAGE(N8:O8)</f>
        <v>5.5</v>
      </c>
      <c r="Q8" s="8">
        <f t="shared" si="4"/>
        <v>6</v>
      </c>
    </row>
    <row r="9" spans="1:17" ht="12.75">
      <c r="A9" s="3">
        <f t="shared" si="0"/>
        <v>7.555555555555555</v>
      </c>
      <c r="B9" s="2" t="s">
        <v>166</v>
      </c>
      <c r="C9" s="1">
        <v>9</v>
      </c>
      <c r="D9" s="1">
        <v>10</v>
      </c>
      <c r="E9" s="1">
        <v>10</v>
      </c>
      <c r="F9" s="1">
        <v>10</v>
      </c>
      <c r="G9" s="61">
        <v>9</v>
      </c>
      <c r="H9" s="1">
        <v>6</v>
      </c>
      <c r="I9" s="1">
        <v>5</v>
      </c>
      <c r="J9" s="1">
        <v>2</v>
      </c>
      <c r="K9" s="1"/>
      <c r="L9" s="1">
        <v>7</v>
      </c>
      <c r="M9" s="47">
        <f t="shared" si="1"/>
        <v>7.555555555555555</v>
      </c>
      <c r="N9" s="8">
        <f t="shared" si="2"/>
        <v>8</v>
      </c>
      <c r="O9" s="8">
        <v>8</v>
      </c>
      <c r="P9" s="47">
        <f>AVERAGE(N9:O9)</f>
        <v>8</v>
      </c>
      <c r="Q9" s="8">
        <f t="shared" si="4"/>
        <v>8</v>
      </c>
    </row>
    <row r="10" spans="1:17" ht="12.75">
      <c r="A10" s="3">
        <f t="shared" si="0"/>
        <v>7.222222222222222</v>
      </c>
      <c r="B10" s="2" t="s">
        <v>167</v>
      </c>
      <c r="C10" s="1">
        <v>8</v>
      </c>
      <c r="D10" s="1">
        <v>7</v>
      </c>
      <c r="E10" s="1">
        <v>9</v>
      </c>
      <c r="F10" s="1">
        <v>9</v>
      </c>
      <c r="G10" s="61">
        <v>9</v>
      </c>
      <c r="H10" s="1">
        <v>6</v>
      </c>
      <c r="I10" s="1">
        <v>5</v>
      </c>
      <c r="J10" s="1">
        <v>8</v>
      </c>
      <c r="K10" s="1"/>
      <c r="L10" s="1">
        <v>4</v>
      </c>
      <c r="M10" s="47">
        <f t="shared" si="1"/>
        <v>7.222222222222222</v>
      </c>
      <c r="N10" s="8">
        <f t="shared" si="2"/>
        <v>7</v>
      </c>
      <c r="O10" s="8">
        <v>5</v>
      </c>
      <c r="P10" s="47">
        <f t="shared" si="3"/>
        <v>6</v>
      </c>
      <c r="Q10" s="8">
        <f t="shared" si="4"/>
        <v>6</v>
      </c>
    </row>
    <row r="11" spans="1:17" ht="12.75">
      <c r="A11" s="3">
        <f t="shared" si="0"/>
        <v>5.222222222222222</v>
      </c>
      <c r="B11" s="2" t="s">
        <v>168</v>
      </c>
      <c r="C11" s="1">
        <v>8</v>
      </c>
      <c r="D11" s="1">
        <v>5</v>
      </c>
      <c r="E11" s="1">
        <v>6</v>
      </c>
      <c r="F11" s="1">
        <v>8</v>
      </c>
      <c r="G11" s="61">
        <v>5</v>
      </c>
      <c r="H11" s="1">
        <v>7</v>
      </c>
      <c r="I11" s="1">
        <v>2</v>
      </c>
      <c r="J11" s="1">
        <v>2</v>
      </c>
      <c r="K11" s="1"/>
      <c r="L11" s="1">
        <v>4</v>
      </c>
      <c r="M11" s="47">
        <f t="shared" si="1"/>
        <v>5.222222222222222</v>
      </c>
      <c r="N11" s="8">
        <f t="shared" si="2"/>
        <v>5</v>
      </c>
      <c r="O11" s="8">
        <v>6</v>
      </c>
      <c r="P11" s="47">
        <f t="shared" si="3"/>
        <v>5.5</v>
      </c>
      <c r="Q11" s="8">
        <f t="shared" si="4"/>
        <v>6</v>
      </c>
    </row>
    <row r="12" spans="1:17" ht="12.75">
      <c r="A12" s="3">
        <f t="shared" si="0"/>
        <v>5.666666666666667</v>
      </c>
      <c r="B12" s="2" t="s">
        <v>169</v>
      </c>
      <c r="C12" s="1">
        <v>8</v>
      </c>
      <c r="D12" s="1">
        <v>4</v>
      </c>
      <c r="E12" s="1">
        <v>5</v>
      </c>
      <c r="F12" s="1">
        <v>6</v>
      </c>
      <c r="G12" s="61">
        <v>8</v>
      </c>
      <c r="H12" s="1">
        <v>7</v>
      </c>
      <c r="I12" s="1">
        <v>5</v>
      </c>
      <c r="J12" s="1">
        <v>4</v>
      </c>
      <c r="K12" s="1"/>
      <c r="L12" s="1">
        <v>4</v>
      </c>
      <c r="M12" s="47">
        <f t="shared" si="1"/>
        <v>5.666666666666667</v>
      </c>
      <c r="N12" s="8">
        <f t="shared" si="2"/>
        <v>6</v>
      </c>
      <c r="O12" s="8">
        <v>7</v>
      </c>
      <c r="P12" s="47">
        <f t="shared" si="3"/>
        <v>6.5</v>
      </c>
      <c r="Q12" s="8">
        <f t="shared" si="4"/>
        <v>7</v>
      </c>
    </row>
    <row r="13" spans="1:17" ht="12.75">
      <c r="A13" s="3">
        <f t="shared" si="0"/>
        <v>3.5</v>
      </c>
      <c r="B13" s="2" t="s">
        <v>170</v>
      </c>
      <c r="C13" s="1">
        <v>7</v>
      </c>
      <c r="D13" s="1">
        <v>4</v>
      </c>
      <c r="E13" s="1">
        <v>2</v>
      </c>
      <c r="F13" s="1">
        <v>5</v>
      </c>
      <c r="G13" s="61">
        <v>1</v>
      </c>
      <c r="H13" s="1">
        <v>4</v>
      </c>
      <c r="I13" s="1">
        <v>1</v>
      </c>
      <c r="J13" s="1">
        <v>2</v>
      </c>
      <c r="K13" s="1">
        <v>4</v>
      </c>
      <c r="L13" s="61">
        <v>5</v>
      </c>
      <c r="M13" s="47">
        <f t="shared" si="1"/>
        <v>3.5</v>
      </c>
      <c r="N13" s="8">
        <f t="shared" si="2"/>
        <v>4</v>
      </c>
      <c r="O13" s="8">
        <v>7</v>
      </c>
      <c r="P13" s="47">
        <f t="shared" si="3"/>
        <v>5.5</v>
      </c>
      <c r="Q13" s="8">
        <f t="shared" si="4"/>
        <v>6</v>
      </c>
    </row>
    <row r="14" spans="1:17" ht="12.75">
      <c r="A14" s="3">
        <f t="shared" si="0"/>
        <v>4.222222222222222</v>
      </c>
      <c r="B14" s="2" t="s">
        <v>171</v>
      </c>
      <c r="C14" s="1">
        <v>7</v>
      </c>
      <c r="D14" s="1">
        <v>9</v>
      </c>
      <c r="E14" s="1">
        <v>3</v>
      </c>
      <c r="F14" s="1">
        <v>4</v>
      </c>
      <c r="G14" s="61">
        <v>3</v>
      </c>
      <c r="H14" s="1">
        <v>5</v>
      </c>
      <c r="I14" s="1">
        <v>1</v>
      </c>
      <c r="J14" s="1">
        <v>2</v>
      </c>
      <c r="K14" s="1"/>
      <c r="L14" s="1">
        <v>4</v>
      </c>
      <c r="M14" s="47">
        <f t="shared" si="1"/>
        <v>4.222222222222222</v>
      </c>
      <c r="N14" s="8">
        <f t="shared" si="2"/>
        <v>4</v>
      </c>
      <c r="O14" s="8">
        <v>8</v>
      </c>
      <c r="P14" s="47">
        <f t="shared" si="3"/>
        <v>6</v>
      </c>
      <c r="Q14" s="8">
        <f t="shared" si="4"/>
        <v>6</v>
      </c>
    </row>
    <row r="15" spans="1:17" ht="13.5" thickBot="1">
      <c r="A15" s="3">
        <f t="shared" si="0"/>
        <v>7.777777777777778</v>
      </c>
      <c r="B15" s="59" t="s">
        <v>172</v>
      </c>
      <c r="C15" s="55">
        <v>10</v>
      </c>
      <c r="D15" s="55">
        <v>9</v>
      </c>
      <c r="E15" s="55">
        <v>9</v>
      </c>
      <c r="F15" s="55">
        <v>6</v>
      </c>
      <c r="G15" s="63">
        <v>4</v>
      </c>
      <c r="H15" s="55">
        <v>9</v>
      </c>
      <c r="I15" s="55">
        <v>10</v>
      </c>
      <c r="J15" s="55">
        <v>6</v>
      </c>
      <c r="K15" s="55"/>
      <c r="L15" s="55">
        <v>7</v>
      </c>
      <c r="M15" s="56">
        <f t="shared" si="1"/>
        <v>7.777777777777778</v>
      </c>
      <c r="N15" s="57">
        <f t="shared" si="2"/>
        <v>8</v>
      </c>
      <c r="O15" s="57">
        <v>5</v>
      </c>
      <c r="P15" s="56">
        <f t="shared" si="3"/>
        <v>6.5</v>
      </c>
      <c r="Q15" s="57">
        <f t="shared" si="4"/>
        <v>7</v>
      </c>
    </row>
    <row r="16" spans="1:17" ht="12.75">
      <c r="A16" s="3">
        <f t="shared" si="0"/>
        <v>5.666666666666667</v>
      </c>
      <c r="B16" s="58" t="s">
        <v>173</v>
      </c>
      <c r="C16" s="1">
        <v>9</v>
      </c>
      <c r="D16" s="26">
        <v>3</v>
      </c>
      <c r="E16" s="26">
        <v>6</v>
      </c>
      <c r="F16" s="26">
        <v>10</v>
      </c>
      <c r="G16" s="64">
        <v>9</v>
      </c>
      <c r="H16" s="26">
        <v>5</v>
      </c>
      <c r="I16" s="26">
        <v>3</v>
      </c>
      <c r="J16" s="26">
        <v>2</v>
      </c>
      <c r="K16" s="26"/>
      <c r="L16" s="26">
        <v>4</v>
      </c>
      <c r="M16" s="53">
        <f t="shared" si="1"/>
        <v>5.666666666666667</v>
      </c>
      <c r="N16" s="54">
        <f t="shared" si="2"/>
        <v>6</v>
      </c>
      <c r="O16" s="54">
        <v>7</v>
      </c>
      <c r="P16" s="53">
        <f t="shared" si="3"/>
        <v>6.5</v>
      </c>
      <c r="Q16" s="54">
        <f t="shared" si="4"/>
        <v>7</v>
      </c>
    </row>
    <row r="17" spans="1:17" ht="12.75">
      <c r="A17" s="3">
        <f t="shared" si="0"/>
        <v>4.555555555555555</v>
      </c>
      <c r="B17" s="58" t="s">
        <v>174</v>
      </c>
      <c r="C17" s="81">
        <v>9</v>
      </c>
      <c r="D17" s="26">
        <v>8</v>
      </c>
      <c r="E17" s="26">
        <v>1</v>
      </c>
      <c r="F17" s="26">
        <v>7</v>
      </c>
      <c r="G17" s="64">
        <v>1</v>
      </c>
      <c r="H17" s="26">
        <v>8</v>
      </c>
      <c r="I17" s="26">
        <v>2</v>
      </c>
      <c r="J17" s="26">
        <v>1</v>
      </c>
      <c r="K17" s="26"/>
      <c r="L17" s="26">
        <v>4</v>
      </c>
      <c r="M17" s="53">
        <f t="shared" si="1"/>
        <v>4.555555555555555</v>
      </c>
      <c r="N17" s="54">
        <f t="shared" si="2"/>
        <v>5</v>
      </c>
      <c r="O17" s="54">
        <v>6</v>
      </c>
      <c r="P17" s="53">
        <f t="shared" si="3"/>
        <v>5.5</v>
      </c>
      <c r="Q17" s="54">
        <f t="shared" si="4"/>
        <v>6</v>
      </c>
    </row>
    <row r="18" spans="1:17" ht="12.75">
      <c r="A18" s="3">
        <f t="shared" si="0"/>
        <v>6.666666666666667</v>
      </c>
      <c r="B18" s="58" t="s">
        <v>175</v>
      </c>
      <c r="C18" s="81">
        <v>9</v>
      </c>
      <c r="D18" s="26">
        <v>3</v>
      </c>
      <c r="E18" s="26">
        <v>10</v>
      </c>
      <c r="F18" s="26">
        <v>8</v>
      </c>
      <c r="G18" s="64">
        <v>3</v>
      </c>
      <c r="H18" s="26">
        <v>8</v>
      </c>
      <c r="I18" s="26">
        <v>5</v>
      </c>
      <c r="J18" s="26">
        <v>7</v>
      </c>
      <c r="K18" s="26"/>
      <c r="L18" s="26">
        <v>7</v>
      </c>
      <c r="M18" s="53">
        <f t="shared" si="1"/>
        <v>6.666666666666667</v>
      </c>
      <c r="N18" s="82">
        <f t="shared" si="2"/>
        <v>7</v>
      </c>
      <c r="O18" s="54">
        <v>6</v>
      </c>
      <c r="P18" s="53">
        <f t="shared" si="3"/>
        <v>6.5</v>
      </c>
      <c r="Q18" s="54">
        <f t="shared" si="4"/>
        <v>7</v>
      </c>
    </row>
    <row r="19" spans="1:17" ht="12.75">
      <c r="A19" s="3">
        <f t="shared" si="0"/>
        <v>5.111111111111111</v>
      </c>
      <c r="B19" s="2" t="s">
        <v>176</v>
      </c>
      <c r="C19" s="81">
        <v>9</v>
      </c>
      <c r="D19" s="1">
        <v>3</v>
      </c>
      <c r="E19" s="1">
        <v>10</v>
      </c>
      <c r="F19" s="1">
        <v>8</v>
      </c>
      <c r="G19" s="61">
        <v>3</v>
      </c>
      <c r="H19" s="1">
        <v>4</v>
      </c>
      <c r="I19" s="1">
        <v>1</v>
      </c>
      <c r="J19" s="1">
        <v>2</v>
      </c>
      <c r="K19" s="1"/>
      <c r="L19" s="1">
        <v>6</v>
      </c>
      <c r="M19" s="47">
        <f t="shared" si="1"/>
        <v>5.111111111111111</v>
      </c>
      <c r="N19" s="8">
        <f t="shared" si="2"/>
        <v>5</v>
      </c>
      <c r="O19" s="8">
        <v>4</v>
      </c>
      <c r="P19" s="47">
        <f t="shared" si="3"/>
        <v>4.5</v>
      </c>
      <c r="Q19" s="8">
        <f t="shared" si="4"/>
        <v>5</v>
      </c>
    </row>
    <row r="20" spans="1:17" ht="12.75">
      <c r="A20" s="3">
        <f t="shared" si="0"/>
        <v>5</v>
      </c>
      <c r="B20" s="2" t="s">
        <v>177</v>
      </c>
      <c r="C20" s="81">
        <v>9</v>
      </c>
      <c r="D20" s="61">
        <v>3</v>
      </c>
      <c r="E20" s="61">
        <v>6</v>
      </c>
      <c r="F20" s="1">
        <v>1</v>
      </c>
      <c r="G20" s="61">
        <v>9</v>
      </c>
      <c r="H20" s="1">
        <v>5</v>
      </c>
      <c r="I20" s="1">
        <v>3</v>
      </c>
      <c r="J20" s="1">
        <v>6</v>
      </c>
      <c r="K20" s="1">
        <v>4</v>
      </c>
      <c r="L20" s="1">
        <v>4</v>
      </c>
      <c r="M20" s="47">
        <f t="shared" si="1"/>
        <v>5</v>
      </c>
      <c r="N20" s="54">
        <f t="shared" si="2"/>
        <v>5</v>
      </c>
      <c r="O20" s="8">
        <v>7</v>
      </c>
      <c r="P20" s="47">
        <f t="shared" si="3"/>
        <v>6</v>
      </c>
      <c r="Q20" s="8">
        <f t="shared" si="4"/>
        <v>6</v>
      </c>
    </row>
    <row r="21" spans="1:17" ht="12.75">
      <c r="A21" s="3">
        <f t="shared" si="0"/>
        <v>4.888888888888889</v>
      </c>
      <c r="B21" s="2" t="s">
        <v>178</v>
      </c>
      <c r="C21" s="81">
        <v>10</v>
      </c>
      <c r="D21" s="1">
        <v>7</v>
      </c>
      <c r="E21" s="1">
        <v>3</v>
      </c>
      <c r="F21" s="1">
        <v>7</v>
      </c>
      <c r="G21" s="61">
        <v>2</v>
      </c>
      <c r="H21" s="1">
        <v>5</v>
      </c>
      <c r="I21" s="1">
        <v>3</v>
      </c>
      <c r="J21" s="1">
        <v>2</v>
      </c>
      <c r="K21" s="1"/>
      <c r="L21" s="1">
        <v>5</v>
      </c>
      <c r="M21" s="47">
        <f t="shared" si="1"/>
        <v>4.888888888888889</v>
      </c>
      <c r="N21" s="8">
        <f t="shared" si="2"/>
        <v>5</v>
      </c>
      <c r="O21" s="8">
        <v>7</v>
      </c>
      <c r="P21" s="47">
        <f t="shared" si="3"/>
        <v>6</v>
      </c>
      <c r="Q21" s="8">
        <f t="shared" si="4"/>
        <v>6</v>
      </c>
    </row>
    <row r="22" spans="1:17" ht="12.75">
      <c r="A22" s="3">
        <f t="shared" si="0"/>
        <v>5.666666666666667</v>
      </c>
      <c r="B22" s="2" t="s">
        <v>179</v>
      </c>
      <c r="C22" s="81">
        <v>8</v>
      </c>
      <c r="D22" s="1">
        <v>3</v>
      </c>
      <c r="E22" s="1">
        <v>10</v>
      </c>
      <c r="F22" s="1">
        <v>6</v>
      </c>
      <c r="G22" s="61">
        <v>7</v>
      </c>
      <c r="H22" s="1">
        <v>8</v>
      </c>
      <c r="I22" s="1">
        <v>1</v>
      </c>
      <c r="J22" s="1">
        <v>2</v>
      </c>
      <c r="K22" s="1"/>
      <c r="L22" s="1">
        <v>6</v>
      </c>
      <c r="M22" s="47">
        <f t="shared" si="1"/>
        <v>5.666666666666667</v>
      </c>
      <c r="N22" s="8">
        <f t="shared" si="2"/>
        <v>6</v>
      </c>
      <c r="O22" s="8">
        <v>7</v>
      </c>
      <c r="P22" s="47">
        <f>AVERAGE(N22:O22)</f>
        <v>6.5</v>
      </c>
      <c r="Q22" s="8">
        <f t="shared" si="4"/>
        <v>7</v>
      </c>
    </row>
    <row r="23" spans="1:17" ht="12.75">
      <c r="A23" s="3">
        <f t="shared" si="0"/>
        <v>4.666666666666667</v>
      </c>
      <c r="B23" s="2" t="s">
        <v>180</v>
      </c>
      <c r="C23" s="81">
        <v>8</v>
      </c>
      <c r="D23" s="1">
        <v>3</v>
      </c>
      <c r="E23" s="1">
        <v>3</v>
      </c>
      <c r="F23" s="1">
        <v>4</v>
      </c>
      <c r="G23" s="61">
        <v>4</v>
      </c>
      <c r="H23" s="1">
        <v>9</v>
      </c>
      <c r="I23" s="1">
        <v>5</v>
      </c>
      <c r="J23" s="1">
        <v>2</v>
      </c>
      <c r="K23" s="1"/>
      <c r="L23" s="1">
        <v>4</v>
      </c>
      <c r="M23" s="47">
        <f t="shared" si="1"/>
        <v>4.666666666666667</v>
      </c>
      <c r="N23" s="8">
        <f t="shared" si="2"/>
        <v>5</v>
      </c>
      <c r="O23" s="8">
        <v>7</v>
      </c>
      <c r="P23" s="47">
        <f>AVERAGE(N23:O23)</f>
        <v>6</v>
      </c>
      <c r="Q23" s="8">
        <f t="shared" si="4"/>
        <v>6</v>
      </c>
    </row>
    <row r="24" spans="1:17" ht="12.75">
      <c r="A24" s="3">
        <f t="shared" si="0"/>
        <v>4.777777777777778</v>
      </c>
      <c r="B24" s="2" t="s">
        <v>181</v>
      </c>
      <c r="C24" s="81">
        <v>8</v>
      </c>
      <c r="D24" s="1">
        <v>4</v>
      </c>
      <c r="E24" s="1">
        <v>6</v>
      </c>
      <c r="F24" s="1">
        <v>4</v>
      </c>
      <c r="G24" s="61">
        <v>5</v>
      </c>
      <c r="H24" s="1">
        <v>5</v>
      </c>
      <c r="I24" s="1">
        <v>1</v>
      </c>
      <c r="J24" s="1">
        <v>6</v>
      </c>
      <c r="K24" s="1"/>
      <c r="L24" s="1">
        <v>4</v>
      </c>
      <c r="M24" s="47">
        <f t="shared" si="1"/>
        <v>4.777777777777778</v>
      </c>
      <c r="N24" s="8">
        <f t="shared" si="2"/>
        <v>5</v>
      </c>
      <c r="O24" s="8">
        <v>5</v>
      </c>
      <c r="P24" s="47">
        <f>AVERAGE(N24:O24)</f>
        <v>5</v>
      </c>
      <c r="Q24" s="8">
        <f t="shared" si="4"/>
        <v>5</v>
      </c>
    </row>
    <row r="25" spans="1:17" ht="12.75">
      <c r="A25" s="3">
        <f t="shared" si="0"/>
        <v>5.111111111111111</v>
      </c>
      <c r="B25" s="2" t="s">
        <v>182</v>
      </c>
      <c r="C25" s="81">
        <v>9</v>
      </c>
      <c r="D25" s="1">
        <v>10</v>
      </c>
      <c r="E25" s="1">
        <v>3</v>
      </c>
      <c r="F25" s="1">
        <v>3</v>
      </c>
      <c r="G25" s="61">
        <v>3</v>
      </c>
      <c r="H25" s="1">
        <v>5</v>
      </c>
      <c r="I25" s="1">
        <v>3</v>
      </c>
      <c r="J25" s="1">
        <v>6</v>
      </c>
      <c r="K25" s="1"/>
      <c r="L25" s="1">
        <v>4</v>
      </c>
      <c r="M25" s="47">
        <f t="shared" si="1"/>
        <v>5.111111111111111</v>
      </c>
      <c r="N25" s="8">
        <f t="shared" si="2"/>
        <v>5</v>
      </c>
      <c r="O25" s="8">
        <v>6</v>
      </c>
      <c r="P25" s="47">
        <f t="shared" si="3"/>
        <v>5.5</v>
      </c>
      <c r="Q25" s="8">
        <f t="shared" si="4"/>
        <v>6</v>
      </c>
    </row>
    <row r="26" spans="1:17" ht="12.75">
      <c r="A26" s="3">
        <f t="shared" si="0"/>
        <v>4</v>
      </c>
      <c r="B26" s="2" t="s">
        <v>183</v>
      </c>
      <c r="C26" s="81">
        <v>5</v>
      </c>
      <c r="D26" s="1">
        <v>5</v>
      </c>
      <c r="E26" s="1">
        <v>3</v>
      </c>
      <c r="F26" s="1">
        <v>3</v>
      </c>
      <c r="G26" s="61">
        <v>4</v>
      </c>
      <c r="H26" s="1">
        <v>7</v>
      </c>
      <c r="I26" s="1">
        <v>2</v>
      </c>
      <c r="J26" s="1">
        <v>2</v>
      </c>
      <c r="K26" s="1"/>
      <c r="L26" s="1">
        <v>5</v>
      </c>
      <c r="M26" s="47">
        <f t="shared" si="1"/>
        <v>4</v>
      </c>
      <c r="N26" s="8">
        <f t="shared" si="2"/>
        <v>4</v>
      </c>
      <c r="O26" s="8">
        <v>4</v>
      </c>
      <c r="P26" s="47">
        <f t="shared" si="3"/>
        <v>4</v>
      </c>
      <c r="Q26" s="8">
        <f t="shared" si="4"/>
        <v>4</v>
      </c>
    </row>
    <row r="27" spans="1:17" ht="12.75">
      <c r="A27" s="3">
        <f t="shared" si="0"/>
        <v>4.777777777777778</v>
      </c>
      <c r="B27" s="2" t="s">
        <v>184</v>
      </c>
      <c r="C27" s="81">
        <v>7</v>
      </c>
      <c r="D27" s="1">
        <v>2</v>
      </c>
      <c r="E27" s="1">
        <v>5</v>
      </c>
      <c r="F27" s="1">
        <v>3</v>
      </c>
      <c r="G27" s="61">
        <v>2</v>
      </c>
      <c r="H27" s="1">
        <v>9</v>
      </c>
      <c r="I27" s="1">
        <v>5</v>
      </c>
      <c r="J27" s="1">
        <v>5</v>
      </c>
      <c r="K27" s="1"/>
      <c r="L27" s="1">
        <v>5</v>
      </c>
      <c r="M27" s="47">
        <f t="shared" si="1"/>
        <v>4.777777777777778</v>
      </c>
      <c r="N27" s="8">
        <f t="shared" si="2"/>
        <v>5</v>
      </c>
      <c r="O27" s="8">
        <v>4</v>
      </c>
      <c r="P27" s="47">
        <f t="shared" si="3"/>
        <v>4.5</v>
      </c>
      <c r="Q27" s="8">
        <f t="shared" si="4"/>
        <v>5</v>
      </c>
    </row>
    <row r="28" spans="1:17" ht="12.75">
      <c r="A28" s="3">
        <f t="shared" si="0"/>
        <v>5.777777777777778</v>
      </c>
      <c r="B28" s="2" t="s">
        <v>185</v>
      </c>
      <c r="C28" s="81">
        <v>9</v>
      </c>
      <c r="D28" s="1">
        <v>3</v>
      </c>
      <c r="E28" s="1">
        <v>10</v>
      </c>
      <c r="F28" s="1">
        <v>6</v>
      </c>
      <c r="G28" s="61">
        <v>7</v>
      </c>
      <c r="H28" s="1">
        <v>8</v>
      </c>
      <c r="I28" s="1">
        <v>1</v>
      </c>
      <c r="J28" s="1">
        <v>2</v>
      </c>
      <c r="K28" s="1"/>
      <c r="L28" s="1">
        <v>6</v>
      </c>
      <c r="M28" s="47">
        <f t="shared" si="1"/>
        <v>5.777777777777778</v>
      </c>
      <c r="N28" s="8">
        <f t="shared" si="2"/>
        <v>6</v>
      </c>
      <c r="O28" s="8">
        <v>8</v>
      </c>
      <c r="P28" s="47">
        <f t="shared" si="3"/>
        <v>7</v>
      </c>
      <c r="Q28" s="8">
        <f t="shared" si="4"/>
        <v>7</v>
      </c>
    </row>
    <row r="29" spans="1:17" ht="12.75">
      <c r="A29" s="3">
        <f t="shared" si="0"/>
        <v>4.666666666666667</v>
      </c>
      <c r="B29" s="2" t="s">
        <v>186</v>
      </c>
      <c r="C29" s="81">
        <v>8</v>
      </c>
      <c r="D29" s="1">
        <v>4</v>
      </c>
      <c r="E29" s="1">
        <v>5</v>
      </c>
      <c r="F29" s="1">
        <v>4</v>
      </c>
      <c r="G29" s="61">
        <v>2</v>
      </c>
      <c r="H29" s="1">
        <v>9</v>
      </c>
      <c r="I29" s="1">
        <v>4</v>
      </c>
      <c r="J29" s="1">
        <v>2</v>
      </c>
      <c r="K29" s="1"/>
      <c r="L29" s="1">
        <v>4</v>
      </c>
      <c r="M29" s="47">
        <f t="shared" si="1"/>
        <v>4.666666666666667</v>
      </c>
      <c r="N29" s="8">
        <f t="shared" si="2"/>
        <v>5</v>
      </c>
      <c r="O29" s="8">
        <v>7</v>
      </c>
      <c r="P29" s="47">
        <f t="shared" si="3"/>
        <v>6</v>
      </c>
      <c r="Q29" s="8">
        <f t="shared" si="4"/>
        <v>6</v>
      </c>
    </row>
    <row r="30" spans="1:17" ht="12.75">
      <c r="A30" s="3">
        <f t="shared" si="0"/>
        <v>4.666666666666667</v>
      </c>
      <c r="B30" s="2" t="s">
        <v>187</v>
      </c>
      <c r="C30" s="81">
        <v>6</v>
      </c>
      <c r="D30" s="1">
        <v>2</v>
      </c>
      <c r="E30" s="1">
        <v>5</v>
      </c>
      <c r="F30" s="1">
        <v>3</v>
      </c>
      <c r="G30" s="61">
        <v>2</v>
      </c>
      <c r="H30" s="1">
        <v>9</v>
      </c>
      <c r="I30" s="1">
        <v>5</v>
      </c>
      <c r="J30" s="1">
        <v>5</v>
      </c>
      <c r="K30" s="1"/>
      <c r="L30" s="1">
        <v>5</v>
      </c>
      <c r="M30" s="47">
        <f t="shared" si="1"/>
        <v>4.666666666666667</v>
      </c>
      <c r="N30" s="8">
        <f t="shared" si="2"/>
        <v>5</v>
      </c>
      <c r="O30" s="8">
        <v>4</v>
      </c>
      <c r="P30" s="47">
        <f t="shared" si="3"/>
        <v>4.5</v>
      </c>
      <c r="Q30" s="8">
        <f t="shared" si="4"/>
        <v>5</v>
      </c>
    </row>
    <row r="31" spans="2:17" s="5" customFormat="1" ht="12.75">
      <c r="B31" s="6" t="s">
        <v>0</v>
      </c>
      <c r="C31" s="47">
        <f>AVERAGE(C1:C30)</f>
        <v>8.133333333333333</v>
      </c>
      <c r="D31" s="47">
        <f>AVERAGE(D1:D30)</f>
        <v>5.4</v>
      </c>
      <c r="E31" s="47">
        <f>AVERAGE(E1:E30)</f>
        <v>5.4</v>
      </c>
      <c r="F31" s="47">
        <f>AVERAGE(F1:F30)</f>
        <v>5.266666666666667</v>
      </c>
      <c r="G31" s="47">
        <f>AVERAGE(G1:G30)</f>
        <v>5</v>
      </c>
      <c r="H31" s="47">
        <f aca="true" t="shared" si="5" ref="H31:Q31">AVERAGE(H1:H30)</f>
        <v>6.733333333333333</v>
      </c>
      <c r="I31" s="47">
        <f t="shared" si="5"/>
        <v>3.5</v>
      </c>
      <c r="J31" s="47">
        <f>AVERAGE(J1:J30)</f>
        <v>3.3333333333333335</v>
      </c>
      <c r="K31" s="47">
        <f>AVERAGE(K1:K30)</f>
        <v>4</v>
      </c>
      <c r="L31" s="47">
        <f t="shared" si="5"/>
        <v>4.7</v>
      </c>
      <c r="M31" s="48">
        <f t="shared" si="5"/>
        <v>5.272222222222222</v>
      </c>
      <c r="N31" s="48">
        <f t="shared" si="5"/>
        <v>5.4</v>
      </c>
      <c r="O31" s="48">
        <f t="shared" si="5"/>
        <v>6.466666666666667</v>
      </c>
      <c r="P31" s="48">
        <f t="shared" si="5"/>
        <v>5.933333333333334</v>
      </c>
      <c r="Q31" s="48">
        <f t="shared" si="5"/>
        <v>6.2</v>
      </c>
    </row>
    <row r="32" spans="2:17" s="5" customFormat="1" ht="12.75">
      <c r="B32" s="6">
        <v>30</v>
      </c>
      <c r="C32" s="7" t="s">
        <v>45</v>
      </c>
      <c r="D32" s="7" t="s">
        <v>188</v>
      </c>
      <c r="E32" s="7" t="s">
        <v>124</v>
      </c>
      <c r="F32" s="7" t="s">
        <v>125</v>
      </c>
      <c r="G32" s="7" t="s">
        <v>126</v>
      </c>
      <c r="H32" s="7" t="s">
        <v>129</v>
      </c>
      <c r="I32" s="7" t="s">
        <v>130</v>
      </c>
      <c r="J32" s="7" t="s">
        <v>131</v>
      </c>
      <c r="K32" s="7" t="s">
        <v>260</v>
      </c>
      <c r="L32" s="7" t="s">
        <v>29</v>
      </c>
      <c r="M32" s="49" t="s">
        <v>32</v>
      </c>
      <c r="N32" s="9" t="s">
        <v>35</v>
      </c>
      <c r="O32" s="8" t="s">
        <v>36</v>
      </c>
      <c r="P32" s="8" t="s">
        <v>32</v>
      </c>
      <c r="Q32" s="8" t="s">
        <v>1</v>
      </c>
    </row>
    <row r="33" spans="2:17" ht="12.75">
      <c r="B33" s="4" t="s">
        <v>95</v>
      </c>
      <c r="C33" s="84" t="s">
        <v>37</v>
      </c>
      <c r="D33" s="85"/>
      <c r="E33" s="85"/>
      <c r="F33" s="85"/>
      <c r="G33" s="85"/>
      <c r="H33" s="85"/>
      <c r="I33" s="85"/>
      <c r="J33" s="85"/>
      <c r="K33" s="85"/>
      <c r="L33" s="85"/>
      <c r="M33" s="50">
        <f>N33/B32</f>
        <v>1</v>
      </c>
      <c r="N33" s="8">
        <f>COUNTIF(N1:N30,"&gt;3")</f>
        <v>30</v>
      </c>
      <c r="O33" s="51"/>
      <c r="P33" s="51"/>
      <c r="Q33" s="15"/>
    </row>
    <row r="34" spans="2:17" ht="12.75">
      <c r="B34" s="4" t="s">
        <v>96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50">
        <f>N34/B32</f>
        <v>0.13333333333333333</v>
      </c>
      <c r="N34" s="8">
        <f>COUNTIF(N1:N30,"&gt;6")</f>
        <v>4</v>
      </c>
      <c r="O34" s="51"/>
      <c r="P34" s="51"/>
      <c r="Q34" s="15"/>
    </row>
  </sheetData>
  <sheetProtection/>
  <mergeCells count="1">
    <mergeCell ref="C33:L33"/>
  </mergeCells>
  <conditionalFormatting sqref="N1:Q30 C31:N31">
    <cfRule type="cellIs" priority="1" dxfId="0" operator="lessThan" stopIfTrue="1">
      <formula>4</formula>
    </cfRule>
    <cfRule type="cellIs" priority="2" dxfId="1" operator="greaterThan" stopIfTrue="1">
      <formula>6</formula>
    </cfRule>
  </conditionalFormatting>
  <conditionalFormatting sqref="M1:M30">
    <cfRule type="cellIs" priority="3" dxfId="0" operator="lessThan" stopIfTrue="1">
      <formula>3.5</formula>
    </cfRule>
    <cfRule type="cellIs" priority="4" dxfId="1" operator="greaterThanOrEqual" stopIfTrue="1">
      <formula>6.5</formula>
    </cfRule>
  </conditionalFormatting>
  <printOptions/>
  <pageMargins left="0.75" right="0.75" top="1" bottom="1" header="0.5" footer="0.5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9"/>
  <sheetViews>
    <sheetView workbookViewId="0" topLeftCell="B1">
      <selection activeCell="J20" sqref="J20"/>
    </sheetView>
  </sheetViews>
  <sheetFormatPr defaultColWidth="9.00390625" defaultRowHeight="12.75"/>
  <cols>
    <col min="1" max="1" width="0" style="0" hidden="1" customWidth="1"/>
    <col min="2" max="2" width="23.875" style="0" customWidth="1"/>
    <col min="8" max="8" width="7.875" style="0" bestFit="1" customWidth="1"/>
    <col min="10" max="10" width="9.875" style="3" customWidth="1"/>
    <col min="11" max="11" width="12.125" style="10" bestFit="1" customWidth="1"/>
  </cols>
  <sheetData>
    <row r="1" spans="1:14" ht="12.75">
      <c r="A1" s="3">
        <f aca="true" t="shared" si="0" ref="A1:A25">J1</f>
        <v>8.714285714285714</v>
      </c>
      <c r="B1" s="2" t="s">
        <v>205</v>
      </c>
      <c r="C1" s="1">
        <v>8</v>
      </c>
      <c r="D1" s="1">
        <v>9</v>
      </c>
      <c r="E1" s="61">
        <v>9</v>
      </c>
      <c r="F1" s="1">
        <v>10</v>
      </c>
      <c r="G1" s="1">
        <v>8</v>
      </c>
      <c r="H1" s="1">
        <v>8</v>
      </c>
      <c r="I1" s="1">
        <v>9</v>
      </c>
      <c r="J1" s="47">
        <f aca="true" t="shared" si="1" ref="J1:J25">AVERAGE(C1:I1)</f>
        <v>8.714285714285714</v>
      </c>
      <c r="K1" s="8">
        <f aca="true" t="shared" si="2" ref="K1:K25">ROUND(J1,0)</f>
        <v>9</v>
      </c>
      <c r="L1" s="1" t="s">
        <v>46</v>
      </c>
      <c r="M1" s="1">
        <f>COUNTIF(K1:K25,"&gt;8")</f>
        <v>16</v>
      </c>
      <c r="N1" s="73">
        <f>M1/$B$27</f>
        <v>0.64</v>
      </c>
    </row>
    <row r="2" spans="1:14" ht="12.75">
      <c r="A2" s="3">
        <f t="shared" si="0"/>
        <v>7</v>
      </c>
      <c r="B2" s="2" t="s">
        <v>206</v>
      </c>
      <c r="C2" s="1">
        <v>5</v>
      </c>
      <c r="D2" s="1">
        <v>6</v>
      </c>
      <c r="E2" s="61">
        <v>8</v>
      </c>
      <c r="F2" s="1">
        <v>7</v>
      </c>
      <c r="G2" s="1">
        <v>7</v>
      </c>
      <c r="H2" s="1">
        <v>9</v>
      </c>
      <c r="I2" s="1">
        <v>7</v>
      </c>
      <c r="J2" s="47">
        <f t="shared" si="1"/>
        <v>7</v>
      </c>
      <c r="K2" s="8">
        <f t="shared" si="2"/>
        <v>7</v>
      </c>
      <c r="L2" s="1" t="s">
        <v>47</v>
      </c>
      <c r="M2" s="74">
        <f>COUNTIF(K1:K25,7)+COUNTIF(K1:K25,8)</f>
        <v>9</v>
      </c>
      <c r="N2" s="73">
        <f>M2/$B$27</f>
        <v>0.36</v>
      </c>
    </row>
    <row r="3" spans="1:14" ht="12.75">
      <c r="A3" s="3">
        <f t="shared" si="0"/>
        <v>8</v>
      </c>
      <c r="B3" s="2" t="s">
        <v>207</v>
      </c>
      <c r="C3" s="1">
        <v>9</v>
      </c>
      <c r="D3" s="1">
        <v>6</v>
      </c>
      <c r="E3" s="61">
        <v>9</v>
      </c>
      <c r="F3" s="1">
        <v>6</v>
      </c>
      <c r="G3" s="1">
        <v>8</v>
      </c>
      <c r="H3" s="1">
        <v>10</v>
      </c>
      <c r="I3" s="1">
        <v>8</v>
      </c>
      <c r="J3" s="47">
        <f t="shared" si="1"/>
        <v>8</v>
      </c>
      <c r="K3" s="8">
        <f t="shared" si="2"/>
        <v>8</v>
      </c>
      <c r="L3" s="1" t="s">
        <v>48</v>
      </c>
      <c r="M3" s="74">
        <f>COUNTIF(K1:K25,4)+COUNTIF(K1:K25,5)+COUNTIF(K1:K25,6)</f>
        <v>0</v>
      </c>
      <c r="N3" s="73">
        <f>M3/$B$27</f>
        <v>0</v>
      </c>
    </row>
    <row r="4" spans="1:14" ht="12.75">
      <c r="A4" s="3">
        <f t="shared" si="0"/>
        <v>8.428571428571429</v>
      </c>
      <c r="B4" s="2" t="s">
        <v>208</v>
      </c>
      <c r="C4" s="1">
        <v>7</v>
      </c>
      <c r="D4" s="1">
        <v>7</v>
      </c>
      <c r="E4" s="61">
        <v>8</v>
      </c>
      <c r="F4" s="1">
        <v>9</v>
      </c>
      <c r="G4" s="1">
        <v>8</v>
      </c>
      <c r="H4" s="1">
        <v>10</v>
      </c>
      <c r="I4" s="1">
        <v>10</v>
      </c>
      <c r="J4" s="47">
        <f t="shared" si="1"/>
        <v>8.428571428571429</v>
      </c>
      <c r="K4" s="8">
        <v>9</v>
      </c>
      <c r="L4" s="1" t="s">
        <v>49</v>
      </c>
      <c r="M4" s="1">
        <f>COUNTIF(K1:K25,"&lt;4")</f>
        <v>0</v>
      </c>
      <c r="N4" s="73">
        <f>M4/$B$27</f>
        <v>0</v>
      </c>
    </row>
    <row r="5" spans="1:14" ht="12.75">
      <c r="A5" s="3">
        <f t="shared" si="0"/>
        <v>8.571428571428571</v>
      </c>
      <c r="B5" s="2" t="s">
        <v>209</v>
      </c>
      <c r="C5" s="1">
        <v>9</v>
      </c>
      <c r="D5" s="1">
        <v>9</v>
      </c>
      <c r="E5" s="61">
        <v>9</v>
      </c>
      <c r="F5" s="1">
        <v>7</v>
      </c>
      <c r="G5" s="1">
        <v>8</v>
      </c>
      <c r="H5" s="1">
        <v>9</v>
      </c>
      <c r="I5" s="1">
        <v>9</v>
      </c>
      <c r="J5" s="47">
        <f t="shared" si="1"/>
        <v>8.571428571428571</v>
      </c>
      <c r="K5" s="8">
        <f t="shared" si="2"/>
        <v>9</v>
      </c>
      <c r="L5" s="75" t="s">
        <v>50</v>
      </c>
      <c r="M5" s="1">
        <f>B27-SUM(M1:M4)</f>
        <v>0</v>
      </c>
      <c r="N5" s="73">
        <f>M5/$B$27</f>
        <v>0</v>
      </c>
    </row>
    <row r="6" spans="1:11" ht="12.75">
      <c r="A6" s="3">
        <f t="shared" si="0"/>
        <v>9.428571428571429</v>
      </c>
      <c r="B6" s="2" t="s">
        <v>210</v>
      </c>
      <c r="C6" s="1">
        <v>9</v>
      </c>
      <c r="D6" s="1">
        <v>10</v>
      </c>
      <c r="E6" s="61">
        <v>10</v>
      </c>
      <c r="F6" s="1">
        <v>9</v>
      </c>
      <c r="G6" s="1">
        <v>8</v>
      </c>
      <c r="H6" s="1">
        <v>10</v>
      </c>
      <c r="I6" s="1">
        <v>10</v>
      </c>
      <c r="J6" s="47">
        <f t="shared" si="1"/>
        <v>9.428571428571429</v>
      </c>
      <c r="K6" s="8">
        <v>10</v>
      </c>
    </row>
    <row r="7" spans="1:11" ht="12.75">
      <c r="A7" s="3">
        <f t="shared" si="0"/>
        <v>9</v>
      </c>
      <c r="B7" s="2" t="s">
        <v>211</v>
      </c>
      <c r="C7" s="1">
        <v>7</v>
      </c>
      <c r="D7" s="1">
        <v>8</v>
      </c>
      <c r="E7" s="61">
        <v>10</v>
      </c>
      <c r="F7" s="1">
        <v>10</v>
      </c>
      <c r="G7" s="1">
        <v>9</v>
      </c>
      <c r="H7" s="1">
        <v>10</v>
      </c>
      <c r="I7" s="1">
        <v>9</v>
      </c>
      <c r="J7" s="47">
        <f t="shared" si="1"/>
        <v>9</v>
      </c>
      <c r="K7" s="8">
        <f t="shared" si="2"/>
        <v>9</v>
      </c>
    </row>
    <row r="8" spans="1:11" ht="12.75">
      <c r="A8" s="3">
        <f t="shared" si="0"/>
        <v>7.714285714285714</v>
      </c>
      <c r="B8" s="2" t="s">
        <v>212</v>
      </c>
      <c r="C8" s="1">
        <v>8</v>
      </c>
      <c r="D8" s="1">
        <v>5</v>
      </c>
      <c r="E8" s="61">
        <v>9</v>
      </c>
      <c r="F8" s="1">
        <v>7</v>
      </c>
      <c r="G8" s="1">
        <v>8</v>
      </c>
      <c r="H8" s="1">
        <v>9</v>
      </c>
      <c r="I8" s="1">
        <v>8</v>
      </c>
      <c r="J8" s="47">
        <f t="shared" si="1"/>
        <v>7.714285714285714</v>
      </c>
      <c r="K8" s="8">
        <f t="shared" si="2"/>
        <v>8</v>
      </c>
    </row>
    <row r="9" spans="1:11" ht="12.75">
      <c r="A9" s="3">
        <f t="shared" si="0"/>
        <v>6.571428571428571</v>
      </c>
      <c r="B9" s="2" t="s">
        <v>213</v>
      </c>
      <c r="C9" s="1">
        <v>5</v>
      </c>
      <c r="D9" s="1">
        <v>4</v>
      </c>
      <c r="E9" s="61">
        <v>6</v>
      </c>
      <c r="F9" s="1">
        <v>7</v>
      </c>
      <c r="G9" s="1">
        <v>8</v>
      </c>
      <c r="H9" s="1">
        <v>8</v>
      </c>
      <c r="I9" s="1">
        <v>8</v>
      </c>
      <c r="J9" s="47">
        <f t="shared" si="1"/>
        <v>6.571428571428571</v>
      </c>
      <c r="K9" s="8">
        <f t="shared" si="2"/>
        <v>7</v>
      </c>
    </row>
    <row r="10" spans="1:11" ht="12.75">
      <c r="A10" s="3">
        <f t="shared" si="0"/>
        <v>8</v>
      </c>
      <c r="B10" s="2" t="s">
        <v>214</v>
      </c>
      <c r="C10" s="1">
        <v>9</v>
      </c>
      <c r="D10" s="1">
        <v>6</v>
      </c>
      <c r="E10" s="61">
        <v>9</v>
      </c>
      <c r="F10" s="1">
        <v>6</v>
      </c>
      <c r="G10" s="1">
        <v>8</v>
      </c>
      <c r="H10" s="1">
        <v>10</v>
      </c>
      <c r="I10" s="1">
        <v>8</v>
      </c>
      <c r="J10" s="47">
        <f t="shared" si="1"/>
        <v>8</v>
      </c>
      <c r="K10" s="8">
        <f t="shared" si="2"/>
        <v>8</v>
      </c>
    </row>
    <row r="11" spans="1:11" ht="12.75">
      <c r="A11" s="3">
        <f t="shared" si="0"/>
        <v>9.428571428571429</v>
      </c>
      <c r="B11" s="2" t="s">
        <v>253</v>
      </c>
      <c r="C11" s="1">
        <v>9</v>
      </c>
      <c r="D11" s="1">
        <v>8</v>
      </c>
      <c r="E11" s="61">
        <v>10</v>
      </c>
      <c r="F11" s="1">
        <v>10</v>
      </c>
      <c r="G11" s="1">
        <v>9</v>
      </c>
      <c r="H11" s="1">
        <v>10</v>
      </c>
      <c r="I11" s="1">
        <v>10</v>
      </c>
      <c r="J11" s="47">
        <f t="shared" si="1"/>
        <v>9.428571428571429</v>
      </c>
      <c r="K11" s="8">
        <v>10</v>
      </c>
    </row>
    <row r="12" spans="1:11" ht="12.75">
      <c r="A12" s="3">
        <f t="shared" si="0"/>
        <v>6.571428571428571</v>
      </c>
      <c r="B12" s="2" t="s">
        <v>215</v>
      </c>
      <c r="C12" s="1">
        <v>5</v>
      </c>
      <c r="D12" s="1">
        <v>6</v>
      </c>
      <c r="E12" s="61">
        <v>6</v>
      </c>
      <c r="F12" s="1">
        <v>6</v>
      </c>
      <c r="G12" s="1">
        <v>7</v>
      </c>
      <c r="H12" s="1">
        <v>8</v>
      </c>
      <c r="I12" s="1">
        <v>8</v>
      </c>
      <c r="J12" s="47">
        <f t="shared" si="1"/>
        <v>6.571428571428571</v>
      </c>
      <c r="K12" s="8">
        <f t="shared" si="2"/>
        <v>7</v>
      </c>
    </row>
    <row r="13" spans="1:11" ht="13.5" thickBot="1">
      <c r="A13" s="3">
        <f t="shared" si="0"/>
        <v>8.428571428571429</v>
      </c>
      <c r="B13" s="59" t="s">
        <v>216</v>
      </c>
      <c r="C13" s="55">
        <v>8</v>
      </c>
      <c r="D13" s="55">
        <v>9</v>
      </c>
      <c r="E13" s="63">
        <v>9</v>
      </c>
      <c r="F13" s="55">
        <v>7</v>
      </c>
      <c r="G13" s="55">
        <v>8</v>
      </c>
      <c r="H13" s="55">
        <v>8</v>
      </c>
      <c r="I13" s="55">
        <v>10</v>
      </c>
      <c r="J13" s="56">
        <f t="shared" si="1"/>
        <v>8.428571428571429</v>
      </c>
      <c r="K13" s="57">
        <v>9</v>
      </c>
    </row>
    <row r="14" spans="1:11" ht="12.75">
      <c r="A14" s="3">
        <f t="shared" si="0"/>
        <v>9.571428571428571</v>
      </c>
      <c r="B14" s="58" t="s">
        <v>241</v>
      </c>
      <c r="C14" s="26">
        <v>9</v>
      </c>
      <c r="D14" s="26">
        <v>9</v>
      </c>
      <c r="E14" s="64">
        <v>10</v>
      </c>
      <c r="F14" s="26">
        <v>9</v>
      </c>
      <c r="G14" s="26">
        <v>10</v>
      </c>
      <c r="H14" s="26">
        <v>10</v>
      </c>
      <c r="I14" s="26">
        <v>10</v>
      </c>
      <c r="J14" s="53">
        <f t="shared" si="1"/>
        <v>9.571428571428571</v>
      </c>
      <c r="K14" s="82">
        <f t="shared" si="2"/>
        <v>10</v>
      </c>
    </row>
    <row r="15" spans="1:11" ht="12.75">
      <c r="A15" s="3">
        <f t="shared" si="0"/>
        <v>9.714285714285714</v>
      </c>
      <c r="B15" s="2" t="s">
        <v>242</v>
      </c>
      <c r="C15" s="1">
        <v>8</v>
      </c>
      <c r="D15" s="1">
        <v>10</v>
      </c>
      <c r="E15" s="61">
        <v>10</v>
      </c>
      <c r="F15" s="1">
        <v>10</v>
      </c>
      <c r="G15" s="1">
        <v>10</v>
      </c>
      <c r="H15" s="1">
        <v>10</v>
      </c>
      <c r="I15" s="1">
        <v>10</v>
      </c>
      <c r="J15" s="47">
        <f t="shared" si="1"/>
        <v>9.714285714285714</v>
      </c>
      <c r="K15" s="8">
        <f t="shared" si="2"/>
        <v>10</v>
      </c>
    </row>
    <row r="16" spans="1:11" ht="12.75">
      <c r="A16" s="3">
        <f t="shared" si="0"/>
        <v>8.857142857142858</v>
      </c>
      <c r="B16" s="2" t="s">
        <v>243</v>
      </c>
      <c r="C16" s="1">
        <v>8</v>
      </c>
      <c r="D16" s="1">
        <v>9</v>
      </c>
      <c r="E16" s="61">
        <v>9</v>
      </c>
      <c r="F16" s="1">
        <v>9</v>
      </c>
      <c r="G16" s="1">
        <v>8</v>
      </c>
      <c r="H16" s="1">
        <v>10</v>
      </c>
      <c r="I16" s="1">
        <v>9</v>
      </c>
      <c r="J16" s="47">
        <f t="shared" si="1"/>
        <v>8.857142857142858</v>
      </c>
      <c r="K16" s="8">
        <f t="shared" si="2"/>
        <v>9</v>
      </c>
    </row>
    <row r="17" spans="1:11" ht="12.75">
      <c r="A17" s="3">
        <f t="shared" si="0"/>
        <v>8</v>
      </c>
      <c r="B17" s="2" t="s">
        <v>244</v>
      </c>
      <c r="C17" s="61">
        <v>6</v>
      </c>
      <c r="D17" s="1">
        <v>8</v>
      </c>
      <c r="E17" s="61">
        <v>7</v>
      </c>
      <c r="F17" s="1">
        <v>8</v>
      </c>
      <c r="G17" s="1">
        <v>9</v>
      </c>
      <c r="H17" s="1">
        <v>10</v>
      </c>
      <c r="I17" s="1">
        <v>8</v>
      </c>
      <c r="J17" s="47">
        <f t="shared" si="1"/>
        <v>8</v>
      </c>
      <c r="K17" s="8">
        <f t="shared" si="2"/>
        <v>8</v>
      </c>
    </row>
    <row r="18" spans="1:11" ht="12.75">
      <c r="A18" s="3">
        <f t="shared" si="0"/>
        <v>9.428571428571429</v>
      </c>
      <c r="B18" s="2" t="s">
        <v>245</v>
      </c>
      <c r="C18" s="1">
        <v>9</v>
      </c>
      <c r="D18" s="1">
        <v>8</v>
      </c>
      <c r="E18" s="61">
        <v>10</v>
      </c>
      <c r="F18" s="1">
        <v>10</v>
      </c>
      <c r="G18" s="1">
        <v>9</v>
      </c>
      <c r="H18" s="1">
        <v>10</v>
      </c>
      <c r="I18" s="1">
        <v>10</v>
      </c>
      <c r="J18" s="47">
        <f t="shared" si="1"/>
        <v>9.428571428571429</v>
      </c>
      <c r="K18" s="8">
        <v>10</v>
      </c>
    </row>
    <row r="19" spans="1:11" ht="12.75">
      <c r="A19" s="3"/>
      <c r="B19" s="2" t="s">
        <v>246</v>
      </c>
      <c r="C19" s="1">
        <v>9</v>
      </c>
      <c r="D19" s="1">
        <v>8</v>
      </c>
      <c r="E19" s="61">
        <v>9</v>
      </c>
      <c r="F19" s="1">
        <v>9</v>
      </c>
      <c r="G19" s="1">
        <v>9</v>
      </c>
      <c r="H19" s="1">
        <v>10</v>
      </c>
      <c r="I19" s="1">
        <v>9</v>
      </c>
      <c r="J19" s="47">
        <f t="shared" si="1"/>
        <v>9</v>
      </c>
      <c r="K19" s="8">
        <f t="shared" si="2"/>
        <v>9</v>
      </c>
    </row>
    <row r="20" spans="1:11" ht="12.75">
      <c r="A20" s="3"/>
      <c r="B20" s="2" t="s">
        <v>247</v>
      </c>
      <c r="C20" s="1">
        <v>9</v>
      </c>
      <c r="D20" s="1">
        <v>9</v>
      </c>
      <c r="E20" s="61">
        <v>10</v>
      </c>
      <c r="F20" s="1">
        <v>9</v>
      </c>
      <c r="G20" s="1">
        <v>10</v>
      </c>
      <c r="H20" s="1">
        <v>10</v>
      </c>
      <c r="I20" s="1">
        <v>10</v>
      </c>
      <c r="J20" s="47">
        <f t="shared" si="1"/>
        <v>9.571428571428571</v>
      </c>
      <c r="K20" s="8">
        <f t="shared" si="2"/>
        <v>10</v>
      </c>
    </row>
    <row r="21" spans="1:11" ht="12.75">
      <c r="A21" s="3"/>
      <c r="B21" s="2" t="s">
        <v>248</v>
      </c>
      <c r="C21" s="1">
        <v>6</v>
      </c>
      <c r="D21" s="1">
        <v>8</v>
      </c>
      <c r="E21" s="61">
        <v>9</v>
      </c>
      <c r="F21" s="1">
        <v>7</v>
      </c>
      <c r="G21" s="1">
        <v>8</v>
      </c>
      <c r="H21" s="1">
        <v>7</v>
      </c>
      <c r="I21" s="1">
        <v>8</v>
      </c>
      <c r="J21" s="47">
        <f t="shared" si="1"/>
        <v>7.571428571428571</v>
      </c>
      <c r="K21" s="8">
        <f t="shared" si="2"/>
        <v>8</v>
      </c>
    </row>
    <row r="22" spans="1:11" ht="12.75">
      <c r="A22" s="3">
        <f t="shared" si="0"/>
        <v>9.285714285714286</v>
      </c>
      <c r="B22" s="2" t="s">
        <v>249</v>
      </c>
      <c r="C22" s="1">
        <v>8</v>
      </c>
      <c r="D22" s="1">
        <v>9</v>
      </c>
      <c r="E22" s="61">
        <v>10</v>
      </c>
      <c r="F22" s="1">
        <v>8</v>
      </c>
      <c r="G22" s="1">
        <v>10</v>
      </c>
      <c r="H22" s="1">
        <v>10</v>
      </c>
      <c r="I22" s="1">
        <v>10</v>
      </c>
      <c r="J22" s="47">
        <f t="shared" si="1"/>
        <v>9.285714285714286</v>
      </c>
      <c r="K22" s="8">
        <v>10</v>
      </c>
    </row>
    <row r="23" spans="1:11" ht="12.75">
      <c r="A23" s="3">
        <f t="shared" si="0"/>
        <v>9</v>
      </c>
      <c r="B23" s="2" t="s">
        <v>250</v>
      </c>
      <c r="C23" s="1">
        <v>9</v>
      </c>
      <c r="D23" s="1">
        <v>9</v>
      </c>
      <c r="E23" s="61">
        <v>8</v>
      </c>
      <c r="F23" s="1">
        <v>9</v>
      </c>
      <c r="G23" s="1">
        <v>9</v>
      </c>
      <c r="H23" s="1">
        <v>10</v>
      </c>
      <c r="I23" s="1">
        <v>9</v>
      </c>
      <c r="J23" s="47">
        <f t="shared" si="1"/>
        <v>9</v>
      </c>
      <c r="K23" s="8">
        <f t="shared" si="2"/>
        <v>9</v>
      </c>
    </row>
    <row r="24" spans="1:11" ht="12.75">
      <c r="A24" s="3">
        <f t="shared" si="0"/>
        <v>9</v>
      </c>
      <c r="B24" s="2" t="s">
        <v>251</v>
      </c>
      <c r="C24" s="1">
        <v>8</v>
      </c>
      <c r="D24" s="1">
        <v>10</v>
      </c>
      <c r="E24" s="61">
        <v>9</v>
      </c>
      <c r="F24" s="1">
        <v>7</v>
      </c>
      <c r="G24" s="1">
        <v>10</v>
      </c>
      <c r="H24" s="1">
        <v>10</v>
      </c>
      <c r="I24" s="1">
        <v>9</v>
      </c>
      <c r="J24" s="47">
        <f t="shared" si="1"/>
        <v>9</v>
      </c>
      <c r="K24" s="8">
        <f t="shared" si="2"/>
        <v>9</v>
      </c>
    </row>
    <row r="25" spans="1:11" ht="12.75">
      <c r="A25" s="3">
        <f t="shared" si="0"/>
        <v>7.857142857142857</v>
      </c>
      <c r="B25" s="2" t="s">
        <v>252</v>
      </c>
      <c r="C25" s="1">
        <v>8</v>
      </c>
      <c r="D25" s="1">
        <v>8</v>
      </c>
      <c r="E25" s="61">
        <v>9</v>
      </c>
      <c r="F25" s="1">
        <v>7</v>
      </c>
      <c r="G25" s="1">
        <v>9</v>
      </c>
      <c r="H25" s="1">
        <v>6</v>
      </c>
      <c r="I25" s="1">
        <v>8</v>
      </c>
      <c r="J25" s="47">
        <f t="shared" si="1"/>
        <v>7.857142857142857</v>
      </c>
      <c r="K25" s="8">
        <f t="shared" si="2"/>
        <v>8</v>
      </c>
    </row>
    <row r="26" spans="2:11" s="5" customFormat="1" ht="12.75">
      <c r="B26" s="6" t="s">
        <v>0</v>
      </c>
      <c r="C26" s="11">
        <f aca="true" t="shared" si="3" ref="C26:K26">AVERAGE(C1:C25)</f>
        <v>7.8</v>
      </c>
      <c r="D26" s="11">
        <f t="shared" si="3"/>
        <v>7.92</v>
      </c>
      <c r="E26" s="11">
        <f t="shared" si="3"/>
        <v>8.88</v>
      </c>
      <c r="F26" s="11">
        <f t="shared" si="3"/>
        <v>8.12</v>
      </c>
      <c r="G26" s="11">
        <f t="shared" si="3"/>
        <v>8.6</v>
      </c>
      <c r="H26" s="11">
        <f t="shared" si="3"/>
        <v>9.28</v>
      </c>
      <c r="I26" s="11">
        <f t="shared" si="3"/>
        <v>8.96</v>
      </c>
      <c r="J26" s="48">
        <f t="shared" si="3"/>
        <v>8.508571428571429</v>
      </c>
      <c r="K26" s="48">
        <f t="shared" si="3"/>
        <v>8.8</v>
      </c>
    </row>
    <row r="27" spans="2:11" s="5" customFormat="1" ht="12.75">
      <c r="B27" s="6">
        <v>25</v>
      </c>
      <c r="C27" s="7" t="s">
        <v>76</v>
      </c>
      <c r="D27" s="7" t="s">
        <v>77</v>
      </c>
      <c r="E27" s="7" t="s">
        <v>78</v>
      </c>
      <c r="F27" s="7" t="s">
        <v>2</v>
      </c>
      <c r="G27" s="7" t="s">
        <v>3</v>
      </c>
      <c r="H27" s="7" t="s">
        <v>4</v>
      </c>
      <c r="I27" s="7" t="s">
        <v>258</v>
      </c>
      <c r="J27" s="49" t="s">
        <v>32</v>
      </c>
      <c r="K27" s="9" t="s">
        <v>189</v>
      </c>
    </row>
    <row r="28" spans="2:11" ht="12.75">
      <c r="B28" s="4" t="s">
        <v>79</v>
      </c>
      <c r="C28" s="84" t="s">
        <v>75</v>
      </c>
      <c r="D28" s="85"/>
      <c r="E28" s="85"/>
      <c r="F28" s="85"/>
      <c r="G28" s="85"/>
      <c r="H28" s="85"/>
      <c r="I28" s="86"/>
      <c r="J28" s="50">
        <f>K28/B27</f>
        <v>1</v>
      </c>
      <c r="K28" s="8">
        <f>COUNTIF(K1:K25,"&gt;3")</f>
        <v>25</v>
      </c>
    </row>
    <row r="29" spans="2:11" ht="12.75">
      <c r="B29" s="4" t="s">
        <v>80</v>
      </c>
      <c r="C29" s="4"/>
      <c r="D29" s="4"/>
      <c r="E29" s="4"/>
      <c r="F29" s="4"/>
      <c r="G29" s="4"/>
      <c r="H29" s="4"/>
      <c r="I29" s="4"/>
      <c r="J29" s="50">
        <f>K29/B27</f>
        <v>1</v>
      </c>
      <c r="K29" s="8">
        <f>COUNTIF(K1:K25,"&gt;6")</f>
        <v>25</v>
      </c>
    </row>
  </sheetData>
  <sheetProtection/>
  <mergeCells count="1">
    <mergeCell ref="C28:I28"/>
  </mergeCells>
  <conditionalFormatting sqref="K1:K25">
    <cfRule type="cellIs" priority="1" dxfId="0" operator="lessThan" stopIfTrue="1">
      <formula>4</formula>
    </cfRule>
    <cfRule type="cellIs" priority="2" dxfId="1" operator="greaterThan" stopIfTrue="1">
      <formula>6</formula>
    </cfRule>
  </conditionalFormatting>
  <conditionalFormatting sqref="J1:J25">
    <cfRule type="cellIs" priority="3" dxfId="0" operator="lessThan" stopIfTrue="1">
      <formula>3.5</formula>
    </cfRule>
    <cfRule type="cellIs" priority="4" dxfId="1" operator="greaterThanOrEqual" stopIfTrue="1">
      <formula>6.5</formula>
    </cfRule>
  </conditionalFormatting>
  <printOptions/>
  <pageMargins left="0.75" right="0.75" top="1" bottom="1" header="0.5" footer="0.5"/>
  <pageSetup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9"/>
  <sheetViews>
    <sheetView workbookViewId="0" topLeftCell="A1">
      <selection activeCell="K1" sqref="K1"/>
    </sheetView>
  </sheetViews>
  <sheetFormatPr defaultColWidth="9.00390625" defaultRowHeight="12.75"/>
  <cols>
    <col min="1" max="1" width="0.12890625" style="0" customWidth="1"/>
    <col min="2" max="2" width="23.875" style="0" customWidth="1"/>
    <col min="8" max="8" width="8.125" style="0" bestFit="1" customWidth="1"/>
    <col min="10" max="10" width="9.875" style="3" customWidth="1"/>
    <col min="11" max="11" width="12.125" style="10" bestFit="1" customWidth="1"/>
  </cols>
  <sheetData>
    <row r="1" spans="1:14" ht="12.75">
      <c r="A1" s="3">
        <f aca="true" t="shared" si="0" ref="A1:A25">J1</f>
        <v>4.571428571428571</v>
      </c>
      <c r="B1" s="2" t="s">
        <v>217</v>
      </c>
      <c r="C1" s="1">
        <v>4</v>
      </c>
      <c r="D1" s="1">
        <v>5</v>
      </c>
      <c r="E1" s="61">
        <v>4</v>
      </c>
      <c r="F1" s="1">
        <v>4</v>
      </c>
      <c r="G1" s="1">
        <v>5</v>
      </c>
      <c r="H1" s="1">
        <v>5</v>
      </c>
      <c r="I1" s="1">
        <v>5</v>
      </c>
      <c r="J1" s="47">
        <f aca="true" t="shared" si="1" ref="J1:J25">AVERAGE(C1:I1)</f>
        <v>4.571428571428571</v>
      </c>
      <c r="K1" s="8">
        <f aca="true" t="shared" si="2" ref="K1:K25">ROUND(J1,0)</f>
        <v>5</v>
      </c>
      <c r="L1" s="1" t="s">
        <v>46</v>
      </c>
      <c r="M1" s="1">
        <f>COUNTIF(K1:K25,"&gt;8")</f>
        <v>0</v>
      </c>
      <c r="N1" s="73">
        <f>M1/$B$27</f>
        <v>0</v>
      </c>
    </row>
    <row r="2" spans="1:14" ht="12.75">
      <c r="A2" s="3">
        <f t="shared" si="0"/>
        <v>4.571428571428571</v>
      </c>
      <c r="B2" s="2" t="s">
        <v>218</v>
      </c>
      <c r="C2" s="1">
        <v>3</v>
      </c>
      <c r="D2" s="1">
        <v>6</v>
      </c>
      <c r="E2" s="61">
        <v>4</v>
      </c>
      <c r="F2" s="1">
        <v>4</v>
      </c>
      <c r="G2" s="1">
        <v>5</v>
      </c>
      <c r="H2" s="1">
        <v>4</v>
      </c>
      <c r="I2" s="1">
        <v>6</v>
      </c>
      <c r="J2" s="47">
        <f t="shared" si="1"/>
        <v>4.571428571428571</v>
      </c>
      <c r="K2" s="8">
        <f t="shared" si="2"/>
        <v>5</v>
      </c>
      <c r="L2" s="1" t="s">
        <v>47</v>
      </c>
      <c r="M2" s="74">
        <f>COUNTIF(K1:K25,7)+COUNTIF(K1:K25,8)</f>
        <v>8</v>
      </c>
      <c r="N2" s="73">
        <f>M2/$B$27</f>
        <v>0.32</v>
      </c>
    </row>
    <row r="3" spans="1:14" ht="12.75">
      <c r="A3" s="3">
        <f t="shared" si="0"/>
        <v>5.857142857142857</v>
      </c>
      <c r="B3" s="2" t="s">
        <v>219</v>
      </c>
      <c r="C3" s="1">
        <v>5</v>
      </c>
      <c r="D3" s="1">
        <v>6</v>
      </c>
      <c r="E3" s="61">
        <v>6</v>
      </c>
      <c r="F3" s="1">
        <v>5</v>
      </c>
      <c r="G3" s="1">
        <v>8</v>
      </c>
      <c r="H3" s="1">
        <v>5</v>
      </c>
      <c r="I3" s="1">
        <v>6</v>
      </c>
      <c r="J3" s="47">
        <f t="shared" si="1"/>
        <v>5.857142857142857</v>
      </c>
      <c r="K3" s="8">
        <f t="shared" si="2"/>
        <v>6</v>
      </c>
      <c r="L3" s="1" t="s">
        <v>48</v>
      </c>
      <c r="M3" s="74">
        <f>COUNTIF(K1:K25,4)+COUNTIF(K1:K25,5)+COUNTIF(K1:K25,6)</f>
        <v>17</v>
      </c>
      <c r="N3" s="73">
        <f>M3/$B$27</f>
        <v>0.68</v>
      </c>
    </row>
    <row r="4" spans="1:14" ht="12.75">
      <c r="A4" s="3">
        <f t="shared" si="0"/>
        <v>5.142857142857143</v>
      </c>
      <c r="B4" s="2" t="s">
        <v>220</v>
      </c>
      <c r="C4" s="1">
        <v>5</v>
      </c>
      <c r="D4" s="1">
        <v>7</v>
      </c>
      <c r="E4" s="61">
        <v>7</v>
      </c>
      <c r="F4" s="1">
        <v>4</v>
      </c>
      <c r="G4" s="1">
        <v>2</v>
      </c>
      <c r="H4" s="1">
        <v>6</v>
      </c>
      <c r="I4" s="1">
        <v>5</v>
      </c>
      <c r="J4" s="47">
        <f t="shared" si="1"/>
        <v>5.142857142857143</v>
      </c>
      <c r="K4" s="8">
        <f t="shared" si="2"/>
        <v>5</v>
      </c>
      <c r="L4" s="1" t="s">
        <v>49</v>
      </c>
      <c r="M4" s="1">
        <f>COUNTIF(K1:K25,"&lt;4")</f>
        <v>0</v>
      </c>
      <c r="N4" s="73">
        <f>M4/$B$27</f>
        <v>0</v>
      </c>
    </row>
    <row r="5" spans="1:14" ht="12.75">
      <c r="A5" s="3">
        <f t="shared" si="0"/>
        <v>5.285714285714286</v>
      </c>
      <c r="B5" s="2" t="s">
        <v>221</v>
      </c>
      <c r="C5" s="1">
        <v>6</v>
      </c>
      <c r="D5" s="1">
        <v>7</v>
      </c>
      <c r="E5" s="61">
        <v>7</v>
      </c>
      <c r="F5" s="1">
        <v>4</v>
      </c>
      <c r="G5" s="1">
        <v>2</v>
      </c>
      <c r="H5" s="1">
        <v>6</v>
      </c>
      <c r="I5" s="1">
        <v>5</v>
      </c>
      <c r="J5" s="47">
        <f t="shared" si="1"/>
        <v>5.285714285714286</v>
      </c>
      <c r="K5" s="8">
        <f t="shared" si="2"/>
        <v>5</v>
      </c>
      <c r="L5" s="75" t="s">
        <v>50</v>
      </c>
      <c r="M5" s="1">
        <f>B27-SUM(M1:M4)</f>
        <v>0</v>
      </c>
      <c r="N5" s="73">
        <f>M5/$B$27</f>
        <v>0</v>
      </c>
    </row>
    <row r="6" spans="1:11" ht="12.75">
      <c r="A6" s="3">
        <f t="shared" si="0"/>
        <v>6.571428571428571</v>
      </c>
      <c r="B6" s="2" t="s">
        <v>222</v>
      </c>
      <c r="C6" s="1">
        <v>5</v>
      </c>
      <c r="D6" s="1">
        <v>6</v>
      </c>
      <c r="E6" s="61">
        <v>6</v>
      </c>
      <c r="F6" s="1">
        <v>8</v>
      </c>
      <c r="G6" s="1">
        <v>8</v>
      </c>
      <c r="H6" s="1">
        <v>5</v>
      </c>
      <c r="I6" s="1">
        <v>8</v>
      </c>
      <c r="J6" s="47">
        <f t="shared" si="1"/>
        <v>6.571428571428571</v>
      </c>
      <c r="K6" s="8">
        <f t="shared" si="2"/>
        <v>7</v>
      </c>
    </row>
    <row r="7" spans="1:11" ht="12.75">
      <c r="A7" s="3"/>
      <c r="B7" s="2" t="s">
        <v>223</v>
      </c>
      <c r="C7" s="1">
        <v>7</v>
      </c>
      <c r="D7" s="1">
        <v>4</v>
      </c>
      <c r="E7" s="61">
        <v>5</v>
      </c>
      <c r="F7" s="1">
        <v>6</v>
      </c>
      <c r="G7" s="1">
        <v>8</v>
      </c>
      <c r="H7" s="1">
        <v>8</v>
      </c>
      <c r="I7" s="1">
        <v>8</v>
      </c>
      <c r="J7" s="47">
        <f t="shared" si="1"/>
        <v>6.571428571428571</v>
      </c>
      <c r="K7" s="8">
        <f t="shared" si="2"/>
        <v>7</v>
      </c>
    </row>
    <row r="8" spans="1:11" ht="12.75">
      <c r="A8" s="3">
        <f t="shared" si="0"/>
        <v>6.714285714285714</v>
      </c>
      <c r="B8" s="2" t="s">
        <v>224</v>
      </c>
      <c r="C8" s="1">
        <v>10</v>
      </c>
      <c r="D8" s="1">
        <v>9</v>
      </c>
      <c r="E8" s="61">
        <v>8</v>
      </c>
      <c r="F8" s="1">
        <v>2</v>
      </c>
      <c r="G8" s="1">
        <v>6</v>
      </c>
      <c r="H8" s="1">
        <v>5</v>
      </c>
      <c r="I8" s="1">
        <v>7</v>
      </c>
      <c r="J8" s="47">
        <f t="shared" si="1"/>
        <v>6.714285714285714</v>
      </c>
      <c r="K8" s="8">
        <f t="shared" si="2"/>
        <v>7</v>
      </c>
    </row>
    <row r="9" spans="1:11" ht="12.75">
      <c r="A9" s="3">
        <f t="shared" si="0"/>
        <v>7.857142857142857</v>
      </c>
      <c r="B9" s="2" t="s">
        <v>225</v>
      </c>
      <c r="C9" s="1">
        <v>8</v>
      </c>
      <c r="D9" s="1">
        <v>9</v>
      </c>
      <c r="E9" s="61">
        <v>9</v>
      </c>
      <c r="F9" s="1">
        <v>6</v>
      </c>
      <c r="G9" s="1">
        <v>8</v>
      </c>
      <c r="H9" s="1">
        <v>8</v>
      </c>
      <c r="I9" s="1">
        <v>7</v>
      </c>
      <c r="J9" s="47">
        <f t="shared" si="1"/>
        <v>7.857142857142857</v>
      </c>
      <c r="K9" s="8">
        <f t="shared" si="2"/>
        <v>8</v>
      </c>
    </row>
    <row r="10" spans="1:11" ht="12.75">
      <c r="A10" s="3">
        <f t="shared" si="0"/>
        <v>6</v>
      </c>
      <c r="B10" s="2" t="s">
        <v>226</v>
      </c>
      <c r="C10" s="1">
        <v>7</v>
      </c>
      <c r="D10" s="1">
        <v>9</v>
      </c>
      <c r="E10" s="61">
        <v>2</v>
      </c>
      <c r="F10" s="1">
        <v>4</v>
      </c>
      <c r="G10" s="1">
        <v>5</v>
      </c>
      <c r="H10" s="1">
        <v>7</v>
      </c>
      <c r="I10" s="1">
        <v>8</v>
      </c>
      <c r="J10" s="47">
        <f t="shared" si="1"/>
        <v>6</v>
      </c>
      <c r="K10" s="8">
        <f t="shared" si="2"/>
        <v>6</v>
      </c>
    </row>
    <row r="11" spans="1:11" ht="12.75">
      <c r="A11" s="3">
        <f t="shared" si="0"/>
        <v>7.142857142857143</v>
      </c>
      <c r="B11" s="2" t="s">
        <v>227</v>
      </c>
      <c r="C11" s="1">
        <v>8</v>
      </c>
      <c r="D11" s="1">
        <v>6</v>
      </c>
      <c r="E11" s="61">
        <v>9</v>
      </c>
      <c r="F11" s="1">
        <v>8</v>
      </c>
      <c r="G11" s="1">
        <v>4</v>
      </c>
      <c r="H11" s="1">
        <v>9</v>
      </c>
      <c r="I11" s="1">
        <v>6</v>
      </c>
      <c r="J11" s="47">
        <f t="shared" si="1"/>
        <v>7.142857142857143</v>
      </c>
      <c r="K11" s="8">
        <f t="shared" si="2"/>
        <v>7</v>
      </c>
    </row>
    <row r="12" spans="1:11" ht="12.75">
      <c r="A12" s="3">
        <f t="shared" si="0"/>
        <v>7.571428571428571</v>
      </c>
      <c r="B12" s="2" t="s">
        <v>228</v>
      </c>
      <c r="C12" s="1">
        <v>9</v>
      </c>
      <c r="D12" s="1">
        <v>7</v>
      </c>
      <c r="E12" s="61">
        <v>9</v>
      </c>
      <c r="F12" s="1">
        <v>8</v>
      </c>
      <c r="G12" s="1">
        <v>4</v>
      </c>
      <c r="H12" s="1">
        <v>9</v>
      </c>
      <c r="I12" s="1">
        <v>7</v>
      </c>
      <c r="J12" s="47">
        <f t="shared" si="1"/>
        <v>7.571428571428571</v>
      </c>
      <c r="K12" s="8">
        <f t="shared" si="2"/>
        <v>8</v>
      </c>
    </row>
    <row r="13" spans="1:11" ht="13.5" thickBot="1">
      <c r="A13" s="3">
        <f t="shared" si="0"/>
        <v>5.142857142857143</v>
      </c>
      <c r="B13" s="59" t="s">
        <v>229</v>
      </c>
      <c r="C13" s="55">
        <v>6</v>
      </c>
      <c r="D13" s="55">
        <v>7</v>
      </c>
      <c r="E13" s="63">
        <v>5</v>
      </c>
      <c r="F13" s="55">
        <v>2</v>
      </c>
      <c r="G13" s="55">
        <v>6</v>
      </c>
      <c r="H13" s="55">
        <v>5</v>
      </c>
      <c r="I13" s="55">
        <v>5</v>
      </c>
      <c r="J13" s="56">
        <f t="shared" si="1"/>
        <v>5.142857142857143</v>
      </c>
      <c r="K13" s="57">
        <f t="shared" si="2"/>
        <v>5</v>
      </c>
    </row>
    <row r="14" spans="1:11" ht="12.75">
      <c r="A14" s="3">
        <f t="shared" si="0"/>
        <v>4.714285714285714</v>
      </c>
      <c r="B14" s="58" t="s">
        <v>230</v>
      </c>
      <c r="C14" s="26">
        <v>6</v>
      </c>
      <c r="D14" s="26">
        <v>5</v>
      </c>
      <c r="E14" s="64">
        <v>4</v>
      </c>
      <c r="F14" s="26">
        <v>5</v>
      </c>
      <c r="G14" s="26">
        <v>3</v>
      </c>
      <c r="H14" s="26">
        <v>5</v>
      </c>
      <c r="I14" s="26">
        <v>5</v>
      </c>
      <c r="J14" s="53">
        <f t="shared" si="1"/>
        <v>4.714285714285714</v>
      </c>
      <c r="K14" s="54">
        <f t="shared" si="2"/>
        <v>5</v>
      </c>
    </row>
    <row r="15" spans="1:11" ht="12.75">
      <c r="A15" s="3">
        <f t="shared" si="0"/>
        <v>4.571428571428571</v>
      </c>
      <c r="B15" s="2" t="s">
        <v>231</v>
      </c>
      <c r="C15" s="1">
        <v>5</v>
      </c>
      <c r="D15" s="1">
        <v>2</v>
      </c>
      <c r="E15" s="61">
        <v>4</v>
      </c>
      <c r="F15" s="1">
        <v>4</v>
      </c>
      <c r="G15" s="1">
        <v>4</v>
      </c>
      <c r="H15" s="1">
        <v>7</v>
      </c>
      <c r="I15" s="1">
        <v>6</v>
      </c>
      <c r="J15" s="47">
        <f t="shared" si="1"/>
        <v>4.571428571428571</v>
      </c>
      <c r="K15" s="8">
        <f t="shared" si="2"/>
        <v>5</v>
      </c>
    </row>
    <row r="16" spans="1:11" ht="12.75">
      <c r="A16" s="3">
        <f t="shared" si="0"/>
        <v>5</v>
      </c>
      <c r="B16" s="2" t="s">
        <v>232</v>
      </c>
      <c r="C16" s="1">
        <v>4</v>
      </c>
      <c r="D16" s="1">
        <v>4</v>
      </c>
      <c r="E16" s="61">
        <v>4</v>
      </c>
      <c r="F16" s="1">
        <v>6</v>
      </c>
      <c r="G16" s="1">
        <v>5</v>
      </c>
      <c r="H16" s="1">
        <v>6</v>
      </c>
      <c r="I16" s="1">
        <v>6</v>
      </c>
      <c r="J16" s="47">
        <f t="shared" si="1"/>
        <v>5</v>
      </c>
      <c r="K16" s="8">
        <f t="shared" si="2"/>
        <v>5</v>
      </c>
    </row>
    <row r="17" spans="1:11" ht="12.75">
      <c r="A17" s="3">
        <f t="shared" si="0"/>
        <v>6.571428571428571</v>
      </c>
      <c r="B17" s="2" t="s">
        <v>233</v>
      </c>
      <c r="C17" s="1">
        <v>8</v>
      </c>
      <c r="D17" s="1">
        <v>4</v>
      </c>
      <c r="E17" s="61">
        <v>8</v>
      </c>
      <c r="F17" s="1">
        <v>7</v>
      </c>
      <c r="G17" s="1">
        <v>6</v>
      </c>
      <c r="H17" s="1">
        <v>5</v>
      </c>
      <c r="I17" s="1">
        <v>8</v>
      </c>
      <c r="J17" s="47">
        <f t="shared" si="1"/>
        <v>6.571428571428571</v>
      </c>
      <c r="K17" s="8">
        <f t="shared" si="2"/>
        <v>7</v>
      </c>
    </row>
    <row r="18" spans="1:11" ht="12.75">
      <c r="A18" s="3">
        <f t="shared" si="0"/>
        <v>3.7142857142857144</v>
      </c>
      <c r="B18" s="2" t="s">
        <v>234</v>
      </c>
      <c r="C18" s="1">
        <v>5</v>
      </c>
      <c r="D18" s="1">
        <v>2</v>
      </c>
      <c r="E18" s="61">
        <v>3</v>
      </c>
      <c r="F18" s="1">
        <v>4</v>
      </c>
      <c r="G18" s="1">
        <v>3</v>
      </c>
      <c r="H18" s="1">
        <v>4</v>
      </c>
      <c r="I18" s="1">
        <v>5</v>
      </c>
      <c r="J18" s="47">
        <f t="shared" si="1"/>
        <v>3.7142857142857144</v>
      </c>
      <c r="K18" s="8">
        <f t="shared" si="2"/>
        <v>4</v>
      </c>
    </row>
    <row r="19" spans="1:11" ht="12.75">
      <c r="A19" s="3">
        <f t="shared" si="0"/>
        <v>4.571428571428571</v>
      </c>
      <c r="B19" s="2" t="s">
        <v>235</v>
      </c>
      <c r="C19" s="1">
        <v>6</v>
      </c>
      <c r="D19" s="1">
        <v>4</v>
      </c>
      <c r="E19" s="61">
        <v>4</v>
      </c>
      <c r="F19" s="1">
        <v>4</v>
      </c>
      <c r="G19" s="1">
        <v>3</v>
      </c>
      <c r="H19" s="1">
        <v>5</v>
      </c>
      <c r="I19" s="1">
        <v>6</v>
      </c>
      <c r="J19" s="47">
        <f t="shared" si="1"/>
        <v>4.571428571428571</v>
      </c>
      <c r="K19" s="54">
        <f t="shared" si="2"/>
        <v>5</v>
      </c>
    </row>
    <row r="20" spans="1:11" ht="12.75">
      <c r="A20" s="3">
        <f t="shared" si="0"/>
        <v>5</v>
      </c>
      <c r="B20" s="2" t="s">
        <v>70</v>
      </c>
      <c r="C20" s="61">
        <v>5</v>
      </c>
      <c r="D20" s="1">
        <v>6</v>
      </c>
      <c r="E20" s="61">
        <v>4</v>
      </c>
      <c r="F20" s="1">
        <v>5</v>
      </c>
      <c r="G20" s="1">
        <v>5</v>
      </c>
      <c r="H20" s="1">
        <v>5</v>
      </c>
      <c r="I20" s="1">
        <v>5</v>
      </c>
      <c r="J20" s="47">
        <f t="shared" si="1"/>
        <v>5</v>
      </c>
      <c r="K20" s="8">
        <f t="shared" si="2"/>
        <v>5</v>
      </c>
    </row>
    <row r="21" spans="1:11" ht="12.75">
      <c r="A21" s="3">
        <f t="shared" si="0"/>
        <v>4.857142857142857</v>
      </c>
      <c r="B21" s="2" t="s">
        <v>236</v>
      </c>
      <c r="C21" s="1">
        <v>6</v>
      </c>
      <c r="D21" s="1">
        <v>2</v>
      </c>
      <c r="E21" s="61">
        <v>4</v>
      </c>
      <c r="F21" s="1">
        <v>6</v>
      </c>
      <c r="G21" s="1">
        <v>4</v>
      </c>
      <c r="H21" s="1">
        <v>6</v>
      </c>
      <c r="I21" s="1">
        <v>6</v>
      </c>
      <c r="J21" s="47">
        <f t="shared" si="1"/>
        <v>4.857142857142857</v>
      </c>
      <c r="K21" s="8">
        <f t="shared" si="2"/>
        <v>5</v>
      </c>
    </row>
    <row r="22" spans="1:11" ht="12.75">
      <c r="A22" s="3">
        <f t="shared" si="0"/>
        <v>4.714285714285714</v>
      </c>
      <c r="B22" s="2" t="s">
        <v>237</v>
      </c>
      <c r="C22" s="1">
        <v>6</v>
      </c>
      <c r="D22" s="1">
        <v>5</v>
      </c>
      <c r="E22" s="61">
        <v>5</v>
      </c>
      <c r="F22" s="1">
        <v>4</v>
      </c>
      <c r="G22" s="1">
        <v>4</v>
      </c>
      <c r="H22" s="1">
        <v>4</v>
      </c>
      <c r="I22" s="1">
        <v>5</v>
      </c>
      <c r="J22" s="47">
        <f t="shared" si="1"/>
        <v>4.714285714285714</v>
      </c>
      <c r="K22" s="8">
        <f t="shared" si="2"/>
        <v>5</v>
      </c>
    </row>
    <row r="23" spans="1:11" ht="12.75">
      <c r="A23" s="3">
        <f t="shared" si="0"/>
        <v>5.714285714285714</v>
      </c>
      <c r="B23" s="2" t="s">
        <v>238</v>
      </c>
      <c r="C23" s="1">
        <v>4</v>
      </c>
      <c r="D23" s="1">
        <v>8</v>
      </c>
      <c r="E23" s="61">
        <v>5</v>
      </c>
      <c r="F23" s="1">
        <v>5</v>
      </c>
      <c r="G23" s="1">
        <v>5</v>
      </c>
      <c r="H23" s="1">
        <v>7</v>
      </c>
      <c r="I23" s="1">
        <v>6</v>
      </c>
      <c r="J23" s="47">
        <f t="shared" si="1"/>
        <v>5.714285714285714</v>
      </c>
      <c r="K23" s="8">
        <f t="shared" si="2"/>
        <v>6</v>
      </c>
    </row>
    <row r="24" spans="1:11" ht="12.75">
      <c r="A24" s="3">
        <f t="shared" si="0"/>
        <v>6.571428571428571</v>
      </c>
      <c r="B24" s="2" t="s">
        <v>239</v>
      </c>
      <c r="C24" s="1">
        <v>5</v>
      </c>
      <c r="D24" s="1">
        <v>5</v>
      </c>
      <c r="E24" s="61">
        <v>8</v>
      </c>
      <c r="F24" s="1">
        <v>7</v>
      </c>
      <c r="G24" s="1">
        <v>6</v>
      </c>
      <c r="H24" s="1">
        <v>8</v>
      </c>
      <c r="I24" s="1">
        <v>7</v>
      </c>
      <c r="J24" s="47">
        <f t="shared" si="1"/>
        <v>6.571428571428571</v>
      </c>
      <c r="K24" s="8">
        <f t="shared" si="2"/>
        <v>7</v>
      </c>
    </row>
    <row r="25" spans="1:11" ht="12.75">
      <c r="A25" s="3">
        <f t="shared" si="0"/>
        <v>5.142857142857143</v>
      </c>
      <c r="B25" s="2" t="s">
        <v>240</v>
      </c>
      <c r="C25" s="1">
        <v>3</v>
      </c>
      <c r="D25" s="1">
        <v>9</v>
      </c>
      <c r="E25" s="61">
        <v>3</v>
      </c>
      <c r="F25" s="1">
        <v>5</v>
      </c>
      <c r="G25" s="1">
        <v>5</v>
      </c>
      <c r="H25" s="1">
        <v>6</v>
      </c>
      <c r="I25" s="1">
        <v>5</v>
      </c>
      <c r="J25" s="47">
        <f t="shared" si="1"/>
        <v>5.142857142857143</v>
      </c>
      <c r="K25" s="8">
        <f t="shared" si="2"/>
        <v>5</v>
      </c>
    </row>
    <row r="26" spans="2:11" s="5" customFormat="1" ht="12.75">
      <c r="B26" s="6" t="s">
        <v>0</v>
      </c>
      <c r="C26" s="11">
        <f aca="true" t="shared" si="3" ref="C26:H26">AVERAGE(C1:C25)</f>
        <v>5.84</v>
      </c>
      <c r="D26" s="11">
        <f t="shared" si="3"/>
        <v>5.76</v>
      </c>
      <c r="E26" s="11">
        <f t="shared" si="3"/>
        <v>5.48</v>
      </c>
      <c r="F26" s="11">
        <f t="shared" si="3"/>
        <v>5.08</v>
      </c>
      <c r="G26" s="11">
        <f t="shared" si="3"/>
        <v>4.96</v>
      </c>
      <c r="H26" s="11">
        <f t="shared" si="3"/>
        <v>6</v>
      </c>
      <c r="I26" s="11">
        <f>AVERAGE(I1:I25)</f>
        <v>6.12</v>
      </c>
      <c r="J26" s="48">
        <f>AVERAGE(J1:J25)</f>
        <v>5.605714285714284</v>
      </c>
      <c r="K26" s="48">
        <f>AVERAGE(K1:K25)</f>
        <v>5.8</v>
      </c>
    </row>
    <row r="27" spans="2:11" s="5" customFormat="1" ht="12.75">
      <c r="B27" s="6">
        <v>25</v>
      </c>
      <c r="C27" s="7" t="s">
        <v>76</v>
      </c>
      <c r="D27" s="7" t="s">
        <v>77</v>
      </c>
      <c r="E27" s="7" t="s">
        <v>78</v>
      </c>
      <c r="F27" s="7" t="s">
        <v>2</v>
      </c>
      <c r="G27" s="7" t="s">
        <v>3</v>
      </c>
      <c r="H27" s="7" t="s">
        <v>4</v>
      </c>
      <c r="I27" s="7" t="s">
        <v>258</v>
      </c>
      <c r="J27" s="49" t="s">
        <v>32</v>
      </c>
      <c r="K27" s="9" t="s">
        <v>81</v>
      </c>
    </row>
    <row r="28" spans="2:11" ht="12.75">
      <c r="B28" s="4" t="s">
        <v>79</v>
      </c>
      <c r="C28" s="84" t="s">
        <v>75</v>
      </c>
      <c r="D28" s="85"/>
      <c r="E28" s="85"/>
      <c r="F28" s="85"/>
      <c r="G28" s="85"/>
      <c r="H28" s="85"/>
      <c r="I28" s="86"/>
      <c r="J28" s="50">
        <f>K28/B27</f>
        <v>1</v>
      </c>
      <c r="K28" s="8">
        <f>COUNTIF(K1:K25,"&gt;3")</f>
        <v>25</v>
      </c>
    </row>
    <row r="29" spans="2:11" ht="12.75">
      <c r="B29" s="4" t="s">
        <v>80</v>
      </c>
      <c r="C29" s="4"/>
      <c r="D29" s="4"/>
      <c r="E29" s="4"/>
      <c r="F29" s="4"/>
      <c r="G29" s="4"/>
      <c r="H29" s="4"/>
      <c r="I29" s="4"/>
      <c r="J29" s="50">
        <f>K29/B27</f>
        <v>0.32</v>
      </c>
      <c r="K29" s="8">
        <f>COUNTIF(K1:K25,"&gt;6")</f>
        <v>8</v>
      </c>
    </row>
  </sheetData>
  <sheetProtection/>
  <mergeCells count="1">
    <mergeCell ref="C28:I28"/>
  </mergeCells>
  <conditionalFormatting sqref="K1:K25">
    <cfRule type="cellIs" priority="1" dxfId="0" operator="lessThan" stopIfTrue="1">
      <formula>4</formula>
    </cfRule>
    <cfRule type="cellIs" priority="2" dxfId="1" operator="greaterThan" stopIfTrue="1">
      <formula>6</formula>
    </cfRule>
  </conditionalFormatting>
  <conditionalFormatting sqref="J1:J25">
    <cfRule type="cellIs" priority="3" dxfId="0" operator="lessThan" stopIfTrue="1">
      <formula>3.5</formula>
    </cfRule>
    <cfRule type="cellIs" priority="4" dxfId="1" operator="greaterThanOrEqual" stopIfTrue="1">
      <formula>6.5</formula>
    </cfRule>
  </conditionalFormatting>
  <printOptions/>
  <pageMargins left="0.75" right="0.75" top="1" bottom="1" header="0.5" footer="0.5"/>
  <pageSetup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37"/>
  <sheetViews>
    <sheetView zoomScalePageLayoutView="0" workbookViewId="0" topLeftCell="A4">
      <selection activeCell="F34" sqref="F34:H34"/>
    </sheetView>
  </sheetViews>
  <sheetFormatPr defaultColWidth="9.00390625" defaultRowHeight="12.75"/>
  <cols>
    <col min="1" max="1" width="17.75390625" style="0" customWidth="1"/>
    <col min="2" max="2" width="11.125" style="0" customWidth="1"/>
    <col min="3" max="3" width="8.125" style="0" customWidth="1"/>
    <col min="4" max="4" width="8.625" style="0" customWidth="1"/>
    <col min="5" max="6" width="6.75390625" style="0" customWidth="1"/>
    <col min="7" max="7" width="7.75390625" style="0" customWidth="1"/>
    <col min="8" max="8" width="5.875" style="0" customWidth="1"/>
    <col min="9" max="9" width="5.75390625" style="0" customWidth="1"/>
    <col min="10" max="10" width="8.125" style="0" customWidth="1"/>
    <col min="11" max="12" width="6.75390625" style="0" customWidth="1"/>
    <col min="13" max="13" width="7.625" style="0" customWidth="1"/>
    <col min="14" max="14" width="10.00390625" style="15" customWidth="1"/>
    <col min="15" max="15" width="11.875" style="39" customWidth="1"/>
    <col min="16" max="16" width="11.00390625" style="38" bestFit="1" customWidth="1"/>
  </cols>
  <sheetData>
    <row r="1" spans="4:16" s="16" customFormat="1" ht="15.75">
      <c r="D1" s="16" t="s">
        <v>5</v>
      </c>
      <c r="N1" s="17"/>
      <c r="O1" s="37"/>
      <c r="P1" s="37"/>
    </row>
    <row r="2" spans="5:8" ht="15.75">
      <c r="E2" s="18" t="s">
        <v>190</v>
      </c>
      <c r="F2" s="16"/>
      <c r="G2" s="16"/>
      <c r="H2" s="16"/>
    </row>
    <row r="4" spans="1:3" ht="12.75">
      <c r="A4" s="5" t="s">
        <v>6</v>
      </c>
      <c r="B4" s="5" t="s">
        <v>7</v>
      </c>
      <c r="C4" s="5"/>
    </row>
    <row r="5" spans="1:9" ht="12.75">
      <c r="A5" s="20" t="s">
        <v>8</v>
      </c>
      <c r="B5" s="22"/>
      <c r="C5" s="22"/>
      <c r="D5" s="21"/>
      <c r="E5" s="45" t="s">
        <v>9</v>
      </c>
      <c r="F5" s="21"/>
      <c r="H5" s="44"/>
      <c r="I5" s="44"/>
    </row>
    <row r="6" spans="1:9" ht="12.75">
      <c r="A6" s="23" t="s">
        <v>20</v>
      </c>
      <c r="B6" s="22"/>
      <c r="C6" s="22"/>
      <c r="D6" s="21"/>
      <c r="E6" s="19" t="s">
        <v>191</v>
      </c>
      <c r="F6" s="12"/>
      <c r="H6" s="43"/>
      <c r="I6" s="43"/>
    </row>
    <row r="7" spans="1:9" ht="12.75">
      <c r="A7" s="23" t="s">
        <v>192</v>
      </c>
      <c r="B7" s="22"/>
      <c r="C7" s="22"/>
      <c r="D7" s="21"/>
      <c r="E7" s="12" t="s">
        <v>193</v>
      </c>
      <c r="F7" s="12" t="s">
        <v>194</v>
      </c>
      <c r="H7" s="43"/>
      <c r="I7" s="43"/>
    </row>
    <row r="8" spans="1:9" ht="12.75">
      <c r="A8" s="23" t="s">
        <v>21</v>
      </c>
      <c r="B8" s="22"/>
      <c r="C8" s="22"/>
      <c r="D8" s="21"/>
      <c r="E8" s="12" t="s">
        <v>74</v>
      </c>
      <c r="F8" s="12"/>
      <c r="H8" s="43"/>
      <c r="I8" s="43"/>
    </row>
    <row r="9" spans="1:9" ht="12.75">
      <c r="A9" s="78" t="s">
        <v>82</v>
      </c>
      <c r="B9" s="22"/>
      <c r="C9" s="22"/>
      <c r="D9" s="21"/>
      <c r="E9" s="12" t="s">
        <v>195</v>
      </c>
      <c r="F9" s="12" t="s">
        <v>196</v>
      </c>
      <c r="H9" s="43"/>
      <c r="I9" s="43"/>
    </row>
    <row r="10" spans="3:6" ht="12.75">
      <c r="C10" s="14"/>
      <c r="D10" s="14"/>
      <c r="E10" s="14"/>
      <c r="F10" s="14"/>
    </row>
    <row r="11" spans="1:18" ht="12.75">
      <c r="A11" s="31" t="s">
        <v>11</v>
      </c>
      <c r="B11" s="31" t="s">
        <v>12</v>
      </c>
      <c r="C11" s="31">
        <v>10</v>
      </c>
      <c r="D11" s="33">
        <v>9</v>
      </c>
      <c r="E11" s="33">
        <v>8</v>
      </c>
      <c r="F11" s="31">
        <v>7</v>
      </c>
      <c r="G11" s="31">
        <v>6</v>
      </c>
      <c r="H11" s="31">
        <v>5</v>
      </c>
      <c r="I11" s="31">
        <v>4</v>
      </c>
      <c r="J11" s="31">
        <v>3</v>
      </c>
      <c r="K11" s="31">
        <v>2</v>
      </c>
      <c r="L11" s="31">
        <v>1</v>
      </c>
      <c r="M11" s="31" t="s">
        <v>16</v>
      </c>
      <c r="N11" s="31" t="s">
        <v>13</v>
      </c>
      <c r="O11" s="35" t="s">
        <v>14</v>
      </c>
      <c r="P11" s="35" t="s">
        <v>15</v>
      </c>
      <c r="Q11" s="14"/>
      <c r="R11" s="14"/>
    </row>
    <row r="12" spans="1:18" ht="12.75">
      <c r="A12" s="32" t="s">
        <v>22</v>
      </c>
      <c r="B12" s="32" t="s">
        <v>23</v>
      </c>
      <c r="C12" s="32"/>
      <c r="D12" s="34"/>
      <c r="E12" s="34"/>
      <c r="F12" s="32"/>
      <c r="G12" s="32"/>
      <c r="H12" s="32"/>
      <c r="I12" s="32"/>
      <c r="J12" s="32"/>
      <c r="K12" s="32"/>
      <c r="L12" s="32"/>
      <c r="M12" s="32"/>
      <c r="N12" s="32"/>
      <c r="O12" s="36"/>
      <c r="P12" s="36"/>
      <c r="Q12" s="14"/>
      <c r="R12" s="14"/>
    </row>
    <row r="13" spans="1:16" ht="12.75">
      <c r="A13" s="27" t="s">
        <v>197</v>
      </c>
      <c r="B13" s="60" t="s">
        <v>29</v>
      </c>
      <c r="C13" s="1">
        <f>COUNTIF('15в_ПО'!$L$1:$L$25,C11)</f>
        <v>8</v>
      </c>
      <c r="D13" s="1">
        <f>COUNTIF('15в_ПО'!$L$1:$L$25,D11)</f>
        <v>8</v>
      </c>
      <c r="E13" s="1">
        <f>COUNTIF('15в_ПО'!$L$1:$L$25,E11)</f>
        <v>5</v>
      </c>
      <c r="F13" s="1">
        <f>COUNTIF('15в_ПО'!$L$1:$L$25,F11)</f>
        <v>3</v>
      </c>
      <c r="G13" s="1">
        <f>COUNTIF('15в_ПО'!$L$1:$L$25,G11)</f>
        <v>1</v>
      </c>
      <c r="H13" s="1">
        <f>COUNTIF('15в_ПО'!$L$1:$L$25,H11)</f>
        <v>0</v>
      </c>
      <c r="I13" s="1">
        <f>COUNTIF('15в_ПО'!$L$1:$L$25,I11)</f>
        <v>0</v>
      </c>
      <c r="J13" s="1">
        <f>COUNTIF('15в_ПО'!$L$1:$L$25,J11)</f>
        <v>0</v>
      </c>
      <c r="K13" s="1">
        <f>COUNTIF('15в_ПО'!$L$1:$L$25,K11)</f>
        <v>0</v>
      </c>
      <c r="L13" s="1">
        <f>COUNTIF('15в_ПО'!$L$1:$L$25,L11)</f>
        <v>0</v>
      </c>
      <c r="M13" s="26">
        <f>$A$14-SUM(C13:L13)</f>
        <v>0</v>
      </c>
      <c r="N13" s="41">
        <f>'15в_ПО'!L26</f>
        <v>8.76</v>
      </c>
      <c r="O13" s="40">
        <f>SUM(C13:I13)/$A$14</f>
        <v>1</v>
      </c>
      <c r="P13" s="36">
        <f>SUM(C13:F13)/$A$14</f>
        <v>0.96</v>
      </c>
    </row>
    <row r="14" spans="1:16" ht="12.75">
      <c r="A14" s="26">
        <f>'15в_ПО'!B27</f>
        <v>25</v>
      </c>
      <c r="B14" s="1" t="s">
        <v>10</v>
      </c>
      <c r="C14" s="1">
        <f>COUNTIF('15в_ПО'!$P$1:$P$25,C11)</f>
        <v>2</v>
      </c>
      <c r="D14" s="1">
        <f>COUNTIF('15в_ПО'!$P$1:$P$25,D11)</f>
        <v>5</v>
      </c>
      <c r="E14" s="1">
        <f>COUNTIF('15в_ПО'!$P$1:$P$25,E11)</f>
        <v>10</v>
      </c>
      <c r="F14" s="1">
        <f>COUNTIF('15в_ПО'!$P$1:$P$25,F11)</f>
        <v>6</v>
      </c>
      <c r="G14" s="1">
        <f>COUNTIF('15в_ПО'!$P$1:$P$25,G11)</f>
        <v>2</v>
      </c>
      <c r="H14" s="1">
        <f>COUNTIF('15в_ПО'!$P$1:$P$25,H11)</f>
        <v>0</v>
      </c>
      <c r="I14" s="1">
        <f>COUNTIF('15в_ПО'!$P$1:$P$25,I11)</f>
        <v>0</v>
      </c>
      <c r="J14" s="1">
        <f>COUNTIF('15в_ПО'!$P$1:$P$25,J11)</f>
        <v>0</v>
      </c>
      <c r="K14" s="1">
        <f>COUNTIF('15в_ПО'!$P$1:$P$25,K11)</f>
        <v>0</v>
      </c>
      <c r="L14" s="1">
        <f>COUNTIF('15в_ПО'!$P$1:$P$25,L11)</f>
        <v>0</v>
      </c>
      <c r="M14" s="26">
        <f>$A$14-SUM(C14:L14)</f>
        <v>0</v>
      </c>
      <c r="N14" s="41">
        <f>'15в_ПО'!P26</f>
        <v>7.96</v>
      </c>
      <c r="O14" s="40">
        <f>SUM(C14:I14)/$A$14</f>
        <v>1</v>
      </c>
      <c r="P14" s="36">
        <f>SUM(C14:F14)/$A$14</f>
        <v>0.92</v>
      </c>
    </row>
    <row r="15" spans="1:16" ht="12.75">
      <c r="A15" s="27" t="s">
        <v>198</v>
      </c>
      <c r="B15" s="60" t="s">
        <v>29</v>
      </c>
      <c r="C15" s="1">
        <f>COUNTIF('16вк_ПО'!$O$1:$O$24,C11)</f>
        <v>3</v>
      </c>
      <c r="D15" s="1">
        <f>COUNTIF('16вк_ПО'!$O$1:$O$24,D11)</f>
        <v>2</v>
      </c>
      <c r="E15" s="1">
        <f>COUNTIF('16вк_ПО'!$O$1:$O$24,E11)</f>
        <v>9</v>
      </c>
      <c r="F15" s="1">
        <f>COUNTIF('16вк_ПО'!$O$1:$O$24,F11)</f>
        <v>5</v>
      </c>
      <c r="G15" s="1">
        <f>COUNTIF('16вк_ПО'!$O$1:$O$24,G11)</f>
        <v>3</v>
      </c>
      <c r="H15" s="1">
        <f>COUNTIF('16вк_ПО'!$O$1:$O$24,H11)</f>
        <v>1</v>
      </c>
      <c r="I15" s="1">
        <f>COUNTIF('16вк_ПО'!$O$1:$O$24,I11)</f>
        <v>1</v>
      </c>
      <c r="J15" s="1">
        <f>COUNTIF('16вк_ПО'!$O$1:$O$24,J11)</f>
        <v>0</v>
      </c>
      <c r="K15" s="1">
        <f>COUNTIF('16вк_ПО'!$O$1:$O$24,K11)</f>
        <v>0</v>
      </c>
      <c r="L15" s="1">
        <f>COUNTIF('16вк_ПО'!$O$1:$O$24,L11)</f>
        <v>0</v>
      </c>
      <c r="M15" s="26">
        <f>$A$16-SUM(C15:L15)</f>
        <v>0</v>
      </c>
      <c r="N15" s="41">
        <f>'16вк_ПО'!O25</f>
        <v>7.583333333333333</v>
      </c>
      <c r="O15" s="40">
        <f>SUM(C15:I15)/$A$16</f>
        <v>1</v>
      </c>
      <c r="P15" s="36">
        <f>SUM(C15:F15)/$A$16</f>
        <v>0.7916666666666666</v>
      </c>
    </row>
    <row r="16" spans="1:16" ht="12.75">
      <c r="A16" s="26">
        <f>'16вк_ПО'!B26</f>
        <v>24</v>
      </c>
      <c r="B16" s="1" t="s">
        <v>10</v>
      </c>
      <c r="C16" s="1">
        <f>COUNTIF('16вк_ПО'!$S$1:$S$24,C11)</f>
        <v>0</v>
      </c>
      <c r="D16" s="1">
        <f>COUNTIF('16вк_ПО'!$S$1:$S$24,D11)</f>
        <v>3</v>
      </c>
      <c r="E16" s="1">
        <f>COUNTIF('16вк_ПО'!$S$1:$S$24,E11)</f>
        <v>2</v>
      </c>
      <c r="F16" s="1">
        <f>COUNTIF('16вк_ПО'!$S$1:$S$24,F11)</f>
        <v>2</v>
      </c>
      <c r="G16" s="1">
        <f>COUNTIF('16вк_ПО'!$S$1:$S$24,G11)</f>
        <v>4</v>
      </c>
      <c r="H16" s="1">
        <f>COUNTIF('16вк_ПО'!$S$1:$S$24,H11)</f>
        <v>3</v>
      </c>
      <c r="I16" s="1">
        <f>COUNTIF('16вк_ПО'!$S$1:$S$24,I11)</f>
        <v>8</v>
      </c>
      <c r="J16" s="1">
        <f>COUNTIF('16вк_ПО'!$S$1:$S$24,J11)</f>
        <v>2</v>
      </c>
      <c r="K16" s="1">
        <f>COUNTIF('16вк_ПО'!$S$1:$S$24,K11)</f>
        <v>0</v>
      </c>
      <c r="L16" s="1">
        <f>COUNTIF('16вк_ПО'!$S$1:$S$24,L11)</f>
        <v>0</v>
      </c>
      <c r="M16" s="26">
        <f>$A$16-SUM(C16:L16)</f>
        <v>0</v>
      </c>
      <c r="N16" s="41">
        <f>'16вк_ПО'!S25</f>
        <v>5.583333333333333</v>
      </c>
      <c r="O16" s="40">
        <f>SUM(C16:I16)/$A$16</f>
        <v>0.9166666666666666</v>
      </c>
      <c r="P16" s="36">
        <f>SUM(C16:F16)/$A$16</f>
        <v>0.2916666666666667</v>
      </c>
    </row>
    <row r="17" spans="1:16" ht="12.75">
      <c r="A17" s="25" t="s">
        <v>199</v>
      </c>
      <c r="B17" s="1" t="s">
        <v>29</v>
      </c>
      <c r="C17" s="1">
        <f>COUNTIF('39ппа_ИТ'!$F$1:$F$24,C11)</f>
        <v>4</v>
      </c>
      <c r="D17" s="1">
        <f>COUNTIF('39ппа_ИТ'!$F$1:$F$24,D11)</f>
        <v>7</v>
      </c>
      <c r="E17" s="1">
        <f>COUNTIF('39ппа_ИТ'!$F$1:$F$24,E11)</f>
        <v>7</v>
      </c>
      <c r="F17" s="1">
        <f>COUNTIF('39ппа_ИТ'!$F$1:$F$24,F11)</f>
        <v>4</v>
      </c>
      <c r="G17" s="1">
        <f>COUNTIF('39ппа_ИТ'!$F$1:$F$24,G11)</f>
        <v>2</v>
      </c>
      <c r="H17" s="1">
        <f>COUNTIF('39ппа_ИТ'!$F$1:$F$24,H11)</f>
        <v>0</v>
      </c>
      <c r="I17" s="1">
        <f>COUNTIF('39ппа_ИТ'!$F$1:$F$24,I11)</f>
        <v>0</v>
      </c>
      <c r="J17" s="1">
        <f>COUNTIF('39ппа_ИТ'!$F$1:$F$24,J11)</f>
        <v>0</v>
      </c>
      <c r="K17" s="1">
        <f>COUNTIF('39ппа_ИТ'!$F$1:$F$24,K11)</f>
        <v>0</v>
      </c>
      <c r="L17" s="1">
        <f>COUNTIF('39ппа_ИТ'!$F$1:$F$24,L11)</f>
        <v>0</v>
      </c>
      <c r="M17" s="26">
        <f>$A$18-SUM(C17:L17)</f>
        <v>0</v>
      </c>
      <c r="N17" s="41">
        <f>'39ппа_ИТ'!F25</f>
        <v>8.291666666666666</v>
      </c>
      <c r="O17" s="40">
        <f>SUM(C17:I17)/$A$18</f>
        <v>1</v>
      </c>
      <c r="P17" s="36">
        <f>SUM(C17:F17)/$A$18</f>
        <v>0.9166666666666666</v>
      </c>
    </row>
    <row r="18" spans="1:16" ht="12.75">
      <c r="A18" s="30">
        <f>'39ппа_ИТ'!B26</f>
        <v>24</v>
      </c>
      <c r="B18" s="1" t="s">
        <v>10</v>
      </c>
      <c r="C18" s="1">
        <f>COUNTIF('39ппа_ИТ'!$H$1:$H$24,C11)</f>
        <v>3</v>
      </c>
      <c r="D18" s="1">
        <f>COUNTIF('39ппа_ИТ'!$H$1:$H$24,D11)</f>
        <v>4</v>
      </c>
      <c r="E18" s="1">
        <f>COUNTIF('39ппа_ИТ'!$H$1:$H$24,E11)</f>
        <v>10</v>
      </c>
      <c r="F18" s="1">
        <f>COUNTIF('39ппа_ИТ'!$H$1:$H$24,F11)</f>
        <v>5</v>
      </c>
      <c r="G18" s="1">
        <f>COUNTIF('39ппа_ИТ'!$H$1:$H$24,G11)</f>
        <v>2</v>
      </c>
      <c r="H18" s="1">
        <f>COUNTIF('39ппа_ИТ'!$H$1:$H$24,H11)</f>
        <v>0</v>
      </c>
      <c r="I18" s="1">
        <f>COUNTIF('39ппа_ИТ'!$H$1:$H$24,I11)</f>
        <v>0</v>
      </c>
      <c r="J18" s="1">
        <f>COUNTIF('39ппа_ИТ'!$H$1:$H$24,J11)</f>
        <v>0</v>
      </c>
      <c r="K18" s="1">
        <f>COUNTIF('39ппа_ИТ'!$H$1:$H$24,K11)</f>
        <v>0</v>
      </c>
      <c r="L18" s="1">
        <f>COUNTIF('39ппа_ИТ'!$H$1:$H$24,L11)</f>
        <v>0</v>
      </c>
      <c r="M18" s="26">
        <f>$A$18-SUM(C18:L18)</f>
        <v>0</v>
      </c>
      <c r="N18" s="41">
        <f>'39ппа_ИТ'!H25</f>
        <v>8.041666666666666</v>
      </c>
      <c r="O18" s="40">
        <f>SUM(C18:I18)/$A$18</f>
        <v>1</v>
      </c>
      <c r="P18" s="36">
        <f>SUM(C18:F18)/$A$18</f>
        <v>0.9166666666666666</v>
      </c>
    </row>
    <row r="19" spans="1:16" ht="12.75">
      <c r="A19" s="25" t="s">
        <v>200</v>
      </c>
      <c r="B19" s="21" t="s">
        <v>29</v>
      </c>
      <c r="C19" s="1">
        <f>COUNTIF('40ппа_Прогр'!$L$1:$L$30,C11)</f>
        <v>0</v>
      </c>
      <c r="D19" s="1">
        <f>COUNTIF('40ппа_Прогр'!$L$1:$L$30,D11)</f>
        <v>0</v>
      </c>
      <c r="E19" s="1">
        <f>COUNTIF('40ппа_Прогр'!$L$1:$L$30,E11)</f>
        <v>0</v>
      </c>
      <c r="F19" s="1">
        <f>COUNTIF('40ппа_Прогр'!$L$1:$L$30,F11)</f>
        <v>3</v>
      </c>
      <c r="G19" s="1">
        <f>COUNTIF('40ппа_Прогр'!$L$1:$L$30,G11)</f>
        <v>3</v>
      </c>
      <c r="H19" s="1">
        <f>COUNTIF('40ппа_Прогр'!$L$1:$L$30,H11)</f>
        <v>6</v>
      </c>
      <c r="I19" s="1">
        <f>COUNTIF('40ппа_Прогр'!$L$1:$L$30,I11)</f>
        <v>18</v>
      </c>
      <c r="J19" s="1">
        <f>COUNTIF('40ппа_Прогр'!$L$1:$L$30,J11)</f>
        <v>0</v>
      </c>
      <c r="K19" s="1">
        <f>COUNTIF('40ппа_Прогр'!$L$1:$L$30,K11)</f>
        <v>0</v>
      </c>
      <c r="L19" s="1">
        <f>COUNTIF('40ппа_Прогр'!$L$1:$L$30,L11)</f>
        <v>0</v>
      </c>
      <c r="M19" s="26">
        <f>$A$20-SUM(C19:L19)</f>
        <v>0</v>
      </c>
      <c r="N19" s="41" t="e">
        <f>'40ппа_Прогр'!#REF!</f>
        <v>#REF!</v>
      </c>
      <c r="O19" s="40">
        <f>SUM(C19:I19)/$A$20</f>
        <v>1</v>
      </c>
      <c r="P19" s="36">
        <f>SUM(C19:F19)/$A$20</f>
        <v>0.1</v>
      </c>
    </row>
    <row r="20" spans="1:16" ht="12.75">
      <c r="A20" s="30">
        <f>'40ппа_Прогр'!B32</f>
        <v>30</v>
      </c>
      <c r="B20" s="21" t="s">
        <v>10</v>
      </c>
      <c r="C20" s="1">
        <f>COUNTIF('40ппа_Прогр'!$N$1:$N$30,C11)</f>
        <v>0</v>
      </c>
      <c r="D20" s="1">
        <f>COUNTIF('40ппа_Прогр'!$N$1:$N$30,D11)</f>
        <v>0</v>
      </c>
      <c r="E20" s="1">
        <f>COUNTIF('40ппа_Прогр'!$N$1:$N$30,E11)</f>
        <v>2</v>
      </c>
      <c r="F20" s="1">
        <f>COUNTIF('40ппа_Прогр'!$N$1:$N$30,F11)</f>
        <v>2</v>
      </c>
      <c r="G20" s="1">
        <f>COUNTIF('40ппа_Прогр'!$N$1:$N$30,G11)</f>
        <v>6</v>
      </c>
      <c r="H20" s="1">
        <f>COUNTIF('40ппа_Прогр'!$N$1:$N$30,H11)</f>
        <v>16</v>
      </c>
      <c r="I20" s="1">
        <f>COUNTIF('40ппа_Прогр'!$N$1:$N$30,I11)</f>
        <v>4</v>
      </c>
      <c r="J20" s="1">
        <f>COUNTIF('40ппа_Прогр'!$N$1:$N$30,J11)</f>
        <v>0</v>
      </c>
      <c r="K20" s="1">
        <f>COUNTIF('40ппа_Прогр'!$N$1:$N$30,K11)</f>
        <v>0</v>
      </c>
      <c r="L20" s="1">
        <f>COUNTIF('40ппа_Прогр'!$N$1:$N$30,L11)</f>
        <v>0</v>
      </c>
      <c r="M20" s="26">
        <f>$A$20-SUM(C20:L20)</f>
        <v>0</v>
      </c>
      <c r="N20" s="41">
        <f>'40ппа_Прогр'!N31</f>
        <v>5.4</v>
      </c>
      <c r="O20" s="40">
        <f>SUM(C20:I20)/$A$20</f>
        <v>1</v>
      </c>
      <c r="P20" s="36">
        <f>SUM(C20:F20)/$A$20</f>
        <v>0.13333333333333333</v>
      </c>
    </row>
    <row r="21" spans="1:16" ht="12.75">
      <c r="A21" s="25" t="s">
        <v>201</v>
      </c>
      <c r="B21" s="21" t="s">
        <v>4</v>
      </c>
      <c r="C21" s="1">
        <f>COUNTIF('193ту_СК_ИТ'!$H$1:$H$25,C11)</f>
        <v>16</v>
      </c>
      <c r="D21" s="1">
        <f>COUNTIF('193ту_СК_ИТ'!$H$1:$H$25,D11)</f>
        <v>3</v>
      </c>
      <c r="E21" s="1">
        <f>COUNTIF('193ту_СК_ИТ'!$H$1:$H$25,E11)</f>
        <v>4</v>
      </c>
      <c r="F21" s="1">
        <f>COUNTIF('193ту_СК_ИТ'!$H$1:$H$25,F11)</f>
        <v>1</v>
      </c>
      <c r="G21" s="1">
        <f>COUNTIF('193ту_СК_ИТ'!$H$1:$H$25,G11)</f>
        <v>1</v>
      </c>
      <c r="H21" s="1">
        <f>COUNTIF('193ту_СК_ИТ'!$H$1:$H$25,H11)</f>
        <v>0</v>
      </c>
      <c r="I21" s="1">
        <f>COUNTIF('193ту_СК_ИТ'!$H$1:$H$25,I11)</f>
        <v>0</v>
      </c>
      <c r="J21" s="1">
        <f>COUNTIF('193ту_СК_ИТ'!$H$1:$H$25,J11)</f>
        <v>0</v>
      </c>
      <c r="K21" s="1">
        <f>COUNTIF('193ту_СК_ИТ'!$H$1:$H$25,K11)</f>
        <v>0</v>
      </c>
      <c r="L21" s="1">
        <f>COUNTIF('193ту_СК_ИТ'!$H$1:$H$25,L11)</f>
        <v>0</v>
      </c>
      <c r="M21" s="26">
        <f>$A$22-SUM(C21:L21)</f>
        <v>0</v>
      </c>
      <c r="N21" s="41" t="e">
        <f>'193ту_СК_ИТ'!#REF!</f>
        <v>#REF!</v>
      </c>
      <c r="O21" s="40">
        <f>SUM(C21:I21)/$A$22</f>
        <v>1</v>
      </c>
      <c r="P21" s="36">
        <f>SUM(C21:F21)/$A$22</f>
        <v>0.96</v>
      </c>
    </row>
    <row r="22" spans="1:16" ht="12.75">
      <c r="A22" s="30">
        <f>'193ту_СК_ИТ'!B27</f>
        <v>25</v>
      </c>
      <c r="B22" s="21" t="s">
        <v>10</v>
      </c>
      <c r="C22" s="1">
        <f>COUNTIF('193ту_СК_ИТ'!$K$1:$K$25,C11)</f>
        <v>7</v>
      </c>
      <c r="D22" s="1">
        <f>COUNTIF('193ту_СК_ИТ'!$K$1:$K$25,D11)</f>
        <v>9</v>
      </c>
      <c r="E22" s="1">
        <f>COUNTIF('193ту_СК_ИТ'!$K$1:$K$25,E11)</f>
        <v>6</v>
      </c>
      <c r="F22" s="1">
        <f>COUNTIF('193ту_СК_ИТ'!$K$1:$K$25,F11)</f>
        <v>3</v>
      </c>
      <c r="G22" s="1">
        <f>COUNTIF('193ту_СК_ИТ'!$K$1:$K$25,G11)</f>
        <v>0</v>
      </c>
      <c r="H22" s="1">
        <f>COUNTIF('193ту_СК_ИТ'!$K$1:$K$25,H11)</f>
        <v>0</v>
      </c>
      <c r="I22" s="1">
        <f>COUNTIF('193ту_СК_ИТ'!$K$1:$K$25,I11)</f>
        <v>0</v>
      </c>
      <c r="J22" s="1">
        <f>COUNTIF('193ту_СК_ИТ'!$K$1:$K$25,J11)</f>
        <v>0</v>
      </c>
      <c r="K22" s="1">
        <f>COUNTIF('193ту_СК_ИТ'!$K$1:$K$25,K11)</f>
        <v>0</v>
      </c>
      <c r="L22" s="1">
        <f>COUNTIF('193ту_СК_ИТ'!$K$1:$K$25,L11)</f>
        <v>0</v>
      </c>
      <c r="M22" s="26">
        <f>$A$22-SUM(C22:L22)</f>
        <v>0</v>
      </c>
      <c r="N22" s="41">
        <f>'193ту_СК_ИТ'!K26</f>
        <v>8.8</v>
      </c>
      <c r="O22" s="40">
        <f>SUM(C22:I22)/$A$22</f>
        <v>1</v>
      </c>
      <c r="P22" s="36">
        <f>SUM(C22:F22)/$A$22</f>
        <v>1</v>
      </c>
    </row>
    <row r="23" spans="1:16" ht="12.75">
      <c r="A23" s="25" t="s">
        <v>202</v>
      </c>
      <c r="B23" s="21" t="s">
        <v>4</v>
      </c>
      <c r="C23" s="1">
        <f>COUNTIF('194тку_СК_ИТ'!$H$1:$H$25,C11)</f>
        <v>0</v>
      </c>
      <c r="D23" s="1">
        <f>COUNTIF('194тку_СК_ИТ'!$H$1:$H$25,D11)</f>
        <v>2</v>
      </c>
      <c r="E23" s="1">
        <f>COUNTIF('194тку_СК_ИТ'!$H$1:$H$25,E11)</f>
        <v>3</v>
      </c>
      <c r="F23" s="1">
        <f>COUNTIF('194тку_СК_ИТ'!$H$1:$H$25,F11)</f>
        <v>3</v>
      </c>
      <c r="G23" s="1">
        <f>COUNTIF('194тку_СК_ИТ'!$H$1:$H$25,G11)</f>
        <v>5</v>
      </c>
      <c r="H23" s="1">
        <f>COUNTIF('194тку_СК_ИТ'!$H$1:$H$25,H11)</f>
        <v>9</v>
      </c>
      <c r="I23" s="1">
        <f>COUNTIF('194тку_СК_ИТ'!$H$1:$H$25,I11)</f>
        <v>3</v>
      </c>
      <c r="J23" s="1">
        <f>COUNTIF('194тку_СК_ИТ'!$H$1:$H$25,J11)</f>
        <v>0</v>
      </c>
      <c r="K23" s="1">
        <f>COUNTIF('194тку_СК_ИТ'!$H$1:$H$25,K11)</f>
        <v>0</v>
      </c>
      <c r="L23" s="1">
        <f>COUNTIF('194тку_СК_ИТ'!$H$1:$H$25,L11)</f>
        <v>0</v>
      </c>
      <c r="M23" s="26">
        <f>$A$24-SUM(C23:L23)</f>
        <v>0</v>
      </c>
      <c r="N23" s="41">
        <f>'194тку_СК_ИТ'!H26</f>
        <v>6</v>
      </c>
      <c r="O23" s="40">
        <f>SUM(C23:I23)/$A$24</f>
        <v>1</v>
      </c>
      <c r="P23" s="36">
        <f>SUM(C23:F23)/$A$24</f>
        <v>0.32</v>
      </c>
    </row>
    <row r="24" spans="1:16" ht="12.75">
      <c r="A24" s="26">
        <f>'194тку_СК_ИТ'!B27</f>
        <v>25</v>
      </c>
      <c r="B24" s="21" t="s">
        <v>10</v>
      </c>
      <c r="C24" s="1">
        <f>COUNTIF('194тку_СК_ИТ'!$K$1:$K$25,C11)</f>
        <v>0</v>
      </c>
      <c r="D24" s="1">
        <f>COUNTIF('194тку_СК_ИТ'!$K$1:$K$25,D11)</f>
        <v>0</v>
      </c>
      <c r="E24" s="1">
        <f>COUNTIF('194тку_СК_ИТ'!$K$1:$K$25,E11)</f>
        <v>2</v>
      </c>
      <c r="F24" s="1">
        <f>COUNTIF('194тку_СК_ИТ'!$K$1:$K$25,F11)</f>
        <v>6</v>
      </c>
      <c r="G24" s="1">
        <f>COUNTIF('194тку_СК_ИТ'!$K$1:$K$25,G11)</f>
        <v>3</v>
      </c>
      <c r="H24" s="1">
        <f>COUNTIF('194тку_СК_ИТ'!$K$1:$K$25,H11)</f>
        <v>13</v>
      </c>
      <c r="I24" s="1">
        <f>COUNTIF('194тку_СК_ИТ'!$K$1:$K$25,I11)</f>
        <v>1</v>
      </c>
      <c r="J24" s="1">
        <f>COUNTIF('194тку_СК_ИТ'!$K$1:$K$25,J11)</f>
        <v>0</v>
      </c>
      <c r="K24" s="1">
        <f>COUNTIF('194тку_СК_ИТ'!$K$1:$K$25,K11)</f>
        <v>0</v>
      </c>
      <c r="L24" s="1">
        <f>COUNTIF('194тку_СК_ИТ'!$K$1:$K$25,L11)</f>
        <v>0</v>
      </c>
      <c r="M24" s="26">
        <f>$A$24-SUM(C24:L24)</f>
        <v>0</v>
      </c>
      <c r="N24" s="41">
        <f>'194тку_СК_ИТ'!K26</f>
        <v>5.8</v>
      </c>
      <c r="O24" s="40">
        <f>SUM(C24:I24)/$A$24</f>
        <v>1</v>
      </c>
      <c r="P24" s="36">
        <f>SUM(C24:F24)/$A$24</f>
        <v>0.32</v>
      </c>
    </row>
    <row r="25" spans="1:16" ht="12.75">
      <c r="A25" s="46" t="s">
        <v>24</v>
      </c>
      <c r="B25" s="24">
        <f>SUM(A13:A24)</f>
        <v>153</v>
      </c>
      <c r="C25" s="24">
        <f>SUM(C14,C16,C18,C20,C22,C24)</f>
        <v>12</v>
      </c>
      <c r="D25" s="24">
        <f aca="true" t="shared" si="0" ref="D25:L25">SUM(D14,D16,D18,D20,D22,D24)</f>
        <v>21</v>
      </c>
      <c r="E25" s="24">
        <f t="shared" si="0"/>
        <v>32</v>
      </c>
      <c r="F25" s="24">
        <f t="shared" si="0"/>
        <v>24</v>
      </c>
      <c r="G25" s="24">
        <f t="shared" si="0"/>
        <v>17</v>
      </c>
      <c r="H25" s="24">
        <f t="shared" si="0"/>
        <v>32</v>
      </c>
      <c r="I25" s="24">
        <f t="shared" si="0"/>
        <v>13</v>
      </c>
      <c r="J25" s="24">
        <f t="shared" si="0"/>
        <v>2</v>
      </c>
      <c r="K25" s="24">
        <f t="shared" si="0"/>
        <v>0</v>
      </c>
      <c r="L25" s="24">
        <f t="shared" si="0"/>
        <v>0</v>
      </c>
      <c r="M25" s="24">
        <f>$B$25-SUM(C25:L25)</f>
        <v>0</v>
      </c>
      <c r="N25" s="41">
        <f>AVERAGE(N14,N16,N18,N22,N22,N24)</f>
        <v>7.4975</v>
      </c>
      <c r="O25" s="42">
        <f>SUM(C25:I25)/$B$25</f>
        <v>0.9869281045751634</v>
      </c>
      <c r="P25" s="42">
        <f>SUM(C25:F25)/$B$25</f>
        <v>0.5816993464052288</v>
      </c>
    </row>
    <row r="27" spans="1:14" ht="12.75">
      <c r="A27" s="28" t="s">
        <v>17</v>
      </c>
      <c r="B27" s="29">
        <f ca="1">TODAY()</f>
        <v>40549</v>
      </c>
      <c r="M27" s="28" t="s">
        <v>18</v>
      </c>
      <c r="N27" s="15" t="s">
        <v>19</v>
      </c>
    </row>
    <row r="29" spans="3:12" ht="12.75">
      <c r="C29" s="99" t="s">
        <v>40</v>
      </c>
      <c r="D29" s="99"/>
      <c r="J29" s="99" t="s">
        <v>42</v>
      </c>
      <c r="K29" s="99"/>
      <c r="L29" s="80"/>
    </row>
    <row r="30" spans="1:15" ht="12.75">
      <c r="A30" s="1" t="s">
        <v>83</v>
      </c>
      <c r="B30" s="79">
        <f>C25+D25</f>
        <v>33</v>
      </c>
      <c r="C30" s="12" t="s">
        <v>39</v>
      </c>
      <c r="D30" s="87" t="s">
        <v>38</v>
      </c>
      <c r="E30" s="87"/>
      <c r="F30" s="87" t="s">
        <v>41</v>
      </c>
      <c r="G30" s="87"/>
      <c r="H30" s="87"/>
      <c r="J30" s="12" t="s">
        <v>39</v>
      </c>
      <c r="K30" s="87" t="s">
        <v>38</v>
      </c>
      <c r="L30" s="87"/>
      <c r="M30" s="87"/>
      <c r="N30" s="87" t="s">
        <v>41</v>
      </c>
      <c r="O30" s="87"/>
    </row>
    <row r="31" spans="1:15" ht="12.75">
      <c r="A31" s="1" t="s">
        <v>84</v>
      </c>
      <c r="B31" s="79">
        <f>E25+F25</f>
        <v>56</v>
      </c>
      <c r="C31" s="62">
        <f>MAX('15в_ПО'!O1:O25)</f>
        <v>9.583333333333334</v>
      </c>
      <c r="D31" s="88" t="str">
        <f>A13</f>
        <v>15в ПО</v>
      </c>
      <c r="E31" s="88"/>
      <c r="F31" s="91" t="str">
        <f>VLOOKUP(C31,'15в_ПО'!A1:B25,2,0)</f>
        <v>Кульбицкий Алексей</v>
      </c>
      <c r="G31" s="92"/>
      <c r="H31" s="93"/>
      <c r="J31" s="70">
        <f>MIN('15в_ПО'!O1:O25)</f>
        <v>5.666666666666667</v>
      </c>
      <c r="K31" s="91" t="str">
        <f aca="true" t="shared" si="1" ref="K31:K36">D31</f>
        <v>15в ПО</v>
      </c>
      <c r="L31" s="92"/>
      <c r="M31" s="93"/>
      <c r="N31" s="94" t="str">
        <f>VLOOKUP(J31,'15в_ПО'!A1:B25,2,0)</f>
        <v>Гирчиц Алексей</v>
      </c>
      <c r="O31" s="95"/>
    </row>
    <row r="32" spans="1:15" ht="12.75">
      <c r="A32" s="1" t="s">
        <v>85</v>
      </c>
      <c r="B32" s="79">
        <f>SUM(G25:I25)</f>
        <v>62</v>
      </c>
      <c r="C32" s="62">
        <f>MAX('16вк_ПО'!R1:R24)</f>
        <v>9</v>
      </c>
      <c r="D32" s="88" t="str">
        <f>A15</f>
        <v>16вк ПО</v>
      </c>
      <c r="E32" s="88"/>
      <c r="F32" s="91" t="str">
        <f>VLOOKUP(C32,'16вк_ПО'!A1:B24,2,0)</f>
        <v>Бальцевич Олег</v>
      </c>
      <c r="G32" s="92"/>
      <c r="H32" s="93"/>
      <c r="J32" s="70">
        <f>MIN('16вк_ПО'!R1:R24)</f>
        <v>3.0714285714285716</v>
      </c>
      <c r="K32" s="91" t="str">
        <f t="shared" si="1"/>
        <v>16вк ПО</v>
      </c>
      <c r="L32" s="92"/>
      <c r="M32" s="93"/>
      <c r="N32" s="94" t="str">
        <f>VLOOKUP(J32,'16вк_ПО'!A1:B24,2,0)</f>
        <v>Черевако Евгений</v>
      </c>
      <c r="O32" s="95"/>
    </row>
    <row r="33" spans="1:15" ht="12.75">
      <c r="A33" s="1" t="s">
        <v>86</v>
      </c>
      <c r="B33" s="79">
        <f>J25+K25+L25</f>
        <v>2</v>
      </c>
      <c r="C33" s="62">
        <f>MAX('39ппа_ИТ'!G1:G24)</f>
        <v>9.5</v>
      </c>
      <c r="D33" s="88" t="str">
        <f>A17</f>
        <v>39ппа ИТ</v>
      </c>
      <c r="E33" s="88"/>
      <c r="F33" s="91" t="str">
        <f>VLOOKUP(C33,'39ппа_ИТ'!A1:B24,2,0)</f>
        <v>Жулёв Денис</v>
      </c>
      <c r="G33" s="92"/>
      <c r="H33" s="93"/>
      <c r="J33" s="70">
        <f>MIN('39ппа_ИТ'!G1:G24)</f>
        <v>5.5</v>
      </c>
      <c r="K33" s="91" t="str">
        <f t="shared" si="1"/>
        <v>39ппа ИТ</v>
      </c>
      <c r="L33" s="92"/>
      <c r="M33" s="93"/>
      <c r="N33" s="94" t="str">
        <f>VLOOKUP(J33,'39ппа_ИТ'!A1:B24,2,0)</f>
        <v>Войтюкевич Андрей</v>
      </c>
      <c r="O33" s="95"/>
    </row>
    <row r="34" spans="1:15" ht="12.75">
      <c r="A34" s="1" t="s">
        <v>87</v>
      </c>
      <c r="B34" s="79">
        <f>M25</f>
        <v>0</v>
      </c>
      <c r="C34" s="62">
        <f>MAX('40ппа_Прогр'!M1:M30)</f>
        <v>7.777777777777778</v>
      </c>
      <c r="D34" s="88" t="str">
        <f>A19</f>
        <v>40ппа Прогр.</v>
      </c>
      <c r="E34" s="88"/>
      <c r="F34" s="91" t="str">
        <f>VLOOKUP(C34,'40ппа_Прогр'!A1:B30,2,0)</f>
        <v>Климович Дмитрий</v>
      </c>
      <c r="G34" s="92"/>
      <c r="H34" s="93"/>
      <c r="J34" s="70">
        <f>MIN('40ппа_Прогр'!M1:M30)</f>
        <v>3.5</v>
      </c>
      <c r="K34" s="91" t="str">
        <f t="shared" si="1"/>
        <v>40ппа Прогр.</v>
      </c>
      <c r="L34" s="92"/>
      <c r="M34" s="93"/>
      <c r="N34" s="94" t="str">
        <f>VLOOKUP(J34,'40ппа_Прогр'!A1:B30,2,0)</f>
        <v>Карачун Алексей</v>
      </c>
      <c r="O34" s="95"/>
    </row>
    <row r="35" spans="3:15" ht="12.75">
      <c r="C35" s="62">
        <f>MAX('193ту_СК_ИТ'!J1:J25)</f>
        <v>9.714285714285714</v>
      </c>
      <c r="D35" s="76" t="str">
        <f>A21</f>
        <v>193ту СК ИТ</v>
      </c>
      <c r="E35" s="77"/>
      <c r="F35" s="91" t="str">
        <f>VLOOKUP(C35,'193ту_СК_ИТ'!A1:B25,2,0)</f>
        <v>Лихорад Павел</v>
      </c>
      <c r="G35" s="92"/>
      <c r="H35" s="93"/>
      <c r="J35" s="70">
        <f>MIN('193ту_СК_ИТ'!J1:J25)</f>
        <v>6.571428571428571</v>
      </c>
      <c r="K35" s="91" t="str">
        <f t="shared" si="1"/>
        <v>193ту СК ИТ</v>
      </c>
      <c r="L35" s="92"/>
      <c r="M35" s="93"/>
      <c r="N35" s="94" t="str">
        <f>VLOOKUP(J35,'193ту_СК_ИТ'!A1:B25,2,0)</f>
        <v>Капкович Евгений</v>
      </c>
      <c r="O35" s="95"/>
    </row>
    <row r="36" spans="3:15" ht="12.75">
      <c r="C36" s="62">
        <f>MAX('194тку_СК_ИТ'!J1:J25)</f>
        <v>7.857142857142857</v>
      </c>
      <c r="D36" s="76" t="str">
        <f>A23</f>
        <v>194тку СК ИТ</v>
      </c>
      <c r="E36" s="77"/>
      <c r="F36" s="91" t="str">
        <f>VLOOKUP(C36,'194тку_СК_ИТ'!A1:B25,2,0)</f>
        <v>Коренюк Андрей</v>
      </c>
      <c r="G36" s="92"/>
      <c r="H36" s="93"/>
      <c r="J36" s="70">
        <f>MIN('194тку_СК_ИТ'!J1:J25)</f>
        <v>3.7142857142857144</v>
      </c>
      <c r="K36" s="91" t="str">
        <f t="shared" si="1"/>
        <v>194тку СК ИТ</v>
      </c>
      <c r="L36" s="92"/>
      <c r="M36" s="93"/>
      <c r="N36" s="94" t="str">
        <f>VLOOKUP(J36,'194тку_СК_ИТ'!A1:B25,2,0)</f>
        <v>Трайго Алексей</v>
      </c>
      <c r="O36" s="95"/>
    </row>
    <row r="37" spans="2:17" ht="12.75">
      <c r="B37" s="65" t="s">
        <v>43</v>
      </c>
      <c r="C37" s="69">
        <f>MAX(C31:C36)</f>
        <v>9.714285714285714</v>
      </c>
      <c r="D37" s="89" t="str">
        <f>VLOOKUP(C37,C31:E36,2,0)</f>
        <v>193ту СК ИТ</v>
      </c>
      <c r="E37" s="90"/>
      <c r="F37" s="66" t="str">
        <f>VLOOKUP(C37,C31:H36,4,0)</f>
        <v>Лихорад Павел</v>
      </c>
      <c r="G37" s="67"/>
      <c r="H37" s="68"/>
      <c r="J37" s="71">
        <f>MIN(J31:J36)</f>
        <v>3.0714285714285716</v>
      </c>
      <c r="K37" s="96" t="str">
        <f>VLOOKUP(J37,J31:M36,2,0)</f>
        <v>16вк ПО</v>
      </c>
      <c r="L37" s="98"/>
      <c r="M37" s="97"/>
      <c r="N37" s="96" t="str">
        <f>VLOOKUP(J37,J31:O36,5,0)</f>
        <v>Черевако Евгений</v>
      </c>
      <c r="O37" s="97"/>
      <c r="P37" s="72" t="s">
        <v>44</v>
      </c>
      <c r="Q37" s="39"/>
    </row>
  </sheetData>
  <sheetProtection/>
  <mergeCells count="31">
    <mergeCell ref="D32:E32"/>
    <mergeCell ref="F35:H35"/>
    <mergeCell ref="F36:H36"/>
    <mergeCell ref="C29:D29"/>
    <mergeCell ref="J29:K29"/>
    <mergeCell ref="K30:M30"/>
    <mergeCell ref="D31:E31"/>
    <mergeCell ref="K31:M31"/>
    <mergeCell ref="N37:O37"/>
    <mergeCell ref="K34:M34"/>
    <mergeCell ref="K37:M37"/>
    <mergeCell ref="K33:M33"/>
    <mergeCell ref="K35:M35"/>
    <mergeCell ref="K36:M36"/>
    <mergeCell ref="K32:M32"/>
    <mergeCell ref="N35:O35"/>
    <mergeCell ref="N36:O36"/>
    <mergeCell ref="N31:O31"/>
    <mergeCell ref="N32:O32"/>
    <mergeCell ref="N33:O33"/>
    <mergeCell ref="N34:O34"/>
    <mergeCell ref="N30:O30"/>
    <mergeCell ref="D33:E33"/>
    <mergeCell ref="D34:E34"/>
    <mergeCell ref="D37:E37"/>
    <mergeCell ref="F30:H30"/>
    <mergeCell ref="F31:H31"/>
    <mergeCell ref="F32:H32"/>
    <mergeCell ref="F33:H33"/>
    <mergeCell ref="F34:H34"/>
    <mergeCell ref="D30:E30"/>
  </mergeCells>
  <printOptions/>
  <pageMargins left="0.74" right="0.1968503937007874" top="0.8" bottom="0.43" header="0.31496062992125984" footer="0.31496062992125984"/>
  <pageSetup orientation="landscape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9"/>
  <sheetViews>
    <sheetView workbookViewId="0" topLeftCell="A1">
      <selection activeCell="O13" sqref="O13"/>
    </sheetView>
  </sheetViews>
  <sheetFormatPr defaultColWidth="9.00390625" defaultRowHeight="12.75"/>
  <cols>
    <col min="3" max="3" width="11.625" style="0" customWidth="1"/>
  </cols>
  <sheetData>
    <row r="1" ht="12.75">
      <c r="A1" s="5" t="s">
        <v>93</v>
      </c>
    </row>
    <row r="2" spans="1:3" ht="12.75">
      <c r="A2" s="12" t="s">
        <v>10</v>
      </c>
      <c r="B2" s="12" t="s">
        <v>39</v>
      </c>
      <c r="C2" s="12" t="s">
        <v>94</v>
      </c>
    </row>
    <row r="3" spans="1:3" ht="12.75">
      <c r="A3" s="1" t="s">
        <v>88</v>
      </c>
      <c r="B3" s="1">
        <v>6.59</v>
      </c>
      <c r="C3" s="73">
        <v>0.54</v>
      </c>
    </row>
    <row r="4" spans="1:3" ht="12.75">
      <c r="A4" s="1" t="s">
        <v>89</v>
      </c>
      <c r="B4" s="1">
        <v>7.21</v>
      </c>
      <c r="C4" s="73">
        <v>0.68</v>
      </c>
    </row>
    <row r="5" spans="1:3" ht="12.75">
      <c r="A5" s="1" t="s">
        <v>90</v>
      </c>
      <c r="B5" s="1">
        <v>7.03</v>
      </c>
      <c r="C5" s="73">
        <v>0.66</v>
      </c>
    </row>
    <row r="6" spans="1:3" ht="12.75">
      <c r="A6" s="1" t="s">
        <v>91</v>
      </c>
      <c r="B6" s="1">
        <v>6.95</v>
      </c>
      <c r="C6" s="73">
        <v>0.6</v>
      </c>
    </row>
    <row r="7" spans="1:3" ht="12.75">
      <c r="A7" s="1" t="s">
        <v>92</v>
      </c>
      <c r="B7" s="1">
        <v>7.42</v>
      </c>
      <c r="C7" s="73">
        <v>0.71</v>
      </c>
    </row>
    <row r="8" spans="1:3" ht="12.75">
      <c r="A8" s="1" t="s">
        <v>204</v>
      </c>
      <c r="B8" s="1">
        <v>7.16</v>
      </c>
      <c r="C8" s="73">
        <v>0.65</v>
      </c>
    </row>
    <row r="9" spans="1:3" ht="12.75">
      <c r="A9" s="1" t="s">
        <v>203</v>
      </c>
      <c r="B9" s="70">
        <f>Отчет!N25</f>
        <v>7.4975</v>
      </c>
      <c r="C9" s="73">
        <f>Отчет!P25</f>
        <v>0.5816993464052288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1-й семестр</dc:title>
  <dc:subject/>
  <dc:creator>Mike</dc:creator>
  <cp:keywords/>
  <dc:description/>
  <cp:lastModifiedBy>Mike</cp:lastModifiedBy>
  <cp:lastPrinted>2007-07-02T11:00:20Z</cp:lastPrinted>
  <dcterms:created xsi:type="dcterms:W3CDTF">2004-12-18T17:35:54Z</dcterms:created>
  <dcterms:modified xsi:type="dcterms:W3CDTF">2011-01-06T10:43:29Z</dcterms:modified>
  <cp:category/>
  <cp:version/>
  <cp:contentType/>
  <cp:contentStatus/>
</cp:coreProperties>
</file>