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0.xml" ContentType="application/vnd.openxmlformats-officedocument.drawing+xml"/>
  <Override PartName="/xl/chartsheets/sheet2.xml" ContentType="application/vnd.openxmlformats-officedocument.spreadsheetml.chartsheet+xml"/>
  <Override PartName="/xl/drawings/drawing11.xml" ContentType="application/vnd.openxmlformats-officedocument.drawing+xml"/>
  <Override PartName="/xl/chartsheets/sheet3.xml" ContentType="application/vnd.openxmlformats-officedocument.spreadsheetml.chartsheet+xml"/>
  <Override PartName="/xl/drawings/drawing12.xml" ContentType="application/vnd.openxmlformats-officedocument.drawing+xml"/>
  <Override PartName="/xl/chartsheets/sheet4.xml" ContentType="application/vnd.openxmlformats-officedocument.spreadsheetml.chartsheet+xml"/>
  <Override PartName="/xl/drawings/drawing13.xml" ContentType="application/vnd.openxmlformats-officedocument.drawing+xml"/>
  <Override PartName="/xl/chartsheets/sheet5.xml" ContentType="application/vnd.openxmlformats-officedocument.spreadsheetml.chartsheet+xml"/>
  <Override PartName="/xl/drawings/drawing14.xml" ContentType="application/vnd.openxmlformats-officedocument.drawing+xml"/>
  <Override PartName="/xl/chartsheets/sheet6.xml" ContentType="application/vnd.openxmlformats-officedocument.spreadsheetml.chart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tabRatio="666" firstSheet="10" activeTab="12"/>
  </bookViews>
  <sheets>
    <sheet name="13в_ПО" sheetId="1" r:id="rId1"/>
    <sheet name="13в_ИТ" sheetId="2" r:id="rId2"/>
    <sheet name="14вк_ПО" sheetId="3" r:id="rId3"/>
    <sheet name="14вк_ИТ" sheetId="4" r:id="rId4"/>
    <sheet name="15в_ПО" sheetId="5" r:id="rId5"/>
    <sheet name="16вк_ПО" sheetId="6" r:id="rId6"/>
    <sheet name="39ппа_ИТ" sheetId="7" r:id="rId7"/>
    <sheet name="40ппа_Прогр" sheetId="8" r:id="rId8"/>
    <sheet name="22л_ИТ" sheetId="9" r:id="rId9"/>
    <sheet name="Отчет" sheetId="10" r:id="rId10"/>
    <sheet name="Лучшие" sheetId="11" r:id="rId11"/>
    <sheet name="Худшие" sheetId="12" r:id="rId12"/>
    <sheet name="Ср_балл" sheetId="13" r:id="rId13"/>
    <sheet name="Кач_успев" sheetId="14" r:id="rId14"/>
    <sheet name="Оценки" sheetId="15" r:id="rId15"/>
    <sheet name="Успеваемость" sheetId="16" r:id="rId16"/>
    <sheet name="Среднее_по_семестрам" sheetId="17" r:id="rId17"/>
  </sheets>
  <externalReferences>
    <externalReference r:id="rId20"/>
  </externalReferences>
  <definedNames>
    <definedName name="a">'[1]38ппа_ИТ'!$B$1</definedName>
  </definedNames>
  <calcPr fullCalcOnLoad="1"/>
</workbook>
</file>

<file path=xl/sharedStrings.xml><?xml version="1.0" encoding="utf-8"?>
<sst xmlns="http://schemas.openxmlformats.org/spreadsheetml/2006/main" count="451" uniqueCount="287">
  <si>
    <t>Среднее по группе:</t>
  </si>
  <si>
    <t>Количество и % качественно успевающих (7-10)</t>
  </si>
  <si>
    <t>Итогов.</t>
  </si>
  <si>
    <t>ОКР№3</t>
  </si>
  <si>
    <t>Л.р.№3.1</t>
  </si>
  <si>
    <t>Л.р.№3.2</t>
  </si>
  <si>
    <t>Л.р.№3.3</t>
  </si>
  <si>
    <t>Л.р.№3.4</t>
  </si>
  <si>
    <t>Л.р.№3.5</t>
  </si>
  <si>
    <t>Л.р.№1.1</t>
  </si>
  <si>
    <t>Л.р.№1.2</t>
  </si>
  <si>
    <t>Л.р.№1.3</t>
  </si>
  <si>
    <t>Л.р.№1.4</t>
  </si>
  <si>
    <t>Л.р.№1.5</t>
  </si>
  <si>
    <t>ОКР№1</t>
  </si>
  <si>
    <t>Л.р.№2.1</t>
  </si>
  <si>
    <t>Л.р.№2.2</t>
  </si>
  <si>
    <t>Л.р.№2.3</t>
  </si>
  <si>
    <t>Л.р.№2.4</t>
  </si>
  <si>
    <t>Л.р.№2.5</t>
  </si>
  <si>
    <t>VI(итог)</t>
  </si>
  <si>
    <t>Экзамен</t>
  </si>
  <si>
    <t>Статистический отчет по успеваемости за</t>
  </si>
  <si>
    <t>Преподаватель:</t>
  </si>
  <si>
    <t>Масюкевич М.Б.</t>
  </si>
  <si>
    <t>Предметы:</t>
  </si>
  <si>
    <t>Группы:</t>
  </si>
  <si>
    <t>Семестр</t>
  </si>
  <si>
    <t>Группа Предмет</t>
  </si>
  <si>
    <t>Вид</t>
  </si>
  <si>
    <t>Ср. балл</t>
  </si>
  <si>
    <t>% усп.</t>
  </si>
  <si>
    <t>% кач. усп.</t>
  </si>
  <si>
    <t>Неатест.</t>
  </si>
  <si>
    <t>Дата:</t>
  </si>
  <si>
    <t>Подпись:</t>
  </si>
  <si>
    <t>________________</t>
  </si>
  <si>
    <t>Программирование (Прогр.):</t>
  </si>
  <si>
    <t>Программное обеспечение ЭВМ (ПО ЭВМ):</t>
  </si>
  <si>
    <t>Информационные технологии (ИТ):</t>
  </si>
  <si>
    <t>К-во уч-ся</t>
  </si>
  <si>
    <t>Оценки</t>
  </si>
  <si>
    <t>Всего за семестр:</t>
  </si>
  <si>
    <t>IV сем.</t>
  </si>
  <si>
    <t>V сем.</t>
  </si>
  <si>
    <t>VI сем.</t>
  </si>
  <si>
    <t>Ср.балл</t>
  </si>
  <si>
    <t>IV(итог)</t>
  </si>
  <si>
    <t>Л.р.№3.6</t>
  </si>
  <si>
    <t>Л.р.№3.7</t>
  </si>
  <si>
    <t>Ануфриев Василий</t>
  </si>
  <si>
    <t>Атрошко Андрей</t>
  </si>
  <si>
    <t>Бурблис Дмитрий</t>
  </si>
  <si>
    <t>Вильбик Павел</t>
  </si>
  <si>
    <t>Волынец Андрей</t>
  </si>
  <si>
    <t>Ганчарук Михаил</t>
  </si>
  <si>
    <t>Горбач Олег</t>
  </si>
  <si>
    <t>Григоришин Вадим</t>
  </si>
  <si>
    <t>Дрозд Сеогей</t>
  </si>
  <si>
    <t>Илбуть Андрей</t>
  </si>
  <si>
    <t>Кибиш Андрей</t>
  </si>
  <si>
    <t>Клышейко Дмитрий</t>
  </si>
  <si>
    <t>Лизень Олег</t>
  </si>
  <si>
    <t>Мелевич Олег</t>
  </si>
  <si>
    <t>Пастор Андрей</t>
  </si>
  <si>
    <t>Роман Юрий</t>
  </si>
  <si>
    <t>Санюк Роман</t>
  </si>
  <si>
    <t>Сергейко Павел</t>
  </si>
  <si>
    <t>Синкуть Сергей</t>
  </si>
  <si>
    <t>Стасюкевич Евгений</t>
  </si>
  <si>
    <t>Урбанович Дмитрий</t>
  </si>
  <si>
    <t>Федирко Артем</t>
  </si>
  <si>
    <t>Щербачевич Михаил</t>
  </si>
  <si>
    <t>Бекета Алексей</t>
  </si>
  <si>
    <t>Апанас Ярослав</t>
  </si>
  <si>
    <t>Бедуха Алексей</t>
  </si>
  <si>
    <t>Галиневский Игорь</t>
  </si>
  <si>
    <t>Головач Максим</t>
  </si>
  <si>
    <t>Горбач Дмитрий</t>
  </si>
  <si>
    <t>Жигало Дмитрий</t>
  </si>
  <si>
    <t>Жук Артур</t>
  </si>
  <si>
    <t>Иванов Александр</t>
  </si>
  <si>
    <t>Клименков Виталий</t>
  </si>
  <si>
    <t>Кучерук Александр</t>
  </si>
  <si>
    <t>Наумец Юрий</t>
  </si>
  <si>
    <t>Николайчик Юрий</t>
  </si>
  <si>
    <t>Пильжис Артем</t>
  </si>
  <si>
    <t>Романович Андрей</t>
  </si>
  <si>
    <t>Сазанович Руслан</t>
  </si>
  <si>
    <t>Сайчик Илья</t>
  </si>
  <si>
    <t>Спургяш Дмитрий</t>
  </si>
  <si>
    <t>Станевич Виктор</t>
  </si>
  <si>
    <t>Старовыборный Андрей</t>
  </si>
  <si>
    <t>Тихон Евгений</t>
  </si>
  <si>
    <t>Хруль Сергей</t>
  </si>
  <si>
    <t>Чмель Дмитрий</t>
  </si>
  <si>
    <t>Чура Александр</t>
  </si>
  <si>
    <t>Чурило Антон</t>
  </si>
  <si>
    <t>Шарлан Константин</t>
  </si>
  <si>
    <t>Шашко Виталий</t>
  </si>
  <si>
    <t>Шелковский Артем</t>
  </si>
  <si>
    <t>Шинтар Андрей</t>
  </si>
  <si>
    <t>Янч Александр</t>
  </si>
  <si>
    <t>39ппа</t>
  </si>
  <si>
    <t>13в</t>
  </si>
  <si>
    <t>14вк</t>
  </si>
  <si>
    <t>13в ПО ЭВМ</t>
  </si>
  <si>
    <t>14вк ПО ЭВМ</t>
  </si>
  <si>
    <t>Группа</t>
  </si>
  <si>
    <t>Фамилия Имя</t>
  </si>
  <si>
    <t>max =</t>
  </si>
  <si>
    <t xml:space="preserve"> = min</t>
  </si>
  <si>
    <t>Лучший уч-ся в каждой группе:</t>
  </si>
  <si>
    <t>Худший уч-ся в каждой группе:</t>
  </si>
  <si>
    <t>Кириевский Михаил</t>
  </si>
  <si>
    <t>Неатестовано</t>
  </si>
  <si>
    <t>Авдиенок Александр</t>
  </si>
  <si>
    <t>Адамович Андрей</t>
  </si>
  <si>
    <t>Бейзаров Андрей</t>
  </si>
  <si>
    <t>Войтюкевич Андрей</t>
  </si>
  <si>
    <t>Гринцевич Александр</t>
  </si>
  <si>
    <t>Гурулев Владимир</t>
  </si>
  <si>
    <t>Жук Евгений</t>
  </si>
  <si>
    <t>Жукель Виктор</t>
  </si>
  <si>
    <t>Ишкуло Виктор</t>
  </si>
  <si>
    <t>Кисель Евгений</t>
  </si>
  <si>
    <t>Кормилицин Павел</t>
  </si>
  <si>
    <t>Купрейчик Вадим</t>
  </si>
  <si>
    <t>Кучуро Виталий</t>
  </si>
  <si>
    <t>Мусихин Павел</t>
  </si>
  <si>
    <t>Райков Леша</t>
  </si>
  <si>
    <t>Силько Евгений</t>
  </si>
  <si>
    <t>Скрипка Александр</t>
  </si>
  <si>
    <t>Сосновский Игорь</t>
  </si>
  <si>
    <t>Цыдик Павел</t>
  </si>
  <si>
    <t>Чапля Вадим</t>
  </si>
  <si>
    <t>Шастало Игорь</t>
  </si>
  <si>
    <t>Ярошевич Михаил</t>
  </si>
  <si>
    <t>Жулёв Денис</t>
  </si>
  <si>
    <t>Отлично</t>
  </si>
  <si>
    <t>Хорошо</t>
  </si>
  <si>
    <t>Удовлетв.</t>
  </si>
  <si>
    <t>Неудовл.</t>
  </si>
  <si>
    <t>Неаттест.</t>
  </si>
  <si>
    <t>Delphi</t>
  </si>
  <si>
    <t>Компас-3D</t>
  </si>
  <si>
    <t>Кол-во и % качественно успевающих (7-10)</t>
  </si>
  <si>
    <t>Web-проектирование</t>
  </si>
  <si>
    <t>Кол-во и % усп. (4 -10)</t>
  </si>
  <si>
    <t>Тест 13</t>
  </si>
  <si>
    <t>Delhpi</t>
  </si>
  <si>
    <t>MathCad</t>
  </si>
  <si>
    <t>Компас</t>
  </si>
  <si>
    <t>2-й семестр 2009-10 уч.г.</t>
  </si>
  <si>
    <t>40ппа</t>
  </si>
  <si>
    <t>15в</t>
  </si>
  <si>
    <t>16вк</t>
  </si>
  <si>
    <t>22л</t>
  </si>
  <si>
    <t>13в ИТ</t>
  </si>
  <si>
    <t>14вк ИТ</t>
  </si>
  <si>
    <t>39ппа ИТ</t>
  </si>
  <si>
    <t>40ппа Прогр.</t>
  </si>
  <si>
    <t>22л ИТ</t>
  </si>
  <si>
    <t>Средний балл и качественная успеваемость по семестрам.</t>
  </si>
  <si>
    <t>Кач.усп (%)</t>
  </si>
  <si>
    <t>2007/08-I</t>
  </si>
  <si>
    <t>2007/08-II</t>
  </si>
  <si>
    <t>2008/09-I</t>
  </si>
  <si>
    <t>2008/09-II</t>
  </si>
  <si>
    <t>2009/10-I</t>
  </si>
  <si>
    <t>2009/10-II</t>
  </si>
  <si>
    <t>ОКР№2</t>
  </si>
  <si>
    <t>Assembler</t>
  </si>
  <si>
    <t>15в ПО</t>
  </si>
  <si>
    <t>16вк ПО</t>
  </si>
  <si>
    <t>Белоокий Андрей</t>
  </si>
  <si>
    <t>Высоцкая Инна</t>
  </si>
  <si>
    <t>Гаевская Ирина</t>
  </si>
  <si>
    <t>Дайлидко Виктория</t>
  </si>
  <si>
    <t>Заблоцкая Надежда</t>
  </si>
  <si>
    <t>Заяц Антон</t>
  </si>
  <si>
    <t>Зубрик Анастасия</t>
  </si>
  <si>
    <t>Маркевич Александр</t>
  </si>
  <si>
    <t>Мачис Виалетта</t>
  </si>
  <si>
    <t>Минина Екатерина</t>
  </si>
  <si>
    <t>Мохор Ольга</t>
  </si>
  <si>
    <t>Норик Екатерина</t>
  </si>
  <si>
    <t>Оранский Степан</t>
  </si>
  <si>
    <t>Равпук Юлия</t>
  </si>
  <si>
    <t>Скобля Маргарита</t>
  </si>
  <si>
    <t>Соколович Александра</t>
  </si>
  <si>
    <t>Супрон Наталья</t>
  </si>
  <si>
    <t>Хегстрем Светлана</t>
  </si>
  <si>
    <t>Щерба Мария</t>
  </si>
  <si>
    <t>Юруш Павел</t>
  </si>
  <si>
    <t>Михалевич Валерий</t>
  </si>
  <si>
    <t>Алюшкевич Антон</t>
  </si>
  <si>
    <t>Удовл.</t>
  </si>
  <si>
    <t>Бальцевич Олег</t>
  </si>
  <si>
    <t>Гвоздовский Александр</t>
  </si>
  <si>
    <t>Гольмант Вадим</t>
  </si>
  <si>
    <t>Гулевич Андрей</t>
  </si>
  <si>
    <t>Данилевич Евгений</t>
  </si>
  <si>
    <t>Калиновский Александр</t>
  </si>
  <si>
    <t>Капцевич Мирослав</t>
  </si>
  <si>
    <t>Карп Игорь</t>
  </si>
  <si>
    <t>Козлов Александр</t>
  </si>
  <si>
    <t>Лазан Александр</t>
  </si>
  <si>
    <t>Митрушин Дмитрий</t>
  </si>
  <si>
    <t>Нифонтов Юрий</t>
  </si>
  <si>
    <t>Онищенко Артем</t>
  </si>
  <si>
    <t>Пушкарев Дмитрий</t>
  </si>
  <si>
    <t>Семеринский Денис</t>
  </si>
  <si>
    <t>Сильченков Сергей</t>
  </si>
  <si>
    <t>Синицкий Андрей</t>
  </si>
  <si>
    <t>Страковский Виктор</t>
  </si>
  <si>
    <t>Тарасевич Сергей</t>
  </si>
  <si>
    <t>Тимошенко Денис</t>
  </si>
  <si>
    <t>Черевако Евгений</t>
  </si>
  <si>
    <t>Шаманский Никита</t>
  </si>
  <si>
    <t>Шикаров Олег</t>
  </si>
  <si>
    <t>Шустицкий Геннадий</t>
  </si>
  <si>
    <t>Юревич Вадим</t>
  </si>
  <si>
    <t>Алекса Роберт</t>
  </si>
  <si>
    <t>Банцевич Александра</t>
  </si>
  <si>
    <t>Витукевич Станислав</t>
  </si>
  <si>
    <t>Гвоздовский Дмитрий</t>
  </si>
  <si>
    <t>Герасимчик Павел</t>
  </si>
  <si>
    <t>Гирчиц Алексей</t>
  </si>
  <si>
    <t>Дворянин Дмитрий</t>
  </si>
  <si>
    <t>Дергачев Дмитрий</t>
  </si>
  <si>
    <t>Дробот Андрей</t>
  </si>
  <si>
    <t>Иодко Сергей</t>
  </si>
  <si>
    <t>Кульбицкий Алексей</t>
  </si>
  <si>
    <t>Мацкевич Павел</t>
  </si>
  <si>
    <t>Микиянец Игорь</t>
  </si>
  <si>
    <t>Микьянец Александр</t>
  </si>
  <si>
    <t>Пилипайть Валерий</t>
  </si>
  <si>
    <t>Станцель Дмитрий</t>
  </si>
  <si>
    <t>Урбанович Андрей</t>
  </si>
  <si>
    <t>Хилимончик Артем</t>
  </si>
  <si>
    <t>Хромин Дмитрий</t>
  </si>
  <si>
    <t>Чирвоный Александр</t>
  </si>
  <si>
    <t>Ширма Матвей</t>
  </si>
  <si>
    <t>Шкуль Евгений</t>
  </si>
  <si>
    <t>Шулейко Владимир</t>
  </si>
  <si>
    <t>Адамицкий Артем</t>
  </si>
  <si>
    <t>Адамонис Вадим</t>
  </si>
  <si>
    <t>Алейников Константин</t>
  </si>
  <si>
    <t>Бобрик Артем</t>
  </si>
  <si>
    <t>Борисевич Евгений</t>
  </si>
  <si>
    <t>Букатко Павел</t>
  </si>
  <si>
    <t>Воробей Игорь</t>
  </si>
  <si>
    <t>Горбач Александр</t>
  </si>
  <si>
    <t>Давлетчин Максим</t>
  </si>
  <si>
    <t>Дайлидко Александр</t>
  </si>
  <si>
    <t>Довнар Александр</t>
  </si>
  <si>
    <t>Илюкевич Сергей</t>
  </si>
  <si>
    <t>Карачун Алексей</t>
  </si>
  <si>
    <t>Качан Андрей</t>
  </si>
  <si>
    <t>Климович Дмитрий</t>
  </si>
  <si>
    <t>Ковальчук Александр</t>
  </si>
  <si>
    <t>Комаровский Денис</t>
  </si>
  <si>
    <t>Кормилицин Дмитрий</t>
  </si>
  <si>
    <t>Кот Павел</t>
  </si>
  <si>
    <t>Кудрицкий Алексей</t>
  </si>
  <si>
    <t>Куницкий Юрий</t>
  </si>
  <si>
    <t>Масло Сергей</t>
  </si>
  <si>
    <t>Мисура Евгений</t>
  </si>
  <si>
    <t>Мысливец Павел</t>
  </si>
  <si>
    <t>Парнявский Андрей</t>
  </si>
  <si>
    <t>Сербин Александр</t>
  </si>
  <si>
    <t>Фурсевич Александр</t>
  </si>
  <si>
    <t>Хвесечко Иван</t>
  </si>
  <si>
    <t>Чайко Денис</t>
  </si>
  <si>
    <t>Юрчик Михаил</t>
  </si>
  <si>
    <t>Мисюк Ольга (1 гр.)</t>
  </si>
  <si>
    <t>Кивач Артем (2 гр.)</t>
  </si>
  <si>
    <t>Хамица Георгий</t>
  </si>
  <si>
    <t>Кишкель Евгений</t>
  </si>
  <si>
    <t>Тест 16</t>
  </si>
  <si>
    <t>Кол-во и % кач. усп. (7-10)</t>
  </si>
  <si>
    <t>+</t>
  </si>
  <si>
    <t>Л.р.№1</t>
  </si>
  <si>
    <t>Л.р.№2</t>
  </si>
  <si>
    <t>Л.р.№3</t>
  </si>
  <si>
    <t>н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</si>
</sst>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  <font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b/>
      <sz val="9.75"/>
      <name val="Arial Cyr"/>
      <family val="0"/>
    </font>
    <font>
      <sz val="11.25"/>
      <name val="Arial Cyr"/>
      <family val="0"/>
    </font>
    <font>
      <sz val="17"/>
      <name val="Arial Cyr"/>
      <family val="0"/>
    </font>
    <font>
      <sz val="8.75"/>
      <name val="Arial Cyr"/>
      <family val="0"/>
    </font>
    <font>
      <sz val="19.25"/>
      <name val="Arial Cyr"/>
      <family val="0"/>
    </font>
    <font>
      <sz val="16.75"/>
      <name val="Arial Cyr"/>
      <family val="0"/>
    </font>
    <font>
      <sz val="12"/>
      <name val="Arial Cyr"/>
      <family val="0"/>
    </font>
    <font>
      <sz val="15.75"/>
      <name val="Arial Cyr"/>
      <family val="0"/>
    </font>
    <font>
      <sz val="15"/>
      <name val="Arial Cyr"/>
      <family val="0"/>
    </font>
    <font>
      <sz val="9"/>
      <name val="Arial Cyr"/>
      <family val="0"/>
    </font>
    <font>
      <b/>
      <sz val="9.25"/>
      <name val="Arial Cyr"/>
      <family val="0"/>
    </font>
    <font>
      <b/>
      <sz val="8"/>
      <name val="Arial Cyr"/>
      <family val="0"/>
    </font>
    <font>
      <sz val="17.25"/>
      <name val="Arial Cyr"/>
      <family val="0"/>
    </font>
    <font>
      <sz val="16.5"/>
      <name val="Arial Cyr"/>
      <family val="0"/>
    </font>
    <font>
      <sz val="5.75"/>
      <name val="Arial Cyr"/>
      <family val="0"/>
    </font>
    <font>
      <sz val="14.5"/>
      <name val="Arial Cyr"/>
      <family val="0"/>
    </font>
    <font>
      <sz val="14.25"/>
      <name val="Arial Cyr"/>
      <family val="0"/>
    </font>
    <font>
      <sz val="16"/>
      <name val="Arial Cyr"/>
      <family val="0"/>
    </font>
    <font>
      <sz val="9.25"/>
      <name val="Arial Cyr"/>
      <family val="0"/>
    </font>
    <font>
      <sz val="17.75"/>
      <name val="Arial Cyr"/>
      <family val="0"/>
    </font>
    <font>
      <sz val="10.25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.5"/>
      <name val="Arial Cyr"/>
      <family val="0"/>
    </font>
    <font>
      <b/>
      <sz val="11.5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20" borderId="11" xfId="0" applyFont="1" applyFill="1" applyBorder="1" applyAlignment="1">
      <alignment/>
    </xf>
    <xf numFmtId="0" fontId="2" fillId="20" borderId="11" xfId="0" applyFont="1" applyFill="1" applyBorder="1" applyAlignment="1">
      <alignment horizontal="center"/>
    </xf>
    <xf numFmtId="1" fontId="2" fillId="20" borderId="10" xfId="0" applyNumberFormat="1" applyFont="1" applyFill="1" applyBorder="1" applyAlignment="1">
      <alignment horizontal="center"/>
    </xf>
    <xf numFmtId="1" fontId="2" fillId="20" borderId="11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2" fontId="2" fillId="2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Alignment="1">
      <alignment horizontal="right"/>
    </xf>
    <xf numFmtId="14" fontId="6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9" fontId="2" fillId="0" borderId="13" xfId="0" applyNumberFormat="1" applyFont="1" applyBorder="1" applyAlignment="1">
      <alignment horizontal="center"/>
    </xf>
    <xf numFmtId="9" fontId="5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13" xfId="0" applyNumberForma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2" fontId="0" fillId="20" borderId="10" xfId="0" applyNumberFormat="1" applyFill="1" applyBorder="1" applyAlignment="1">
      <alignment/>
    </xf>
    <xf numFmtId="1" fontId="0" fillId="20" borderId="10" xfId="0" applyNumberFormat="1" applyFill="1" applyBorder="1" applyAlignment="1">
      <alignment horizontal="center"/>
    </xf>
    <xf numFmtId="2" fontId="0" fillId="20" borderId="10" xfId="0" applyNumberFormat="1" applyFill="1" applyBorder="1" applyAlignment="1">
      <alignment horizontal="center"/>
    </xf>
    <xf numFmtId="0" fontId="2" fillId="20" borderId="11" xfId="0" applyFont="1" applyFill="1" applyBorder="1" applyAlignment="1">
      <alignment horizontal="right"/>
    </xf>
    <xf numFmtId="9" fontId="2" fillId="20" borderId="14" xfId="0" applyNumberFormat="1" applyFont="1" applyFill="1" applyBorder="1" applyAlignment="1">
      <alignment horizontal="center"/>
    </xf>
    <xf numFmtId="0" fontId="2" fillId="20" borderId="16" xfId="0" applyFont="1" applyFill="1" applyBorder="1" applyAlignment="1">
      <alignment/>
    </xf>
    <xf numFmtId="0" fontId="2" fillId="20" borderId="15" xfId="0" applyFont="1" applyFill="1" applyBorder="1" applyAlignment="1">
      <alignment/>
    </xf>
    <xf numFmtId="0" fontId="0" fillId="20" borderId="15" xfId="0" applyFill="1" applyBorder="1" applyAlignment="1">
      <alignment/>
    </xf>
    <xf numFmtId="0" fontId="0" fillId="20" borderId="14" xfId="0" applyFill="1" applyBorder="1" applyAlignment="1">
      <alignment/>
    </xf>
    <xf numFmtId="0" fontId="2" fillId="20" borderId="15" xfId="0" applyFont="1" applyFill="1" applyBorder="1" applyAlignment="1">
      <alignment horizontal="center"/>
    </xf>
    <xf numFmtId="0" fontId="2" fillId="20" borderId="18" xfId="0" applyFont="1" applyFill="1" applyBorder="1" applyAlignment="1">
      <alignment horizontal="left"/>
    </xf>
    <xf numFmtId="0" fontId="2" fillId="20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2" fillId="0" borderId="11" xfId="0" applyNumberFormat="1" applyFont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20" borderId="10" xfId="0" applyFill="1" applyBorder="1" applyAlignment="1">
      <alignment/>
    </xf>
    <xf numFmtId="0" fontId="0" fillId="20" borderId="20" xfId="0" applyFill="1" applyBorder="1" applyAlignment="1">
      <alignment/>
    </xf>
    <xf numFmtId="0" fontId="0" fillId="20" borderId="13" xfId="0" applyFill="1" applyBorder="1" applyAlignment="1">
      <alignment/>
    </xf>
    <xf numFmtId="2" fontId="0" fillId="20" borderId="13" xfId="0" applyNumberFormat="1" applyFill="1" applyBorder="1" applyAlignment="1">
      <alignment/>
    </xf>
    <xf numFmtId="1" fontId="2" fillId="20" borderId="13" xfId="0" applyNumberFormat="1" applyFont="1" applyFill="1" applyBorder="1" applyAlignment="1">
      <alignment horizontal="center"/>
    </xf>
    <xf numFmtId="1" fontId="0" fillId="20" borderId="13" xfId="0" applyNumberFormat="1" applyFill="1" applyBorder="1" applyAlignment="1">
      <alignment horizontal="center"/>
    </xf>
    <xf numFmtId="2" fontId="0" fillId="20" borderId="13" xfId="0" applyNumberFormat="1" applyFill="1" applyBorder="1" applyAlignment="1">
      <alignment horizontal="center"/>
    </xf>
    <xf numFmtId="0" fontId="0" fillId="0" borderId="20" xfId="0" applyBorder="1" applyAlignment="1">
      <alignment/>
    </xf>
    <xf numFmtId="2" fontId="0" fillId="20" borderId="20" xfId="0" applyNumberFormat="1" applyFill="1" applyBorder="1" applyAlignment="1">
      <alignment/>
    </xf>
    <xf numFmtId="1" fontId="2" fillId="20" borderId="20" xfId="0" applyNumberFormat="1" applyFont="1" applyFill="1" applyBorder="1" applyAlignment="1">
      <alignment horizontal="center"/>
    </xf>
    <xf numFmtId="1" fontId="0" fillId="20" borderId="20" xfId="0" applyNumberFormat="1" applyFill="1" applyBorder="1" applyAlignment="1">
      <alignment horizontal="center"/>
    </xf>
    <xf numFmtId="2" fontId="0" fillId="20" borderId="20" xfId="0" applyNumberForma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Font="1" applyFill="1" applyBorder="1" applyAlignment="1">
      <alignment horizontal="right"/>
    </xf>
    <xf numFmtId="0" fontId="0" fillId="0" borderId="21" xfId="0" applyFill="1" applyBorder="1" applyAlignment="1">
      <alignment horizontal="left"/>
    </xf>
    <xf numFmtId="0" fontId="0" fillId="0" borderId="0" xfId="0" applyBorder="1" applyAlignment="1">
      <alignment/>
    </xf>
    <xf numFmtId="0" fontId="2" fillId="3" borderId="14" xfId="0" applyFont="1" applyFill="1" applyBorder="1" applyAlignment="1">
      <alignment/>
    </xf>
    <xf numFmtId="2" fontId="0" fillId="0" borderId="10" xfId="0" applyNumberFormat="1" applyBorder="1" applyAlignment="1">
      <alignment/>
    </xf>
    <xf numFmtId="0" fontId="2" fillId="4" borderId="10" xfId="0" applyFont="1" applyFill="1" applyBorder="1" applyAlignment="1">
      <alignment horizontal="right"/>
    </xf>
    <xf numFmtId="9" fontId="2" fillId="2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9" fontId="0" fillId="0" borderId="0" xfId="57" applyAlignment="1">
      <alignment/>
    </xf>
    <xf numFmtId="1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2" fontId="2" fillId="4" borderId="10" xfId="0" applyNumberFormat="1" applyFont="1" applyFill="1" applyBorder="1" applyAlignment="1">
      <alignment horizontal="right"/>
    </xf>
    <xf numFmtId="2" fontId="2" fillId="3" borderId="14" xfId="0" applyNumberFormat="1" applyFont="1" applyFill="1" applyBorder="1" applyAlignment="1">
      <alignment/>
    </xf>
    <xf numFmtId="0" fontId="0" fillId="0" borderId="13" xfId="0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2" fillId="20" borderId="14" xfId="0" applyFont="1" applyFill="1" applyBorder="1" applyAlignment="1">
      <alignment horizontal="center"/>
    </xf>
    <xf numFmtId="0" fontId="0" fillId="0" borderId="20" xfId="0" applyBorder="1" applyAlignment="1">
      <alignment horizontal="right"/>
    </xf>
    <xf numFmtId="0" fontId="0" fillId="20" borderId="11" xfId="0" applyFill="1" applyBorder="1" applyAlignment="1">
      <alignment/>
    </xf>
    <xf numFmtId="0" fontId="0" fillId="0" borderId="18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22" xfId="0" applyFill="1" applyBorder="1" applyAlignment="1">
      <alignment/>
    </xf>
    <xf numFmtId="1" fontId="0" fillId="0" borderId="20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2" fillId="20" borderId="14" xfId="0" applyFont="1" applyFill="1" applyBorder="1" applyAlignment="1">
      <alignment/>
    </xf>
    <xf numFmtId="0" fontId="2" fillId="20" borderId="15" xfId="0" applyFont="1" applyFill="1" applyBorder="1" applyAlignment="1">
      <alignment horizontal="center"/>
    </xf>
    <xf numFmtId="0" fontId="2" fillId="20" borderId="14" xfId="0" applyFont="1" applyFill="1" applyBorder="1" applyAlignment="1">
      <alignment horizontal="center"/>
    </xf>
    <xf numFmtId="0" fontId="2" fillId="20" borderId="16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rgb="FFFF99CC"/>
        </patternFill>
      </fill>
      <border/>
    </dxf>
    <dxf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chartsheet" Target="chartsheets/sheet1.xml" /><Relationship Id="rId12" Type="http://schemas.openxmlformats.org/officeDocument/2006/relationships/chartsheet" Target="chartsheets/sheet2.xml" /><Relationship Id="rId13" Type="http://schemas.openxmlformats.org/officeDocument/2006/relationships/chartsheet" Target="chartsheets/sheet3.xml" /><Relationship Id="rId14" Type="http://schemas.openxmlformats.org/officeDocument/2006/relationships/chartsheet" Target="chartsheets/sheet4.xml" /><Relationship Id="rId15" Type="http://schemas.openxmlformats.org/officeDocument/2006/relationships/chartsheet" Target="chartsheets/sheet5.xml" /><Relationship Id="rId16" Type="http://schemas.openxmlformats.org/officeDocument/2006/relationships/chartsheet" Target="chartsheets/sheet6.xml" /><Relationship Id="rId17" Type="http://schemas.openxmlformats.org/officeDocument/2006/relationships/worksheet" Target="worksheets/sheet11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Оценки за предыдущие семестры и средний бал за текущий семестр.</a:t>
            </a:r>
          </a:p>
        </c:rich>
      </c:tx>
      <c:layout>
        <c:manualLayout>
          <c:xMode val="factor"/>
          <c:yMode val="factor"/>
          <c:x val="-0.19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6925"/>
          <c:w val="0.9837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'13в_ПО'!$P$27</c:f>
              <c:strCache>
                <c:ptCount val="1"/>
                <c:pt idx="0">
                  <c:v>IV сем.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'13в_ПО'!$B$1:$B$25</c:f>
              <c:strCache/>
            </c:strRef>
          </c:cat>
          <c:val>
            <c:numRef>
              <c:f>'13в_ПО'!$P$1:$P$25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'13в_ПО'!$O$27</c:f>
              <c:strCache>
                <c:ptCount val="1"/>
                <c:pt idx="0">
                  <c:v>V сем.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'13в_ПО'!$O$1:$O$25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2"/>
          <c:order val="2"/>
          <c:tx>
            <c:strRef>
              <c:f>'13в_ПО'!$N$27</c:f>
              <c:strCache>
                <c:ptCount val="1"/>
                <c:pt idx="0">
                  <c:v>VI сем.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'13в_ПО'!$M$1:$M$25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42537714"/>
        <c:axId val="47295107"/>
      </c:barChart>
      <c:catAx>
        <c:axId val="42537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7295107"/>
        <c:crosses val="autoZero"/>
        <c:auto val="1"/>
        <c:lblOffset val="100"/>
        <c:noMultiLvlLbl val="0"/>
      </c:catAx>
      <c:valAx>
        <c:axId val="47295107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37714"/>
        <c:crossesAt val="1"/>
        <c:crossBetween val="between"/>
        <c:dispUnits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725"/>
          <c:y val="0.010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Лучший уч-ся в каждой группе.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Отчет!$D$38:$H$46</c:f>
              <c:multiLvlStrCache>
                <c:ptCount val="9"/>
                <c:lvl>
                  <c:pt idx="0">
                    <c:v>Илбуть Андрей</c:v>
                  </c:pt>
                  <c:pt idx="1">
                    <c:v>Илбуть Андрей</c:v>
                  </c:pt>
                  <c:pt idx="2">
                    <c:v>Шарлан Константин</c:v>
                  </c:pt>
                  <c:pt idx="3">
                    <c:v>Апанас Ярослав</c:v>
                  </c:pt>
                  <c:pt idx="4">
                    <c:v>Гвоздовский Дмитрий</c:v>
                  </c:pt>
                  <c:pt idx="5">
                    <c:v>Бальцевич Олег</c:v>
                  </c:pt>
                  <c:pt idx="6">
                    <c:v>Чапля Вадим</c:v>
                  </c:pt>
                  <c:pt idx="7">
                    <c:v>Бобрик Артем</c:v>
                  </c:pt>
                  <c:pt idx="8">
                    <c:v>Мохор Ольга</c:v>
                  </c:pt>
                </c:lvl>
                <c:lvl>
                  <c:pt idx="0">
                    <c:v>13в ПО ЭВМ</c:v>
                  </c:pt>
                  <c:pt idx="1">
                    <c:v>13в ИТ</c:v>
                  </c:pt>
                  <c:pt idx="2">
                    <c:v>14вк ПО ЭВМ</c:v>
                  </c:pt>
                  <c:pt idx="3">
                    <c:v>14вк ИТ</c:v>
                  </c:pt>
                  <c:pt idx="4">
                    <c:v>15в ПО</c:v>
                  </c:pt>
                  <c:pt idx="5">
                    <c:v>16вк ПО</c:v>
                  </c:pt>
                  <c:pt idx="6">
                    <c:v>39ппа ИТ</c:v>
                  </c:pt>
                  <c:pt idx="7">
                    <c:v>40ппа Прогр.</c:v>
                  </c:pt>
                  <c:pt idx="8">
                    <c:v>22л ИТ</c:v>
                  </c:pt>
                </c:lvl>
              </c:multiLvlStrCache>
            </c:multiLvlStrRef>
          </c:cat>
          <c:val>
            <c:numRef>
              <c:f>Отчет!$C$38:$C$46</c:f>
              <c:numCache>
                <c:ptCount val="9"/>
                <c:pt idx="0">
                  <c:v>9</c:v>
                </c:pt>
                <c:pt idx="1">
                  <c:v>9.5</c:v>
                </c:pt>
                <c:pt idx="2">
                  <c:v>7.25</c:v>
                </c:pt>
                <c:pt idx="3">
                  <c:v>8.333333333333334</c:v>
                </c:pt>
                <c:pt idx="4">
                  <c:v>7.8</c:v>
                </c:pt>
                <c:pt idx="5">
                  <c:v>9</c:v>
                </c:pt>
                <c:pt idx="6">
                  <c:v>10</c:v>
                </c:pt>
                <c:pt idx="7">
                  <c:v>8.8</c:v>
                </c:pt>
                <c:pt idx="8">
                  <c:v>9.75</c:v>
                </c:pt>
              </c:numCache>
            </c:numRef>
          </c:val>
        </c:ser>
        <c:axId val="18078828"/>
        <c:axId val="28491725"/>
      </c:barChart>
      <c:catAx>
        <c:axId val="18078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91725"/>
        <c:crosses val="autoZero"/>
        <c:auto val="1"/>
        <c:lblOffset val="100"/>
        <c:noMultiLvlLbl val="0"/>
      </c:catAx>
      <c:valAx>
        <c:axId val="28491725"/>
        <c:scaling>
          <c:orientation val="minMax"/>
          <c:max val="10"/>
          <c:min val="5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18078828"/>
        <c:crossesAt val="1"/>
        <c:crossBetween val="between"/>
        <c:dispUnits/>
        <c:majorUnit val="0.5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Худший уч-ся в каждой группе.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Отчет!$K$38:$O$46</c:f>
              <c:multiLvlStrCache>
                <c:ptCount val="9"/>
                <c:lvl>
                  <c:pt idx="0">
                    <c:v>Атрошко Андрей</c:v>
                  </c:pt>
                  <c:pt idx="1">
                    <c:v>Атрошко Андрей</c:v>
                  </c:pt>
                  <c:pt idx="2">
                    <c:v>Жук Артур</c:v>
                  </c:pt>
                  <c:pt idx="3">
                    <c:v>Головач Максим</c:v>
                  </c:pt>
                  <c:pt idx="4">
                    <c:v>Дергачев Дмитрий</c:v>
                  </c:pt>
                  <c:pt idx="5">
                    <c:v>Козлов Александр</c:v>
                  </c:pt>
                  <c:pt idx="6">
                    <c:v>Жукель Виктор</c:v>
                  </c:pt>
                  <c:pt idx="7">
                    <c:v>Кот Павел</c:v>
                  </c:pt>
                  <c:pt idx="8">
                    <c:v>Щерба Мария</c:v>
                  </c:pt>
                </c:lvl>
                <c:lvl>
                  <c:pt idx="0">
                    <c:v>13в ПО ЭВМ</c:v>
                  </c:pt>
                  <c:pt idx="1">
                    <c:v>13в ИТ</c:v>
                  </c:pt>
                  <c:pt idx="2">
                    <c:v>14вк ПО ЭВМ</c:v>
                  </c:pt>
                  <c:pt idx="3">
                    <c:v>14вк ИТ</c:v>
                  </c:pt>
                  <c:pt idx="4">
                    <c:v>15в ПО</c:v>
                  </c:pt>
                  <c:pt idx="5">
                    <c:v>16вк ПО</c:v>
                  </c:pt>
                  <c:pt idx="6">
                    <c:v>39ппа ИТ</c:v>
                  </c:pt>
                  <c:pt idx="7">
                    <c:v>40ппа Прогр.</c:v>
                  </c:pt>
                  <c:pt idx="8">
                    <c:v>22л ИТ</c:v>
                  </c:pt>
                </c:lvl>
              </c:multiLvlStrCache>
            </c:multiLvlStrRef>
          </c:cat>
          <c:val>
            <c:numRef>
              <c:f>Отчет!$J$38:$J$46</c:f>
              <c:numCache>
                <c:ptCount val="9"/>
                <c:pt idx="0">
                  <c:v>3.6</c:v>
                </c:pt>
                <c:pt idx="1">
                  <c:v>4.2</c:v>
                </c:pt>
                <c:pt idx="2">
                  <c:v>3.5</c:v>
                </c:pt>
                <c:pt idx="3">
                  <c:v>4</c:v>
                </c:pt>
                <c:pt idx="4">
                  <c:v>3.6</c:v>
                </c:pt>
                <c:pt idx="5">
                  <c:v>2.2</c:v>
                </c:pt>
                <c:pt idx="6">
                  <c:v>7.5</c:v>
                </c:pt>
                <c:pt idx="7">
                  <c:v>3.6</c:v>
                </c:pt>
                <c:pt idx="8">
                  <c:v>5.5</c:v>
                </c:pt>
              </c:numCache>
            </c:numRef>
          </c:val>
        </c:ser>
        <c:axId val="55098934"/>
        <c:axId val="26128359"/>
      </c:barChart>
      <c:catAx>
        <c:axId val="55098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28359"/>
        <c:crosses val="autoZero"/>
        <c:auto val="1"/>
        <c:lblOffset val="100"/>
        <c:noMultiLvlLbl val="0"/>
      </c:catAx>
      <c:valAx>
        <c:axId val="26128359"/>
        <c:scaling>
          <c:orientation val="minMax"/>
          <c:max val="8"/>
          <c:min val="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55098934"/>
        <c:crossesAt val="1"/>
        <c:crossBetween val="between"/>
        <c:dispUnits/>
        <c:majorUnit val="0.5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группы за семестр.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225"/>
          <c:w val="0.98025"/>
          <c:h val="0.88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(Отчет!$A$12,Отчет!$A$15,Отчет!$A$17,Отчет!$A$20,Отчет!$A$22,Отчет!$A$24,Отчет!$A$26,Отчет!$A$28,Отчет!$A$30)</c:f>
              <c:strCache>
                <c:ptCount val="9"/>
                <c:pt idx="0">
                  <c:v>13в ПО ЭВМ</c:v>
                </c:pt>
                <c:pt idx="1">
                  <c:v>13в ИТ</c:v>
                </c:pt>
                <c:pt idx="2">
                  <c:v>14вк ПО ЭВМ</c:v>
                </c:pt>
                <c:pt idx="3">
                  <c:v>14вк ИТ</c:v>
                </c:pt>
                <c:pt idx="4">
                  <c:v>15в ПО</c:v>
                </c:pt>
                <c:pt idx="5">
                  <c:v>16вк ПО</c:v>
                </c:pt>
                <c:pt idx="6">
                  <c:v>39ппа ИТ</c:v>
                </c:pt>
                <c:pt idx="7">
                  <c:v>40ппа Прогр.</c:v>
                </c:pt>
                <c:pt idx="8">
                  <c:v>22л ИТ</c:v>
                </c:pt>
              </c:strCache>
            </c:strRef>
          </c:cat>
          <c:val>
            <c:numRef>
              <c:f>(Отчет!$N$14,Отчет!$N$16,Отчет!$N$19,Отчет!$N$21,Отчет!$N$23,Отчет!$N$25,Отчет!$N$27,Отчет!$N$29,Отчет!$N$31)</c:f>
              <c:numCache>
                <c:ptCount val="9"/>
                <c:pt idx="0">
                  <c:v>7.76</c:v>
                </c:pt>
                <c:pt idx="1">
                  <c:v>7.769230769230769</c:v>
                </c:pt>
                <c:pt idx="2">
                  <c:v>5.689655172413793</c:v>
                </c:pt>
                <c:pt idx="3">
                  <c:v>6.666666666666667</c:v>
                </c:pt>
                <c:pt idx="4">
                  <c:v>6.6</c:v>
                </c:pt>
                <c:pt idx="5">
                  <c:v>6.12</c:v>
                </c:pt>
                <c:pt idx="6">
                  <c:v>9.166666666666666</c:v>
                </c:pt>
                <c:pt idx="7">
                  <c:v>6.466666666666667</c:v>
                </c:pt>
                <c:pt idx="8">
                  <c:v>8.173913043478262</c:v>
                </c:pt>
              </c:numCache>
            </c:numRef>
          </c:val>
          <c:shape val="box"/>
        </c:ser>
        <c:shape val="box"/>
        <c:axId val="33828640"/>
        <c:axId val="36022305"/>
      </c:bar3DChart>
      <c:catAx>
        <c:axId val="33828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022305"/>
        <c:crosses val="autoZero"/>
        <c:auto val="1"/>
        <c:lblOffset val="100"/>
        <c:tickLblSkip val="1"/>
        <c:noMultiLvlLbl val="0"/>
      </c:catAx>
      <c:valAx>
        <c:axId val="360223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2864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Процент качественной успеваемости (7-10) в группах за семестр.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225"/>
          <c:w val="0.98025"/>
          <c:h val="0.88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(Отчет!$A$12,Отчет!$A$15,Отчет!$A$17,Отчет!$A$20,Отчет!$A$22,Отчет!$A$24,Отчет!$A$26,Отчет!$A$28,Отчет!$A$30)</c:f>
              <c:strCache>
                <c:ptCount val="9"/>
                <c:pt idx="0">
                  <c:v>13в ПО ЭВМ</c:v>
                </c:pt>
                <c:pt idx="1">
                  <c:v>13в ИТ</c:v>
                </c:pt>
                <c:pt idx="2">
                  <c:v>14вк ПО ЭВМ</c:v>
                </c:pt>
                <c:pt idx="3">
                  <c:v>14вк ИТ</c:v>
                </c:pt>
                <c:pt idx="4">
                  <c:v>15в ПО</c:v>
                </c:pt>
                <c:pt idx="5">
                  <c:v>16вк ПО</c:v>
                </c:pt>
                <c:pt idx="6">
                  <c:v>39ппа ИТ</c:v>
                </c:pt>
                <c:pt idx="7">
                  <c:v>40ппа Прогр.</c:v>
                </c:pt>
                <c:pt idx="8">
                  <c:v>22л ИТ</c:v>
                </c:pt>
              </c:strCache>
            </c:strRef>
          </c:cat>
          <c:val>
            <c:numRef>
              <c:f>(Отчет!$P$14,Отчет!$P$16,Отчет!$P$19,Отчет!$P$21,Отчет!$P$23,Отчет!$P$25,Отчет!$P$27,Отчет!$P$29,Отчет!$P$31)</c:f>
              <c:numCache>
                <c:ptCount val="9"/>
                <c:pt idx="0">
                  <c:v>0.76</c:v>
                </c:pt>
                <c:pt idx="1">
                  <c:v>0.8461538461538461</c:v>
                </c:pt>
                <c:pt idx="2">
                  <c:v>0.27586206896551724</c:v>
                </c:pt>
                <c:pt idx="3">
                  <c:v>0.6</c:v>
                </c:pt>
                <c:pt idx="4">
                  <c:v>0.56</c:v>
                </c:pt>
                <c:pt idx="5">
                  <c:v>0.2</c:v>
                </c:pt>
                <c:pt idx="6">
                  <c:v>1</c:v>
                </c:pt>
                <c:pt idx="7">
                  <c:v>0.5666666666666667</c:v>
                </c:pt>
                <c:pt idx="8">
                  <c:v>0.9130434782608695</c:v>
                </c:pt>
              </c:numCache>
            </c:numRef>
          </c:val>
          <c:shape val="box"/>
        </c:ser>
        <c:shape val="box"/>
        <c:axId val="55765290"/>
        <c:axId val="32125563"/>
      </c:bar3DChart>
      <c:catAx>
        <c:axId val="55765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125563"/>
        <c:crosses val="autoZero"/>
        <c:auto val="1"/>
        <c:lblOffset val="100"/>
        <c:tickLblSkip val="1"/>
        <c:noMultiLvlLbl val="0"/>
      </c:catAx>
      <c:valAx>
        <c:axId val="32125563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6529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Количество оценок за семестр по всем группам.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375"/>
          <c:w val="0.98025"/>
          <c:h val="0.879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Отчет!$C$10:$M$10</c:f>
              <c:strCache>
                <c:ptCount val="11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Неатест.</c:v>
                </c:pt>
              </c:strCache>
            </c:strRef>
          </c:cat>
          <c:val>
            <c:numRef>
              <c:f>Отчет!$C$32:$M$32</c:f>
              <c:numCache>
                <c:ptCount val="11"/>
                <c:pt idx="0">
                  <c:v>16</c:v>
                </c:pt>
                <c:pt idx="1">
                  <c:v>31</c:v>
                </c:pt>
                <c:pt idx="2">
                  <c:v>35</c:v>
                </c:pt>
                <c:pt idx="3">
                  <c:v>54</c:v>
                </c:pt>
                <c:pt idx="4">
                  <c:v>39</c:v>
                </c:pt>
                <c:pt idx="5">
                  <c:v>21</c:v>
                </c:pt>
                <c:pt idx="6">
                  <c:v>11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</c:numCache>
            </c:numRef>
          </c:val>
          <c:shape val="box"/>
        </c:ser>
        <c:shape val="box"/>
        <c:axId val="20694612"/>
        <c:axId val="52033781"/>
      </c:bar3DChart>
      <c:catAx>
        <c:axId val="20694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033781"/>
        <c:crosses val="autoZero"/>
        <c:auto val="1"/>
        <c:lblOffset val="100"/>
        <c:tickLblSkip val="1"/>
        <c:noMultiLvlLbl val="0"/>
      </c:catAx>
      <c:valAx>
        <c:axId val="520337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9461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Уровень успеваемости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Отчет!$A$37:$A$41</c:f>
              <c:strCache>
                <c:ptCount val="5"/>
                <c:pt idx="0">
                  <c:v>Отлично</c:v>
                </c:pt>
                <c:pt idx="1">
                  <c:v>Хорошо</c:v>
                </c:pt>
                <c:pt idx="2">
                  <c:v>Удовл.</c:v>
                </c:pt>
                <c:pt idx="3">
                  <c:v>Неудовл.</c:v>
                </c:pt>
                <c:pt idx="4">
                  <c:v>Неатестовано</c:v>
                </c:pt>
              </c:strCache>
            </c:strRef>
          </c:cat>
          <c:val>
            <c:numRef>
              <c:f>Отчет!$B$37:$B$41</c:f>
              <c:numCache>
                <c:ptCount val="5"/>
                <c:pt idx="0">
                  <c:v>47</c:v>
                </c:pt>
                <c:pt idx="1">
                  <c:v>89</c:v>
                </c:pt>
                <c:pt idx="2">
                  <c:v>71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Среднее_по_семестрам!$B$2</c:f>
              <c:strCache>
                <c:ptCount val="1"/>
                <c:pt idx="0">
                  <c:v>Ср.балл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Среднее_по_семестрам!$A$3:$A$8</c:f>
              <c:strCache/>
            </c:strRef>
          </c:cat>
          <c:val>
            <c:numRef>
              <c:f>Среднее_по_семестрам!$B$3:$B$8</c:f>
              <c:numCache/>
            </c:numRef>
          </c:val>
          <c:shape val="box"/>
        </c:ser>
        <c:shape val="box"/>
        <c:axId val="65650846"/>
        <c:axId val="53986703"/>
      </c:bar3DChart>
      <c:catAx>
        <c:axId val="65650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986703"/>
        <c:crosses val="autoZero"/>
        <c:auto val="1"/>
        <c:lblOffset val="100"/>
        <c:noMultiLvlLbl val="0"/>
      </c:catAx>
      <c:valAx>
        <c:axId val="539867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5084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 Cyr"/>
              <a:ea typeface="Arial Cyr"/>
              <a:cs typeface="Arial Cyr"/>
            </a:defRPr>
          </a:pPr>
        </a:p>
      </c:tx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Среднее_по_семестрам!$C$2</c:f>
              <c:strCache>
                <c:ptCount val="1"/>
                <c:pt idx="0">
                  <c:v>Кач.усп 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Среднее_по_семестрам!$A$3:$A$8</c:f>
              <c:strCache/>
            </c:strRef>
          </c:cat>
          <c:val>
            <c:numRef>
              <c:f>Среднее_по_семестрам!$C$3:$C$8</c:f>
              <c:numCache/>
            </c:numRef>
          </c:val>
          <c:shape val="box"/>
        </c:ser>
        <c:shape val="box"/>
        <c:axId val="16118280"/>
        <c:axId val="10846793"/>
      </c:bar3DChart>
      <c:catAx>
        <c:axId val="16118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846793"/>
        <c:crosses val="autoZero"/>
        <c:auto val="1"/>
        <c:lblOffset val="100"/>
        <c:noMultiLvlLbl val="0"/>
      </c:catAx>
      <c:valAx>
        <c:axId val="108467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1828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Средний балл за текущий семестр.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52"/>
          <c:w val="0.9732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'13в_ИТ'!$B$1:$B$13</c:f>
              <c:strCache/>
            </c:strRef>
          </c:cat>
          <c:val>
            <c:numRef>
              <c:f>'13в_ИТ'!$N$1:$N$13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3002780"/>
        <c:axId val="5698429"/>
      </c:barChart>
      <c:catAx>
        <c:axId val="23002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698429"/>
        <c:crosses val="autoZero"/>
        <c:auto val="1"/>
        <c:lblOffset val="100"/>
        <c:noMultiLvlLbl val="0"/>
      </c:catAx>
      <c:valAx>
        <c:axId val="5698429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3002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yr"/>
                <a:ea typeface="Arial Cyr"/>
                <a:cs typeface="Arial Cyr"/>
              </a:rPr>
              <a:t>Средний бал за текущий семестр и оценки за предыдущие семестры</a:t>
            </a:r>
          </a:p>
        </c:rich>
      </c:tx>
      <c:layout>
        <c:manualLayout>
          <c:xMode val="factor"/>
          <c:yMode val="factor"/>
          <c:x val="-0.191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5325"/>
          <c:w val="0.981"/>
          <c:h val="0.9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'14вк_ПО'!$N$31</c:f>
              <c:strCache>
                <c:ptCount val="1"/>
                <c:pt idx="0">
                  <c:v>IV сем.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'14вк_ПО'!$B$1:$B$29</c:f>
              <c:strCache/>
            </c:strRef>
          </c:cat>
          <c:val>
            <c:numRef>
              <c:f>'14вк_ПО'!$N$1:$N$29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1"/>
          <c:order val="1"/>
          <c:tx>
            <c:strRef>
              <c:f>'14вк_ПО'!$M$31</c:f>
              <c:strCache>
                <c:ptCount val="1"/>
                <c:pt idx="0">
                  <c:v>V сем.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'14вк_ПО'!$B$1:$B$29</c:f>
              <c:strCache/>
            </c:strRef>
          </c:cat>
          <c:val>
            <c:numRef>
              <c:f>'14вк_ПО'!$M$1:$M$29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2"/>
          <c:order val="2"/>
          <c:tx>
            <c:strRef>
              <c:f>'14вк_ПО'!$L$31</c:f>
              <c:strCache>
                <c:ptCount val="1"/>
                <c:pt idx="0">
                  <c:v>VI сем.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'14вк_ПО'!$B$1:$B$29</c:f>
              <c:strCache/>
            </c:strRef>
          </c:cat>
          <c:val>
            <c:numRef>
              <c:f>'14вк_ПО'!$K$1:$K$29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51285862"/>
        <c:axId val="58919575"/>
      </c:barChart>
      <c:catAx>
        <c:axId val="5128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8919575"/>
        <c:crosses val="autoZero"/>
        <c:auto val="1"/>
        <c:lblOffset val="100"/>
        <c:noMultiLvlLbl val="0"/>
      </c:catAx>
      <c:valAx>
        <c:axId val="589195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85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455"/>
          <c:y val="0.004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Средний балл за текущий семестр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47"/>
          <c:w val="0.98025"/>
          <c:h val="0.932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'14вк_ИТ'!$B$1:$B$15</c:f>
              <c:strCache/>
            </c:strRef>
          </c:cat>
          <c:val>
            <c:numRef>
              <c:f>'14вк_ИТ'!$O$1:$O$15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60514128"/>
        <c:axId val="7756241"/>
      </c:barChart>
      <c:catAx>
        <c:axId val="60514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7756241"/>
        <c:crosses val="autoZero"/>
        <c:auto val="1"/>
        <c:lblOffset val="100"/>
        <c:noMultiLvlLbl val="0"/>
      </c:catAx>
      <c:valAx>
        <c:axId val="7756241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0514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Средний балл за текущий семестр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415"/>
          <c:w val="0.96975"/>
          <c:h val="0.93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'15в_ПО'!$B$1:$B$25</c:f>
              <c:strCache/>
            </c:strRef>
          </c:cat>
          <c:val>
            <c:numRef>
              <c:f>'15в_ПО'!$I$1:$I$25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2697306"/>
        <c:axId val="24275755"/>
      </c:barChart>
      <c:catAx>
        <c:axId val="2697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4275755"/>
        <c:crosses val="autoZero"/>
        <c:auto val="1"/>
        <c:lblOffset val="100"/>
        <c:noMultiLvlLbl val="0"/>
      </c:catAx>
      <c:valAx>
        <c:axId val="24275755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697306"/>
        <c:crossesAt val="1"/>
        <c:crossBetween val="between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Средний балл за текущий семестр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4"/>
          <c:w val="0.970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'16вк_ПО'!$B$1:$B$25</c:f>
              <c:strCache/>
            </c:strRef>
          </c:cat>
          <c:val>
            <c:numRef>
              <c:f>'16вк_ПО'!$I$1:$I$25</c:f>
              <c:numCache/>
            </c:numRef>
          </c:val>
        </c:ser>
        <c:axId val="17155204"/>
        <c:axId val="20179109"/>
      </c:barChart>
      <c:catAx>
        <c:axId val="17155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0179109"/>
        <c:crosses val="autoZero"/>
        <c:auto val="1"/>
        <c:lblOffset val="100"/>
        <c:noMultiLvlLbl val="0"/>
      </c:catAx>
      <c:valAx>
        <c:axId val="20179109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7155204"/>
        <c:crossesAt val="1"/>
        <c:crossBetween val="between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yr"/>
                <a:ea typeface="Arial Cyr"/>
                <a:cs typeface="Arial Cyr"/>
              </a:rPr>
              <a:t>Средний балл за текущий семестр.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625"/>
          <c:w val="0.97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'39ппа_ИТ'!$B$1:$B$24</c:f>
              <c:strCache/>
            </c:strRef>
          </c:cat>
          <c:val>
            <c:numRef>
              <c:f>'39ппа_ИТ'!$H$1:$H$24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47394254"/>
        <c:axId val="23895103"/>
      </c:barChart>
      <c:catAx>
        <c:axId val="47394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3895103"/>
        <c:crosses val="autoZero"/>
        <c:auto val="1"/>
        <c:lblOffset val="100"/>
        <c:noMultiLvlLbl val="0"/>
      </c:catAx>
      <c:valAx>
        <c:axId val="23895103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7394254"/>
        <c:crossesAt val="1"/>
        <c:crossBetween val="between"/>
        <c:dispUnits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yr"/>
                <a:ea typeface="Arial Cyr"/>
                <a:cs typeface="Arial Cyr"/>
              </a:rPr>
              <a:t>Текущий средний балл за семестр.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285"/>
          <c:w val="0.976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'40ппа_Прогр'!$B$1:$B$30</c:f>
              <c:strCache/>
            </c:strRef>
          </c:cat>
          <c:val>
            <c:numRef>
              <c:f>'40ппа_Прогр'!$I$1:$I$30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13729336"/>
        <c:axId val="56455161"/>
      </c:barChart>
      <c:catAx>
        <c:axId val="13729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6455161"/>
        <c:crosses val="autoZero"/>
        <c:auto val="1"/>
        <c:lblOffset val="100"/>
        <c:noMultiLvlLbl val="0"/>
      </c:catAx>
      <c:valAx>
        <c:axId val="56455161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729336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yr"/>
                <a:ea typeface="Arial Cyr"/>
                <a:cs typeface="Arial Cyr"/>
              </a:rPr>
              <a:t>Средний балл за текущий семестр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3925"/>
          <c:w val="0.97675"/>
          <c:h val="0.93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'22л_ИТ'!$B$1:$B$23</c:f>
              <c:strCache/>
            </c:strRef>
          </c:cat>
          <c:val>
            <c:numRef>
              <c:f>'22л_ИТ'!$H$1:$H$23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axId val="38334402"/>
        <c:axId val="9465299"/>
      </c:barChart>
      <c:catAx>
        <c:axId val="38334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9465299"/>
        <c:crosses val="autoZero"/>
        <c:auto val="1"/>
        <c:lblOffset val="100"/>
        <c:noMultiLvlLbl val="0"/>
      </c:catAx>
      <c:valAx>
        <c:axId val="9465299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8334402"/>
        <c:crossesAt val="1"/>
        <c:crossBetween val="between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1"/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12"/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Диаграмма13"/>
  <sheetViews>
    <sheetView tabSelected="1"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Диаграмма14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Диаграмма15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Диаграмма16"/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29</xdr:row>
      <xdr:rowOff>28575</xdr:rowOff>
    </xdr:from>
    <xdr:to>
      <xdr:col>18</xdr:col>
      <xdr:colOff>676275</xdr:colOff>
      <xdr:row>56</xdr:row>
      <xdr:rowOff>152400</xdr:rowOff>
    </xdr:to>
    <xdr:graphicFrame>
      <xdr:nvGraphicFramePr>
        <xdr:cNvPr id="1" name="Chart 1"/>
        <xdr:cNvGraphicFramePr/>
      </xdr:nvGraphicFramePr>
      <xdr:xfrm>
        <a:off x="28575" y="4733925"/>
        <a:ext cx="134112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772150"/>
    <xdr:graphicFrame>
      <xdr:nvGraphicFramePr>
        <xdr:cNvPr id="1" name="Shape 1025"/>
        <xdr:cNvGraphicFramePr/>
      </xdr:nvGraphicFramePr>
      <xdr:xfrm>
        <a:off x="0" y="0"/>
        <a:ext cx="97155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772150"/>
    <xdr:graphicFrame>
      <xdr:nvGraphicFramePr>
        <xdr:cNvPr id="1" name="Shape 1025"/>
        <xdr:cNvGraphicFramePr/>
      </xdr:nvGraphicFramePr>
      <xdr:xfrm>
        <a:off x="0" y="0"/>
        <a:ext cx="97155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772150"/>
    <xdr:graphicFrame>
      <xdr:nvGraphicFramePr>
        <xdr:cNvPr id="1" name="Shape 1025"/>
        <xdr:cNvGraphicFramePr/>
      </xdr:nvGraphicFramePr>
      <xdr:xfrm>
        <a:off x="0" y="0"/>
        <a:ext cx="97155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772150"/>
    <xdr:graphicFrame>
      <xdr:nvGraphicFramePr>
        <xdr:cNvPr id="1" name="Shape 1025"/>
        <xdr:cNvGraphicFramePr/>
      </xdr:nvGraphicFramePr>
      <xdr:xfrm>
        <a:off x="0" y="0"/>
        <a:ext cx="97155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772150"/>
    <xdr:graphicFrame>
      <xdr:nvGraphicFramePr>
        <xdr:cNvPr id="1" name="Shape 1025"/>
        <xdr:cNvGraphicFramePr/>
      </xdr:nvGraphicFramePr>
      <xdr:xfrm>
        <a:off x="0" y="0"/>
        <a:ext cx="97155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772150"/>
    <xdr:graphicFrame>
      <xdr:nvGraphicFramePr>
        <xdr:cNvPr id="1" name="Shape 1025"/>
        <xdr:cNvGraphicFramePr/>
      </xdr:nvGraphicFramePr>
      <xdr:xfrm>
        <a:off x="0" y="0"/>
        <a:ext cx="97155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1</xdr:row>
      <xdr:rowOff>19050</xdr:rowOff>
    </xdr:from>
    <xdr:to>
      <xdr:col>13</xdr:col>
      <xdr:colOff>666750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2428875" y="180975"/>
        <a:ext cx="73533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180975</xdr:colOff>
      <xdr:row>20</xdr:row>
      <xdr:rowOff>85725</xdr:rowOff>
    </xdr:from>
    <xdr:to>
      <xdr:col>13</xdr:col>
      <xdr:colOff>676275</xdr:colOff>
      <xdr:row>40</xdr:row>
      <xdr:rowOff>47625</xdr:rowOff>
    </xdr:to>
    <xdr:graphicFrame>
      <xdr:nvGraphicFramePr>
        <xdr:cNvPr id="2" name="Chart 2"/>
        <xdr:cNvGraphicFramePr/>
      </xdr:nvGraphicFramePr>
      <xdr:xfrm>
        <a:off x="2438400" y="3324225"/>
        <a:ext cx="735330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17</xdr:row>
      <xdr:rowOff>38100</xdr:rowOff>
    </xdr:from>
    <xdr:to>
      <xdr:col>14</xdr:col>
      <xdr:colOff>676275</xdr:colOff>
      <xdr:row>50</xdr:row>
      <xdr:rowOff>57150</xdr:rowOff>
    </xdr:to>
    <xdr:graphicFrame>
      <xdr:nvGraphicFramePr>
        <xdr:cNvPr id="1" name="Chart 1"/>
        <xdr:cNvGraphicFramePr/>
      </xdr:nvGraphicFramePr>
      <xdr:xfrm>
        <a:off x="28575" y="2800350"/>
        <a:ext cx="1053465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32</xdr:row>
      <xdr:rowOff>152400</xdr:rowOff>
    </xdr:from>
    <xdr:to>
      <xdr:col>16</xdr:col>
      <xdr:colOff>333375</xdr:colOff>
      <xdr:row>64</xdr:row>
      <xdr:rowOff>152400</xdr:rowOff>
    </xdr:to>
    <xdr:graphicFrame>
      <xdr:nvGraphicFramePr>
        <xdr:cNvPr id="1" name="Chart 1"/>
        <xdr:cNvGraphicFramePr/>
      </xdr:nvGraphicFramePr>
      <xdr:xfrm>
        <a:off x="19050" y="5343525"/>
        <a:ext cx="11258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19</xdr:row>
      <xdr:rowOff>38100</xdr:rowOff>
    </xdr:from>
    <xdr:to>
      <xdr:col>15</xdr:col>
      <xdr:colOff>476250</xdr:colOff>
      <xdr:row>48</xdr:row>
      <xdr:rowOff>38100</xdr:rowOff>
    </xdr:to>
    <xdr:graphicFrame>
      <xdr:nvGraphicFramePr>
        <xdr:cNvPr id="1" name="Chart 1"/>
        <xdr:cNvGraphicFramePr/>
      </xdr:nvGraphicFramePr>
      <xdr:xfrm>
        <a:off x="47625" y="3124200"/>
        <a:ext cx="110109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29</xdr:row>
      <xdr:rowOff>9525</xdr:rowOff>
    </xdr:from>
    <xdr:to>
      <xdr:col>10</xdr:col>
      <xdr:colOff>190500</xdr:colOff>
      <xdr:row>58</xdr:row>
      <xdr:rowOff>47625</xdr:rowOff>
    </xdr:to>
    <xdr:graphicFrame>
      <xdr:nvGraphicFramePr>
        <xdr:cNvPr id="1" name="Chart 1"/>
        <xdr:cNvGraphicFramePr/>
      </xdr:nvGraphicFramePr>
      <xdr:xfrm>
        <a:off x="57150" y="4714875"/>
        <a:ext cx="72104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29</xdr:row>
      <xdr:rowOff>38100</xdr:rowOff>
    </xdr:from>
    <xdr:to>
      <xdr:col>9</xdr:col>
      <xdr:colOff>676275</xdr:colOff>
      <xdr:row>54</xdr:row>
      <xdr:rowOff>57150</xdr:rowOff>
    </xdr:to>
    <xdr:graphicFrame>
      <xdr:nvGraphicFramePr>
        <xdr:cNvPr id="1" name="Chart 1"/>
        <xdr:cNvGraphicFramePr/>
      </xdr:nvGraphicFramePr>
      <xdr:xfrm>
        <a:off x="47625" y="4743450"/>
        <a:ext cx="732472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9525</xdr:rowOff>
    </xdr:from>
    <xdr:to>
      <xdr:col>13</xdr:col>
      <xdr:colOff>361950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9525" y="4552950"/>
        <a:ext cx="95726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34</xdr:row>
      <xdr:rowOff>28575</xdr:rowOff>
    </xdr:from>
    <xdr:to>
      <xdr:col>13</xdr:col>
      <xdr:colOff>628650</xdr:colOff>
      <xdr:row>63</xdr:row>
      <xdr:rowOff>142875</xdr:rowOff>
    </xdr:to>
    <xdr:graphicFrame>
      <xdr:nvGraphicFramePr>
        <xdr:cNvPr id="1" name="Chart 1"/>
        <xdr:cNvGraphicFramePr/>
      </xdr:nvGraphicFramePr>
      <xdr:xfrm>
        <a:off x="19050" y="5543550"/>
        <a:ext cx="93249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27</xdr:row>
      <xdr:rowOff>19050</xdr:rowOff>
    </xdr:from>
    <xdr:to>
      <xdr:col>14</xdr:col>
      <xdr:colOff>161925</xdr:colOff>
      <xdr:row>54</xdr:row>
      <xdr:rowOff>28575</xdr:rowOff>
    </xdr:to>
    <xdr:graphicFrame>
      <xdr:nvGraphicFramePr>
        <xdr:cNvPr id="1" name="Chart 1"/>
        <xdr:cNvGraphicFramePr/>
      </xdr:nvGraphicFramePr>
      <xdr:xfrm>
        <a:off x="47625" y="4400550"/>
        <a:ext cx="92202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-10_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в_ПО"/>
      <sheetName val="14вк_ПО"/>
      <sheetName val="38ппа_ИТ"/>
      <sheetName val="39ппа_Прогр"/>
      <sheetName val="185ту_СК_ИТ"/>
      <sheetName val="189ту_СК_ИТ"/>
      <sheetName val="Отчет"/>
      <sheetName val="Лучшие"/>
      <sheetName val="Худшие"/>
      <sheetName val="Ср_балл"/>
      <sheetName val="Кач_успев"/>
      <sheetName val="Оценки"/>
      <sheetName val="Успеваемость"/>
      <sheetName val="Среднее_по_семестрам"/>
    </sheetNames>
    <sheetDataSet>
      <sheetData sheetId="2">
        <row r="1">
          <cell r="B1" t="str">
            <v>Бегер Вадим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zoomScale="80" zoomScaleNormal="80" zoomScalePageLayoutView="0" workbookViewId="0" topLeftCell="B1">
      <selection activeCell="B1" sqref="B1"/>
    </sheetView>
  </sheetViews>
  <sheetFormatPr defaultColWidth="9.00390625" defaultRowHeight="12.75"/>
  <cols>
    <col min="1" max="1" width="0" style="0" hidden="1" customWidth="1"/>
    <col min="2" max="2" width="23.125" style="0" customWidth="1"/>
    <col min="13" max="13" width="9.125" style="2" customWidth="1"/>
    <col min="14" max="14" width="9.125" style="9" customWidth="1"/>
    <col min="18" max="18" width="9.125" style="13" customWidth="1"/>
    <col min="19" max="19" width="9.125" style="14" customWidth="1"/>
  </cols>
  <sheetData>
    <row r="1" spans="1:22" ht="12.75">
      <c r="A1" s="2">
        <f aca="true" t="shared" si="0" ref="A1:A25">M1</f>
        <v>8.5</v>
      </c>
      <c r="B1" s="63" t="s">
        <v>50</v>
      </c>
      <c r="C1" s="1">
        <v>8</v>
      </c>
      <c r="D1" s="1">
        <v>7</v>
      </c>
      <c r="E1" s="1">
        <v>9</v>
      </c>
      <c r="F1" s="1">
        <v>7</v>
      </c>
      <c r="G1" s="1">
        <v>10</v>
      </c>
      <c r="H1" s="1">
        <v>9</v>
      </c>
      <c r="I1" s="1">
        <v>7</v>
      </c>
      <c r="J1" s="1">
        <v>9</v>
      </c>
      <c r="K1" s="1">
        <v>10</v>
      </c>
      <c r="L1" s="1">
        <v>9</v>
      </c>
      <c r="M1" s="44">
        <f aca="true" t="shared" si="1" ref="M1:M25">AVERAGE(C1:L1)</f>
        <v>8.5</v>
      </c>
      <c r="N1" s="6">
        <f aca="true" t="shared" si="2" ref="N1:N25">ROUND(M1,0)</f>
        <v>9</v>
      </c>
      <c r="O1" s="45">
        <v>9</v>
      </c>
      <c r="P1" s="45">
        <v>7</v>
      </c>
      <c r="Q1" s="45">
        <v>9</v>
      </c>
      <c r="R1" s="46">
        <f>AVERAGE(O1:Q1)</f>
        <v>8.333333333333334</v>
      </c>
      <c r="S1" s="6">
        <v>9</v>
      </c>
      <c r="T1" s="1" t="s">
        <v>139</v>
      </c>
      <c r="U1" s="1">
        <f>COUNTIF(N1:N25,"&gt;8")</f>
        <v>3</v>
      </c>
      <c r="V1" s="86">
        <f>U1/$B$27</f>
        <v>0.12</v>
      </c>
    </row>
    <row r="2" spans="1:22" ht="12.75">
      <c r="A2" s="2">
        <f t="shared" si="0"/>
        <v>3.6</v>
      </c>
      <c r="B2" s="63" t="s">
        <v>51</v>
      </c>
      <c r="C2" s="1">
        <v>1</v>
      </c>
      <c r="D2" s="1">
        <v>5</v>
      </c>
      <c r="E2" s="1">
        <v>5</v>
      </c>
      <c r="F2" s="1">
        <v>1</v>
      </c>
      <c r="G2" s="1">
        <v>1</v>
      </c>
      <c r="H2" s="1">
        <v>1</v>
      </c>
      <c r="I2" s="1">
        <v>1</v>
      </c>
      <c r="J2" s="1">
        <v>6</v>
      </c>
      <c r="K2" s="1">
        <v>6</v>
      </c>
      <c r="L2" s="1">
        <v>9</v>
      </c>
      <c r="M2" s="44">
        <f t="shared" si="1"/>
        <v>3.6</v>
      </c>
      <c r="N2" s="6">
        <f t="shared" si="2"/>
        <v>4</v>
      </c>
      <c r="O2" s="45">
        <v>7</v>
      </c>
      <c r="P2" s="45">
        <v>5</v>
      </c>
      <c r="Q2" s="45">
        <v>5</v>
      </c>
      <c r="R2" s="46">
        <f aca="true" t="shared" si="3" ref="R2:R25">AVERAGE(O2:Q2)</f>
        <v>5.666666666666667</v>
      </c>
      <c r="S2" s="6">
        <f aca="true" t="shared" si="4" ref="S2:S25">ROUND(R2,0)</f>
        <v>6</v>
      </c>
      <c r="T2" s="1" t="s">
        <v>140</v>
      </c>
      <c r="U2" s="85">
        <f>COUNTIF(N1:N25,7)+COUNTIF(N1:N25,8)</f>
        <v>14</v>
      </c>
      <c r="V2" s="86">
        <f>U2/$B$27</f>
        <v>0.56</v>
      </c>
    </row>
    <row r="3" spans="1:22" ht="12.75">
      <c r="A3" s="2">
        <f t="shared" si="0"/>
        <v>7</v>
      </c>
      <c r="B3" s="63" t="s">
        <v>73</v>
      </c>
      <c r="C3" s="1">
        <v>4</v>
      </c>
      <c r="D3" s="1">
        <v>4</v>
      </c>
      <c r="E3" s="1">
        <v>10</v>
      </c>
      <c r="F3" s="1">
        <v>8</v>
      </c>
      <c r="G3" s="1">
        <v>6</v>
      </c>
      <c r="H3" s="62">
        <v>6</v>
      </c>
      <c r="I3" s="1">
        <v>9</v>
      </c>
      <c r="J3" s="1">
        <v>9</v>
      </c>
      <c r="K3" s="1">
        <v>7</v>
      </c>
      <c r="L3" s="1">
        <v>7</v>
      </c>
      <c r="M3" s="44">
        <f t="shared" si="1"/>
        <v>7</v>
      </c>
      <c r="N3" s="6">
        <f t="shared" si="2"/>
        <v>7</v>
      </c>
      <c r="O3" s="45">
        <v>8</v>
      </c>
      <c r="P3" s="45">
        <v>6</v>
      </c>
      <c r="Q3" s="45">
        <v>8</v>
      </c>
      <c r="R3" s="46">
        <f t="shared" si="3"/>
        <v>7.333333333333333</v>
      </c>
      <c r="S3" s="6">
        <v>8</v>
      </c>
      <c r="T3" s="1" t="s">
        <v>141</v>
      </c>
      <c r="U3" s="85">
        <f>COUNTIF(N1:N25,4)+COUNTIF(N1:N25,5)+COUNTIF(N1:N25,6)</f>
        <v>8</v>
      </c>
      <c r="V3" s="86">
        <f>U3/$B$27</f>
        <v>0.32</v>
      </c>
    </row>
    <row r="4" spans="1:22" ht="12.75">
      <c r="A4" s="2">
        <f t="shared" si="0"/>
        <v>5.9</v>
      </c>
      <c r="B4" s="63" t="s">
        <v>52</v>
      </c>
      <c r="C4" s="1">
        <v>1</v>
      </c>
      <c r="D4" s="1">
        <v>5</v>
      </c>
      <c r="E4" s="1">
        <v>10</v>
      </c>
      <c r="F4" s="1">
        <v>6</v>
      </c>
      <c r="G4" s="1">
        <v>6</v>
      </c>
      <c r="H4" s="1">
        <v>5</v>
      </c>
      <c r="I4" s="1">
        <v>7</v>
      </c>
      <c r="J4" s="1">
        <v>7</v>
      </c>
      <c r="K4" s="1">
        <v>5</v>
      </c>
      <c r="L4" s="1">
        <v>7</v>
      </c>
      <c r="M4" s="44">
        <f t="shared" si="1"/>
        <v>5.9</v>
      </c>
      <c r="N4" s="6">
        <f t="shared" si="2"/>
        <v>6</v>
      </c>
      <c r="O4" s="45">
        <v>7</v>
      </c>
      <c r="P4" s="45">
        <v>6</v>
      </c>
      <c r="Q4" s="45">
        <v>6</v>
      </c>
      <c r="R4" s="46">
        <f t="shared" si="3"/>
        <v>6.333333333333333</v>
      </c>
      <c r="S4" s="6">
        <f t="shared" si="4"/>
        <v>6</v>
      </c>
      <c r="T4" s="1" t="s">
        <v>142</v>
      </c>
      <c r="U4" s="1">
        <f>COUNTIF(N1:N25,"&lt;4")</f>
        <v>0</v>
      </c>
      <c r="V4" s="86">
        <f>U4/$B$27</f>
        <v>0</v>
      </c>
    </row>
    <row r="5" spans="1:22" ht="12.75">
      <c r="A5" s="2">
        <f t="shared" si="0"/>
        <v>6.6</v>
      </c>
      <c r="B5" s="63" t="s">
        <v>53</v>
      </c>
      <c r="C5" s="1">
        <v>4</v>
      </c>
      <c r="D5" s="1">
        <v>5</v>
      </c>
      <c r="E5" s="1">
        <v>8</v>
      </c>
      <c r="F5" s="1">
        <v>7</v>
      </c>
      <c r="G5" s="1">
        <v>8</v>
      </c>
      <c r="H5" s="1">
        <v>7</v>
      </c>
      <c r="I5" s="1">
        <v>8</v>
      </c>
      <c r="J5" s="1">
        <v>6</v>
      </c>
      <c r="K5" s="1">
        <v>7</v>
      </c>
      <c r="L5" s="1">
        <v>6</v>
      </c>
      <c r="M5" s="44">
        <f t="shared" si="1"/>
        <v>6.6</v>
      </c>
      <c r="N5" s="6">
        <f t="shared" si="2"/>
        <v>7</v>
      </c>
      <c r="O5" s="45">
        <v>8</v>
      </c>
      <c r="P5" s="45">
        <v>7</v>
      </c>
      <c r="Q5" s="45">
        <v>8</v>
      </c>
      <c r="R5" s="46">
        <f t="shared" si="3"/>
        <v>7.666666666666667</v>
      </c>
      <c r="S5" s="6">
        <f t="shared" si="4"/>
        <v>8</v>
      </c>
      <c r="T5" s="87" t="s">
        <v>143</v>
      </c>
      <c r="U5" s="1">
        <f>B27-SUM(U1:U4)</f>
        <v>0</v>
      </c>
      <c r="V5" s="86">
        <f>U5/$B$27</f>
        <v>0</v>
      </c>
    </row>
    <row r="6" spans="1:19" ht="12.75">
      <c r="A6" s="2">
        <f t="shared" si="0"/>
        <v>6.7</v>
      </c>
      <c r="B6" s="63" t="s">
        <v>54</v>
      </c>
      <c r="C6" s="1">
        <v>4</v>
      </c>
      <c r="D6" s="1">
        <v>4</v>
      </c>
      <c r="E6" s="1">
        <v>8</v>
      </c>
      <c r="F6" s="1">
        <v>9</v>
      </c>
      <c r="G6" s="1">
        <v>9</v>
      </c>
      <c r="H6" s="1">
        <v>6</v>
      </c>
      <c r="I6" s="1">
        <v>6</v>
      </c>
      <c r="J6" s="1">
        <v>7</v>
      </c>
      <c r="K6" s="1">
        <v>7</v>
      </c>
      <c r="L6" s="1">
        <v>7</v>
      </c>
      <c r="M6" s="44">
        <f t="shared" si="1"/>
        <v>6.7</v>
      </c>
      <c r="N6" s="6">
        <f t="shared" si="2"/>
        <v>7</v>
      </c>
      <c r="O6" s="45">
        <v>6</v>
      </c>
      <c r="P6" s="45">
        <v>6</v>
      </c>
      <c r="Q6" s="45">
        <v>6</v>
      </c>
      <c r="R6" s="46">
        <f t="shared" si="3"/>
        <v>6</v>
      </c>
      <c r="S6" s="6">
        <f t="shared" si="4"/>
        <v>6</v>
      </c>
    </row>
    <row r="7" spans="1:19" ht="12.75">
      <c r="A7" s="2">
        <f t="shared" si="0"/>
        <v>7.6</v>
      </c>
      <c r="B7" s="63" t="s">
        <v>55</v>
      </c>
      <c r="C7" s="1">
        <v>4</v>
      </c>
      <c r="D7" s="1">
        <v>4</v>
      </c>
      <c r="E7" s="1">
        <v>9</v>
      </c>
      <c r="F7" s="1">
        <v>8</v>
      </c>
      <c r="G7" s="1">
        <v>8</v>
      </c>
      <c r="H7" s="1">
        <v>10</v>
      </c>
      <c r="I7" s="1">
        <v>9</v>
      </c>
      <c r="J7" s="1">
        <v>8</v>
      </c>
      <c r="K7" s="1">
        <v>8</v>
      </c>
      <c r="L7" s="1">
        <v>8</v>
      </c>
      <c r="M7" s="44">
        <f t="shared" si="1"/>
        <v>7.6</v>
      </c>
      <c r="N7" s="6">
        <f t="shared" si="2"/>
        <v>8</v>
      </c>
      <c r="O7" s="45">
        <v>9</v>
      </c>
      <c r="P7" s="45">
        <v>8</v>
      </c>
      <c r="Q7" s="45">
        <v>9</v>
      </c>
      <c r="R7" s="46">
        <f t="shared" si="3"/>
        <v>8.666666666666666</v>
      </c>
      <c r="S7" s="6">
        <f t="shared" si="4"/>
        <v>9</v>
      </c>
    </row>
    <row r="8" spans="1:19" ht="12.75">
      <c r="A8" s="2">
        <f t="shared" si="0"/>
        <v>6.9</v>
      </c>
      <c r="B8" s="63" t="s">
        <v>56</v>
      </c>
      <c r="C8" s="1">
        <v>4</v>
      </c>
      <c r="D8" s="1">
        <v>5</v>
      </c>
      <c r="E8" s="1">
        <v>6</v>
      </c>
      <c r="F8" s="1">
        <v>6</v>
      </c>
      <c r="G8" s="1">
        <v>9</v>
      </c>
      <c r="H8" s="1">
        <v>8</v>
      </c>
      <c r="I8" s="1">
        <v>8</v>
      </c>
      <c r="J8" s="1">
        <v>6</v>
      </c>
      <c r="K8" s="1">
        <v>9</v>
      </c>
      <c r="L8" s="1">
        <v>8</v>
      </c>
      <c r="M8" s="44">
        <f t="shared" si="1"/>
        <v>6.9</v>
      </c>
      <c r="N8" s="6">
        <f t="shared" si="2"/>
        <v>7</v>
      </c>
      <c r="O8" s="45">
        <v>8</v>
      </c>
      <c r="P8" s="45">
        <v>6</v>
      </c>
      <c r="Q8" s="45">
        <v>8</v>
      </c>
      <c r="R8" s="46">
        <f t="shared" si="3"/>
        <v>7.333333333333333</v>
      </c>
      <c r="S8" s="6">
        <v>8</v>
      </c>
    </row>
    <row r="9" spans="1:19" ht="12.75">
      <c r="A9" s="2">
        <f t="shared" si="0"/>
        <v>7.9</v>
      </c>
      <c r="B9" s="63" t="s">
        <v>57</v>
      </c>
      <c r="C9" s="1">
        <v>8</v>
      </c>
      <c r="D9" s="1">
        <v>6</v>
      </c>
      <c r="E9" s="1">
        <v>9</v>
      </c>
      <c r="F9" s="1">
        <v>8</v>
      </c>
      <c r="G9" s="1">
        <v>10</v>
      </c>
      <c r="H9" s="1">
        <v>8</v>
      </c>
      <c r="I9" s="1">
        <v>4</v>
      </c>
      <c r="J9" s="1">
        <v>8</v>
      </c>
      <c r="K9" s="1">
        <v>9</v>
      </c>
      <c r="L9" s="1">
        <v>9</v>
      </c>
      <c r="M9" s="44">
        <f t="shared" si="1"/>
        <v>7.9</v>
      </c>
      <c r="N9" s="6">
        <f t="shared" si="2"/>
        <v>8</v>
      </c>
      <c r="O9" s="45">
        <v>9</v>
      </c>
      <c r="P9" s="45">
        <v>9</v>
      </c>
      <c r="Q9" s="45">
        <v>9</v>
      </c>
      <c r="R9" s="46">
        <f t="shared" si="3"/>
        <v>9</v>
      </c>
      <c r="S9" s="6">
        <f t="shared" si="4"/>
        <v>9</v>
      </c>
    </row>
    <row r="10" spans="1:19" ht="12.75">
      <c r="A10" s="2">
        <f t="shared" si="0"/>
        <v>7.9</v>
      </c>
      <c r="B10" s="63" t="s">
        <v>58</v>
      </c>
      <c r="C10" s="1">
        <v>4</v>
      </c>
      <c r="D10" s="1">
        <v>6</v>
      </c>
      <c r="E10" s="1">
        <v>8</v>
      </c>
      <c r="F10" s="1">
        <v>7</v>
      </c>
      <c r="G10" s="1">
        <v>8</v>
      </c>
      <c r="H10" s="1">
        <v>9</v>
      </c>
      <c r="I10" s="1">
        <v>10</v>
      </c>
      <c r="J10" s="1">
        <v>10</v>
      </c>
      <c r="K10" s="1">
        <v>10</v>
      </c>
      <c r="L10" s="1">
        <v>7</v>
      </c>
      <c r="M10" s="44">
        <f t="shared" si="1"/>
        <v>7.9</v>
      </c>
      <c r="N10" s="6">
        <f t="shared" si="2"/>
        <v>8</v>
      </c>
      <c r="O10" s="45">
        <v>9</v>
      </c>
      <c r="P10" s="45">
        <v>8</v>
      </c>
      <c r="Q10" s="45">
        <v>9</v>
      </c>
      <c r="R10" s="46">
        <f t="shared" si="3"/>
        <v>8.666666666666666</v>
      </c>
      <c r="S10" s="6">
        <f t="shared" si="4"/>
        <v>9</v>
      </c>
    </row>
    <row r="11" spans="1:19" ht="12.75">
      <c r="A11" s="2">
        <f t="shared" si="0"/>
        <v>9</v>
      </c>
      <c r="B11" s="63" t="s">
        <v>59</v>
      </c>
      <c r="C11" s="1">
        <v>9</v>
      </c>
      <c r="D11" s="1">
        <v>6</v>
      </c>
      <c r="E11" s="1">
        <v>9</v>
      </c>
      <c r="F11" s="1">
        <v>8</v>
      </c>
      <c r="G11" s="1">
        <v>9</v>
      </c>
      <c r="H11" s="62">
        <v>10</v>
      </c>
      <c r="I11" s="1">
        <v>10</v>
      </c>
      <c r="J11" s="1">
        <v>10</v>
      </c>
      <c r="K11" s="1">
        <v>9</v>
      </c>
      <c r="L11" s="1">
        <v>10</v>
      </c>
      <c r="M11" s="44">
        <f t="shared" si="1"/>
        <v>9</v>
      </c>
      <c r="N11" s="6">
        <f t="shared" si="2"/>
        <v>9</v>
      </c>
      <c r="O11" s="45">
        <v>9</v>
      </c>
      <c r="P11" s="45">
        <v>9</v>
      </c>
      <c r="Q11" s="45">
        <v>10</v>
      </c>
      <c r="R11" s="46">
        <f t="shared" si="3"/>
        <v>9.333333333333334</v>
      </c>
      <c r="S11" s="6">
        <v>10</v>
      </c>
    </row>
    <row r="12" spans="1:19" ht="12.75">
      <c r="A12" s="2">
        <f t="shared" si="0"/>
        <v>6.6</v>
      </c>
      <c r="B12" s="63" t="s">
        <v>60</v>
      </c>
      <c r="C12" s="1">
        <v>4</v>
      </c>
      <c r="D12" s="1">
        <v>4</v>
      </c>
      <c r="E12" s="1">
        <v>5</v>
      </c>
      <c r="F12" s="1">
        <v>6</v>
      </c>
      <c r="G12" s="1">
        <v>7</v>
      </c>
      <c r="H12" s="1">
        <v>9</v>
      </c>
      <c r="I12" s="1">
        <v>7</v>
      </c>
      <c r="J12" s="1">
        <v>8</v>
      </c>
      <c r="K12" s="62">
        <v>10</v>
      </c>
      <c r="L12" s="1">
        <v>6</v>
      </c>
      <c r="M12" s="44">
        <f t="shared" si="1"/>
        <v>6.6</v>
      </c>
      <c r="N12" s="6">
        <f t="shared" si="2"/>
        <v>7</v>
      </c>
      <c r="O12" s="45">
        <v>7</v>
      </c>
      <c r="P12" s="45">
        <v>6</v>
      </c>
      <c r="Q12" s="45">
        <v>6</v>
      </c>
      <c r="R12" s="46">
        <f t="shared" si="3"/>
        <v>6.333333333333333</v>
      </c>
      <c r="S12" s="6">
        <f t="shared" si="4"/>
        <v>6</v>
      </c>
    </row>
    <row r="13" spans="1:19" ht="13.5" thickBot="1">
      <c r="A13" s="2">
        <f t="shared" si="0"/>
        <v>7.9</v>
      </c>
      <c r="B13" s="64" t="s">
        <v>114</v>
      </c>
      <c r="C13" s="70">
        <v>4</v>
      </c>
      <c r="D13" s="70">
        <v>6</v>
      </c>
      <c r="E13" s="70">
        <v>8</v>
      </c>
      <c r="F13" s="70">
        <v>7</v>
      </c>
      <c r="G13" s="70">
        <v>8</v>
      </c>
      <c r="H13" s="70">
        <v>9</v>
      </c>
      <c r="I13" s="70">
        <v>10</v>
      </c>
      <c r="J13" s="70">
        <v>10</v>
      </c>
      <c r="K13" s="70">
        <v>10</v>
      </c>
      <c r="L13" s="70">
        <v>7</v>
      </c>
      <c r="M13" s="71">
        <f t="shared" si="1"/>
        <v>7.9</v>
      </c>
      <c r="N13" s="72">
        <f t="shared" si="2"/>
        <v>8</v>
      </c>
      <c r="O13" s="73">
        <v>8</v>
      </c>
      <c r="P13" s="73">
        <v>7</v>
      </c>
      <c r="Q13" s="45">
        <v>7</v>
      </c>
      <c r="R13" s="74">
        <f t="shared" si="3"/>
        <v>7.333333333333333</v>
      </c>
      <c r="S13" s="72">
        <v>8</v>
      </c>
    </row>
    <row r="14" spans="1:19" ht="12.75">
      <c r="A14" s="2">
        <f t="shared" si="0"/>
        <v>5.6</v>
      </c>
      <c r="B14" s="65" t="s">
        <v>61</v>
      </c>
      <c r="C14" s="25">
        <v>1</v>
      </c>
      <c r="D14" s="25">
        <v>6</v>
      </c>
      <c r="E14" s="25">
        <v>5</v>
      </c>
      <c r="F14" s="25">
        <v>4</v>
      </c>
      <c r="G14" s="25">
        <v>6</v>
      </c>
      <c r="H14" s="25">
        <v>6</v>
      </c>
      <c r="I14" s="25">
        <v>4</v>
      </c>
      <c r="J14" s="25">
        <v>7</v>
      </c>
      <c r="K14" s="25">
        <v>10</v>
      </c>
      <c r="L14" s="25">
        <v>7</v>
      </c>
      <c r="M14" s="66">
        <f t="shared" si="1"/>
        <v>5.6</v>
      </c>
      <c r="N14" s="67">
        <f t="shared" si="2"/>
        <v>6</v>
      </c>
      <c r="O14" s="68">
        <v>8</v>
      </c>
      <c r="P14" s="68">
        <v>6</v>
      </c>
      <c r="Q14" s="45">
        <v>7</v>
      </c>
      <c r="R14" s="69">
        <f t="shared" si="3"/>
        <v>7</v>
      </c>
      <c r="S14" s="67">
        <f t="shared" si="4"/>
        <v>7</v>
      </c>
    </row>
    <row r="15" spans="1:19" ht="12.75">
      <c r="A15" s="2">
        <f t="shared" si="0"/>
        <v>5.8</v>
      </c>
      <c r="B15" s="63" t="s">
        <v>62</v>
      </c>
      <c r="C15" s="1">
        <v>1</v>
      </c>
      <c r="D15" s="1">
        <v>4</v>
      </c>
      <c r="E15" s="1">
        <v>8</v>
      </c>
      <c r="F15" s="1">
        <v>5</v>
      </c>
      <c r="G15" s="1">
        <v>8</v>
      </c>
      <c r="H15" s="62">
        <v>6</v>
      </c>
      <c r="I15" s="1">
        <v>6</v>
      </c>
      <c r="J15" s="1">
        <v>6</v>
      </c>
      <c r="K15" s="62">
        <v>6</v>
      </c>
      <c r="L15" s="1">
        <v>8</v>
      </c>
      <c r="M15" s="44">
        <f t="shared" si="1"/>
        <v>5.8</v>
      </c>
      <c r="N15" s="6">
        <f t="shared" si="2"/>
        <v>6</v>
      </c>
      <c r="O15" s="45">
        <v>7</v>
      </c>
      <c r="P15" s="45">
        <v>5</v>
      </c>
      <c r="Q15" s="45">
        <v>8</v>
      </c>
      <c r="R15" s="46">
        <f t="shared" si="3"/>
        <v>6.666666666666667</v>
      </c>
      <c r="S15" s="6">
        <f t="shared" si="4"/>
        <v>7</v>
      </c>
    </row>
    <row r="16" spans="1:19" ht="12.75">
      <c r="A16" s="2">
        <f t="shared" si="0"/>
        <v>6.6</v>
      </c>
      <c r="B16" s="65" t="s">
        <v>63</v>
      </c>
      <c r="C16" s="25">
        <v>1</v>
      </c>
      <c r="D16" s="25">
        <v>4</v>
      </c>
      <c r="E16" s="25">
        <v>7</v>
      </c>
      <c r="F16" s="25">
        <v>6</v>
      </c>
      <c r="G16" s="25">
        <v>6</v>
      </c>
      <c r="H16" s="25">
        <v>6</v>
      </c>
      <c r="I16" s="25">
        <v>10</v>
      </c>
      <c r="J16" s="25">
        <v>10</v>
      </c>
      <c r="K16" s="90">
        <v>8</v>
      </c>
      <c r="L16" s="25">
        <v>8</v>
      </c>
      <c r="M16" s="66">
        <f t="shared" si="1"/>
        <v>6.6</v>
      </c>
      <c r="N16" s="67">
        <f t="shared" si="2"/>
        <v>7</v>
      </c>
      <c r="O16" s="68">
        <v>7</v>
      </c>
      <c r="P16" s="68">
        <v>7</v>
      </c>
      <c r="Q16" s="45">
        <v>7</v>
      </c>
      <c r="R16" s="46">
        <f t="shared" si="3"/>
        <v>7</v>
      </c>
      <c r="S16" s="6">
        <f t="shared" si="4"/>
        <v>7</v>
      </c>
    </row>
    <row r="17" spans="1:19" ht="12.75">
      <c r="A17" s="2">
        <f t="shared" si="0"/>
        <v>8</v>
      </c>
      <c r="B17" s="63" t="s">
        <v>64</v>
      </c>
      <c r="C17" s="1">
        <v>10</v>
      </c>
      <c r="D17" s="1">
        <v>5</v>
      </c>
      <c r="E17" s="1">
        <v>6</v>
      </c>
      <c r="F17" s="1">
        <v>8</v>
      </c>
      <c r="G17" s="1">
        <v>9</v>
      </c>
      <c r="H17" s="1">
        <v>7</v>
      </c>
      <c r="I17" s="1">
        <v>10</v>
      </c>
      <c r="J17" s="1">
        <v>8</v>
      </c>
      <c r="K17" s="1">
        <v>7</v>
      </c>
      <c r="L17" s="1">
        <v>10</v>
      </c>
      <c r="M17" s="44">
        <f t="shared" si="1"/>
        <v>8</v>
      </c>
      <c r="N17" s="6">
        <f t="shared" si="2"/>
        <v>8</v>
      </c>
      <c r="O17" s="45">
        <v>9</v>
      </c>
      <c r="P17" s="45">
        <v>8</v>
      </c>
      <c r="Q17" s="45">
        <v>9</v>
      </c>
      <c r="R17" s="46">
        <f t="shared" si="3"/>
        <v>8.666666666666666</v>
      </c>
      <c r="S17" s="6">
        <f t="shared" si="4"/>
        <v>9</v>
      </c>
    </row>
    <row r="18" spans="1:19" ht="12.75">
      <c r="A18" s="2">
        <f t="shared" si="0"/>
        <v>5.7</v>
      </c>
      <c r="B18" s="63" t="s">
        <v>65</v>
      </c>
      <c r="C18" s="1">
        <v>6</v>
      </c>
      <c r="D18" s="1">
        <v>4</v>
      </c>
      <c r="E18" s="1">
        <v>7</v>
      </c>
      <c r="F18" s="1">
        <v>4</v>
      </c>
      <c r="G18" s="1">
        <v>9</v>
      </c>
      <c r="H18" s="1">
        <v>7</v>
      </c>
      <c r="I18" s="1">
        <v>1</v>
      </c>
      <c r="J18" s="1">
        <v>7</v>
      </c>
      <c r="K18" s="62">
        <v>6</v>
      </c>
      <c r="L18" s="1">
        <v>6</v>
      </c>
      <c r="M18" s="44">
        <f t="shared" si="1"/>
        <v>5.7</v>
      </c>
      <c r="N18" s="6">
        <f t="shared" si="2"/>
        <v>6</v>
      </c>
      <c r="O18" s="45">
        <v>9</v>
      </c>
      <c r="P18" s="45">
        <v>6</v>
      </c>
      <c r="Q18" s="45">
        <v>6</v>
      </c>
      <c r="R18" s="46">
        <f t="shared" si="3"/>
        <v>7</v>
      </c>
      <c r="S18" s="6">
        <f t="shared" si="4"/>
        <v>7</v>
      </c>
    </row>
    <row r="19" spans="1:19" ht="12.75">
      <c r="A19" s="2">
        <f t="shared" si="0"/>
        <v>5.6</v>
      </c>
      <c r="B19" s="63" t="s">
        <v>66</v>
      </c>
      <c r="C19" s="1">
        <v>1</v>
      </c>
      <c r="D19" s="1">
        <v>4</v>
      </c>
      <c r="E19" s="1">
        <v>7</v>
      </c>
      <c r="F19" s="1">
        <v>5</v>
      </c>
      <c r="G19" s="1">
        <v>8</v>
      </c>
      <c r="H19" s="1">
        <v>5</v>
      </c>
      <c r="I19" s="1">
        <v>8</v>
      </c>
      <c r="J19" s="1">
        <v>5</v>
      </c>
      <c r="K19" s="1">
        <v>6</v>
      </c>
      <c r="L19" s="1">
        <v>7</v>
      </c>
      <c r="M19" s="44">
        <f t="shared" si="1"/>
        <v>5.6</v>
      </c>
      <c r="N19" s="6">
        <f t="shared" si="2"/>
        <v>6</v>
      </c>
      <c r="O19" s="45">
        <v>9</v>
      </c>
      <c r="P19" s="45">
        <v>7</v>
      </c>
      <c r="Q19" s="45">
        <v>8</v>
      </c>
      <c r="R19" s="46">
        <f t="shared" si="3"/>
        <v>8</v>
      </c>
      <c r="S19" s="6">
        <f t="shared" si="4"/>
        <v>8</v>
      </c>
    </row>
    <row r="20" spans="1:19" ht="12.75">
      <c r="A20" s="2">
        <f t="shared" si="0"/>
        <v>6.9</v>
      </c>
      <c r="B20" s="63" t="s">
        <v>67</v>
      </c>
      <c r="C20" s="1">
        <v>1</v>
      </c>
      <c r="D20" s="1">
        <v>7</v>
      </c>
      <c r="E20" s="1">
        <v>7</v>
      </c>
      <c r="F20" s="1">
        <v>5</v>
      </c>
      <c r="G20" s="1">
        <v>8</v>
      </c>
      <c r="H20" s="1">
        <v>9</v>
      </c>
      <c r="I20" s="1">
        <v>10</v>
      </c>
      <c r="J20" s="1">
        <v>7</v>
      </c>
      <c r="K20" s="1">
        <v>7</v>
      </c>
      <c r="L20" s="1">
        <v>8</v>
      </c>
      <c r="M20" s="44">
        <f t="shared" si="1"/>
        <v>6.9</v>
      </c>
      <c r="N20" s="6">
        <f t="shared" si="2"/>
        <v>7</v>
      </c>
      <c r="O20" s="45">
        <v>8</v>
      </c>
      <c r="P20" s="45">
        <v>7</v>
      </c>
      <c r="Q20" s="45">
        <v>8</v>
      </c>
      <c r="R20" s="46">
        <f t="shared" si="3"/>
        <v>7.666666666666667</v>
      </c>
      <c r="S20" s="6">
        <f t="shared" si="4"/>
        <v>8</v>
      </c>
    </row>
    <row r="21" spans="1:19" ht="12.75">
      <c r="A21" s="2">
        <f t="shared" si="0"/>
        <v>8.6</v>
      </c>
      <c r="B21" s="63" t="s">
        <v>68</v>
      </c>
      <c r="C21" s="1">
        <v>10</v>
      </c>
      <c r="D21" s="1">
        <v>8</v>
      </c>
      <c r="E21" s="1">
        <v>8</v>
      </c>
      <c r="F21" s="1">
        <v>7</v>
      </c>
      <c r="G21" s="1">
        <v>9</v>
      </c>
      <c r="H21" s="1">
        <v>8</v>
      </c>
      <c r="I21" s="1">
        <v>7</v>
      </c>
      <c r="J21" s="1">
        <v>10</v>
      </c>
      <c r="K21" s="1">
        <v>9</v>
      </c>
      <c r="L21" s="1">
        <v>10</v>
      </c>
      <c r="M21" s="44">
        <f t="shared" si="1"/>
        <v>8.6</v>
      </c>
      <c r="N21" s="6">
        <f t="shared" si="2"/>
        <v>9</v>
      </c>
      <c r="O21" s="45">
        <v>10</v>
      </c>
      <c r="P21" s="45">
        <v>10</v>
      </c>
      <c r="Q21" s="45">
        <v>10</v>
      </c>
      <c r="R21" s="46">
        <f t="shared" si="3"/>
        <v>10</v>
      </c>
      <c r="S21" s="6">
        <f t="shared" si="4"/>
        <v>10</v>
      </c>
    </row>
    <row r="22" spans="1:19" ht="12.75">
      <c r="A22" s="2">
        <f t="shared" si="0"/>
        <v>4</v>
      </c>
      <c r="B22" s="63" t="s">
        <v>69</v>
      </c>
      <c r="C22" s="1">
        <v>4</v>
      </c>
      <c r="D22" s="1">
        <v>5</v>
      </c>
      <c r="E22" s="1">
        <v>4</v>
      </c>
      <c r="F22" s="1">
        <v>1</v>
      </c>
      <c r="G22" s="1">
        <v>1</v>
      </c>
      <c r="H22" s="1">
        <v>1</v>
      </c>
      <c r="I22" s="1">
        <v>4</v>
      </c>
      <c r="J22" s="1">
        <v>7</v>
      </c>
      <c r="K22" s="1">
        <v>6</v>
      </c>
      <c r="L22" s="1">
        <v>7</v>
      </c>
      <c r="M22" s="44">
        <f t="shared" si="1"/>
        <v>4</v>
      </c>
      <c r="N22" s="6">
        <f t="shared" si="2"/>
        <v>4</v>
      </c>
      <c r="O22" s="45">
        <v>8</v>
      </c>
      <c r="P22" s="45">
        <v>6</v>
      </c>
      <c r="Q22" s="45">
        <v>6</v>
      </c>
      <c r="R22" s="46">
        <f t="shared" si="3"/>
        <v>6.666666666666667</v>
      </c>
      <c r="S22" s="6">
        <f t="shared" si="4"/>
        <v>7</v>
      </c>
    </row>
    <row r="23" spans="1:19" ht="12.75">
      <c r="A23" s="2">
        <f t="shared" si="0"/>
        <v>6.7</v>
      </c>
      <c r="B23" s="63" t="s">
        <v>70</v>
      </c>
      <c r="C23" s="1">
        <v>1</v>
      </c>
      <c r="D23" s="1">
        <v>4</v>
      </c>
      <c r="E23" s="1">
        <v>7</v>
      </c>
      <c r="F23" s="1">
        <v>4</v>
      </c>
      <c r="G23" s="1">
        <v>8</v>
      </c>
      <c r="H23" s="1">
        <v>9</v>
      </c>
      <c r="I23" s="1">
        <v>8</v>
      </c>
      <c r="J23" s="1">
        <v>9</v>
      </c>
      <c r="K23" s="62">
        <v>10</v>
      </c>
      <c r="L23" s="1">
        <v>7</v>
      </c>
      <c r="M23" s="44">
        <f t="shared" si="1"/>
        <v>6.7</v>
      </c>
      <c r="N23" s="6">
        <f t="shared" si="2"/>
        <v>7</v>
      </c>
      <c r="O23" s="45">
        <v>7</v>
      </c>
      <c r="P23" s="45">
        <v>5</v>
      </c>
      <c r="Q23" s="45">
        <v>9</v>
      </c>
      <c r="R23" s="46">
        <f t="shared" si="3"/>
        <v>7</v>
      </c>
      <c r="S23" s="6">
        <f t="shared" si="4"/>
        <v>7</v>
      </c>
    </row>
    <row r="24" spans="1:19" ht="12.75">
      <c r="A24" s="2">
        <f t="shared" si="0"/>
        <v>8.1</v>
      </c>
      <c r="B24" s="63" t="s">
        <v>71</v>
      </c>
      <c r="C24" s="1">
        <v>7</v>
      </c>
      <c r="D24" s="1">
        <v>6</v>
      </c>
      <c r="E24" s="1">
        <v>8</v>
      </c>
      <c r="F24" s="1">
        <v>6</v>
      </c>
      <c r="G24" s="1">
        <v>9</v>
      </c>
      <c r="H24" s="1">
        <v>10</v>
      </c>
      <c r="I24" s="1">
        <v>10</v>
      </c>
      <c r="J24" s="1">
        <v>10</v>
      </c>
      <c r="K24" s="1">
        <v>9</v>
      </c>
      <c r="L24" s="1">
        <v>6</v>
      </c>
      <c r="M24" s="44">
        <f t="shared" si="1"/>
        <v>8.1</v>
      </c>
      <c r="N24" s="6">
        <f t="shared" si="2"/>
        <v>8</v>
      </c>
      <c r="O24" s="45">
        <v>8</v>
      </c>
      <c r="P24" s="45">
        <v>6</v>
      </c>
      <c r="Q24" s="45">
        <v>8</v>
      </c>
      <c r="R24" s="46">
        <f t="shared" si="3"/>
        <v>7.333333333333333</v>
      </c>
      <c r="S24" s="6">
        <v>8</v>
      </c>
    </row>
    <row r="25" spans="1:19" ht="12.75">
      <c r="A25" s="2">
        <f t="shared" si="0"/>
        <v>5.5</v>
      </c>
      <c r="B25" s="63" t="s">
        <v>72</v>
      </c>
      <c r="C25" s="1">
        <v>4</v>
      </c>
      <c r="D25" s="1">
        <v>4</v>
      </c>
      <c r="E25" s="1">
        <v>4</v>
      </c>
      <c r="F25" s="1">
        <v>5</v>
      </c>
      <c r="G25" s="1">
        <v>8</v>
      </c>
      <c r="H25" s="1">
        <v>5</v>
      </c>
      <c r="I25" s="1">
        <v>7</v>
      </c>
      <c r="J25" s="1">
        <v>5</v>
      </c>
      <c r="K25" s="1">
        <v>7</v>
      </c>
      <c r="L25" s="1">
        <v>6</v>
      </c>
      <c r="M25" s="44">
        <f t="shared" si="1"/>
        <v>5.5</v>
      </c>
      <c r="N25" s="6">
        <f t="shared" si="2"/>
        <v>6</v>
      </c>
      <c r="O25" s="45">
        <v>8</v>
      </c>
      <c r="P25" s="45">
        <v>7</v>
      </c>
      <c r="Q25" s="45">
        <v>8</v>
      </c>
      <c r="R25" s="46">
        <f t="shared" si="3"/>
        <v>7.666666666666667</v>
      </c>
      <c r="S25" s="6">
        <f t="shared" si="4"/>
        <v>8</v>
      </c>
    </row>
    <row r="26" spans="2:19" s="3" customFormat="1" ht="12.75">
      <c r="B26" s="4" t="s">
        <v>0</v>
      </c>
      <c r="C26" s="46">
        <f aca="true" t="shared" si="5" ref="C26:S26">AVERAGE(C1:C25)</f>
        <v>4.24</v>
      </c>
      <c r="D26" s="46">
        <f t="shared" si="5"/>
        <v>5.12</v>
      </c>
      <c r="E26" s="46">
        <f t="shared" si="5"/>
        <v>7.28</v>
      </c>
      <c r="F26" s="46">
        <f t="shared" si="5"/>
        <v>5.92</v>
      </c>
      <c r="G26" s="46">
        <f t="shared" si="5"/>
        <v>7.52</v>
      </c>
      <c r="H26" s="46">
        <f t="shared" si="5"/>
        <v>7.04</v>
      </c>
      <c r="I26" s="46">
        <f t="shared" si="5"/>
        <v>7.24</v>
      </c>
      <c r="J26" s="46">
        <f t="shared" si="5"/>
        <v>7.8</v>
      </c>
      <c r="K26" s="46">
        <f t="shared" si="5"/>
        <v>7.92</v>
      </c>
      <c r="L26" s="46">
        <f t="shared" si="5"/>
        <v>7.6</v>
      </c>
      <c r="M26" s="10">
        <f t="shared" si="5"/>
        <v>6.768</v>
      </c>
      <c r="N26" s="10">
        <f t="shared" si="5"/>
        <v>7</v>
      </c>
      <c r="O26" s="10">
        <f t="shared" si="5"/>
        <v>8.08</v>
      </c>
      <c r="P26" s="10">
        <f t="shared" si="5"/>
        <v>6.8</v>
      </c>
      <c r="Q26" s="46">
        <f t="shared" si="5"/>
        <v>7.76</v>
      </c>
      <c r="R26" s="46">
        <f t="shared" si="5"/>
        <v>7.546666666666665</v>
      </c>
      <c r="S26" s="10">
        <f t="shared" si="5"/>
        <v>7.8</v>
      </c>
    </row>
    <row r="27" spans="2:19" s="3" customFormat="1" ht="12.75">
      <c r="B27" s="47">
        <v>25</v>
      </c>
      <c r="C27" s="5" t="s">
        <v>19</v>
      </c>
      <c r="D27" s="5" t="s">
        <v>171</v>
      </c>
      <c r="E27" s="5" t="s">
        <v>4</v>
      </c>
      <c r="F27" s="5" t="s">
        <v>5</v>
      </c>
      <c r="G27" s="5" t="s">
        <v>6</v>
      </c>
      <c r="H27" s="5" t="s">
        <v>7</v>
      </c>
      <c r="I27" s="5" t="s">
        <v>8</v>
      </c>
      <c r="J27" s="5" t="s">
        <v>48</v>
      </c>
      <c r="K27" s="5" t="s">
        <v>49</v>
      </c>
      <c r="L27" s="5" t="s">
        <v>3</v>
      </c>
      <c r="M27" s="5" t="s">
        <v>46</v>
      </c>
      <c r="N27" s="7" t="s">
        <v>45</v>
      </c>
      <c r="O27" s="6" t="s">
        <v>44</v>
      </c>
      <c r="P27" s="6" t="s">
        <v>43</v>
      </c>
      <c r="Q27" s="6" t="s">
        <v>21</v>
      </c>
      <c r="R27" s="12" t="s">
        <v>46</v>
      </c>
      <c r="S27" s="6" t="s">
        <v>2</v>
      </c>
    </row>
    <row r="28" spans="2:14" ht="12.75">
      <c r="B28" s="54" t="s">
        <v>148</v>
      </c>
      <c r="C28" s="105" t="s">
        <v>172</v>
      </c>
      <c r="D28" s="104"/>
      <c r="E28" s="103" t="s">
        <v>151</v>
      </c>
      <c r="F28" s="103"/>
      <c r="G28" s="103"/>
      <c r="H28" s="103"/>
      <c r="I28" s="103"/>
      <c r="J28" s="103"/>
      <c r="K28" s="103"/>
      <c r="L28" s="104"/>
      <c r="M28" s="48">
        <f>N28/B27</f>
        <v>1</v>
      </c>
      <c r="N28" s="6">
        <f>COUNTIF(N1:N25,"&gt;3")</f>
        <v>25</v>
      </c>
    </row>
    <row r="29" spans="2:14" ht="12.75">
      <c r="B29" s="49" t="s">
        <v>1</v>
      </c>
      <c r="C29" s="50"/>
      <c r="D29" s="50"/>
      <c r="E29" s="50"/>
      <c r="F29" s="50"/>
      <c r="G29" s="50"/>
      <c r="H29" s="50"/>
      <c r="I29" s="51"/>
      <c r="J29" s="51"/>
      <c r="K29" s="51"/>
      <c r="L29" s="52"/>
      <c r="M29" s="48">
        <f>N29/B27</f>
        <v>0.68</v>
      </c>
      <c r="N29" s="6">
        <f>COUNTIF(N1:N25,"&gt;6")</f>
        <v>17</v>
      </c>
    </row>
  </sheetData>
  <sheetProtection/>
  <mergeCells count="2">
    <mergeCell ref="E28:L28"/>
    <mergeCell ref="C28:D28"/>
  </mergeCells>
  <conditionalFormatting sqref="C26:S26 M1:M25">
    <cfRule type="cellIs" priority="1" dxfId="0" operator="lessThan" stopIfTrue="1">
      <formula>4</formula>
    </cfRule>
    <cfRule type="cellIs" priority="2" dxfId="1" operator="greaterThanOrEqual" stopIfTrue="1">
      <formula>6.5</formula>
    </cfRule>
  </conditionalFormatting>
  <conditionalFormatting sqref="S1:S25 N1:Q25">
    <cfRule type="cellIs" priority="3" dxfId="0" operator="lessThan" stopIfTrue="1">
      <formula>4</formula>
    </cfRule>
    <cfRule type="cellIs" priority="4" dxfId="1" operator="greaterThan" stopIfTrue="1">
      <formula>6</formula>
    </cfRule>
  </conditionalFormatting>
  <conditionalFormatting sqref="R1:R25">
    <cfRule type="cellIs" priority="5" dxfId="0" operator="lessThan" stopIfTrue="1">
      <formula>3.5</formula>
    </cfRule>
    <cfRule type="cellIs" priority="6" dxfId="1" operator="greaterThan" stopIfTrue="1">
      <formula>6.5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zoomScalePageLayoutView="0" workbookViewId="0" topLeftCell="A16">
      <selection activeCell="N48" sqref="N48"/>
    </sheetView>
  </sheetViews>
  <sheetFormatPr defaultColWidth="9.00390625" defaultRowHeight="12.75"/>
  <cols>
    <col min="1" max="1" width="18.875" style="0" customWidth="1"/>
    <col min="2" max="2" width="12.375" style="0" customWidth="1"/>
    <col min="3" max="3" width="7.625" style="0" customWidth="1"/>
    <col min="4" max="4" width="6.125" style="0" customWidth="1"/>
    <col min="5" max="8" width="6.75390625" style="0" customWidth="1"/>
    <col min="9" max="9" width="7.25390625" style="0" customWidth="1"/>
    <col min="10" max="10" width="7.75390625" style="0" customWidth="1"/>
    <col min="11" max="12" width="6.75390625" style="0" customWidth="1"/>
    <col min="13" max="13" width="9.75390625" style="0" customWidth="1"/>
    <col min="14" max="14" width="10.00390625" style="14" customWidth="1"/>
    <col min="15" max="15" width="9.125" style="38" customWidth="1"/>
    <col min="16" max="16" width="11.00390625" style="37" bestFit="1" customWidth="1"/>
  </cols>
  <sheetData>
    <row r="1" spans="4:16" s="15" customFormat="1" ht="15.75">
      <c r="D1" s="15" t="s">
        <v>22</v>
      </c>
      <c r="N1" s="16"/>
      <c r="O1" s="36"/>
      <c r="P1" s="36"/>
    </row>
    <row r="2" spans="5:8" ht="15.75">
      <c r="E2" s="17" t="s">
        <v>153</v>
      </c>
      <c r="F2" s="15"/>
      <c r="G2" s="15"/>
      <c r="H2" s="15"/>
    </row>
    <row r="4" spans="1:3" ht="12.75">
      <c r="A4" s="3" t="s">
        <v>23</v>
      </c>
      <c r="B4" s="3" t="s">
        <v>24</v>
      </c>
      <c r="C4" s="3"/>
    </row>
    <row r="5" spans="1:10" ht="12.75">
      <c r="A5" s="118" t="s">
        <v>25</v>
      </c>
      <c r="B5" s="119"/>
      <c r="C5" s="119"/>
      <c r="D5" s="119"/>
      <c r="E5" s="120"/>
      <c r="F5" s="118" t="s">
        <v>26</v>
      </c>
      <c r="G5" s="119"/>
      <c r="H5" s="119"/>
      <c r="I5" s="120"/>
      <c r="J5" s="91"/>
    </row>
    <row r="6" spans="1:10" ht="12.75">
      <c r="A6" s="22" t="s">
        <v>37</v>
      </c>
      <c r="B6" s="21"/>
      <c r="C6" s="21"/>
      <c r="D6" s="21"/>
      <c r="E6" s="20"/>
      <c r="F6" s="19" t="s">
        <v>154</v>
      </c>
      <c r="G6" s="19"/>
      <c r="H6" s="19"/>
      <c r="I6" s="19"/>
      <c r="J6" s="78"/>
    </row>
    <row r="7" spans="1:10" ht="12.75">
      <c r="A7" s="22" t="s">
        <v>38</v>
      </c>
      <c r="B7" s="21"/>
      <c r="C7" s="21"/>
      <c r="D7" s="21"/>
      <c r="E7" s="20"/>
      <c r="F7" s="11" t="s">
        <v>104</v>
      </c>
      <c r="G7" s="11" t="s">
        <v>105</v>
      </c>
      <c r="H7" s="11" t="s">
        <v>155</v>
      </c>
      <c r="I7" s="11" t="s">
        <v>156</v>
      </c>
      <c r="J7" s="78"/>
    </row>
    <row r="8" spans="1:10" ht="12.75">
      <c r="A8" s="22" t="s">
        <v>39</v>
      </c>
      <c r="B8" s="21"/>
      <c r="C8" s="21"/>
      <c r="D8" s="21"/>
      <c r="E8" s="20"/>
      <c r="F8" s="11" t="s">
        <v>104</v>
      </c>
      <c r="G8" s="11" t="s">
        <v>105</v>
      </c>
      <c r="H8" s="11" t="s">
        <v>103</v>
      </c>
      <c r="I8" s="11" t="s">
        <v>157</v>
      </c>
      <c r="J8" s="92"/>
    </row>
    <row r="9" spans="3:6" ht="12.75">
      <c r="C9" s="13"/>
      <c r="D9" s="13"/>
      <c r="E9" s="13"/>
      <c r="F9" s="13"/>
    </row>
    <row r="10" spans="1:18" ht="12.75">
      <c r="A10" s="30" t="s">
        <v>28</v>
      </c>
      <c r="B10" s="30" t="s">
        <v>29</v>
      </c>
      <c r="C10" s="30">
        <v>10</v>
      </c>
      <c r="D10" s="32">
        <v>9</v>
      </c>
      <c r="E10" s="32">
        <v>8</v>
      </c>
      <c r="F10" s="30">
        <v>7</v>
      </c>
      <c r="G10" s="30">
        <v>6</v>
      </c>
      <c r="H10" s="30">
        <v>5</v>
      </c>
      <c r="I10" s="30">
        <v>4</v>
      </c>
      <c r="J10" s="30">
        <v>3</v>
      </c>
      <c r="K10" s="30">
        <v>2</v>
      </c>
      <c r="L10" s="30">
        <v>1</v>
      </c>
      <c r="M10" s="30" t="s">
        <v>33</v>
      </c>
      <c r="N10" s="30" t="s">
        <v>30</v>
      </c>
      <c r="O10" s="34" t="s">
        <v>31</v>
      </c>
      <c r="P10" s="34" t="s">
        <v>32</v>
      </c>
      <c r="Q10" s="13"/>
      <c r="R10" s="13"/>
    </row>
    <row r="11" spans="1:18" ht="12.75">
      <c r="A11" s="31" t="s">
        <v>40</v>
      </c>
      <c r="B11" s="31" t="s">
        <v>41</v>
      </c>
      <c r="C11" s="31"/>
      <c r="D11" s="33"/>
      <c r="E11" s="33"/>
      <c r="F11" s="31"/>
      <c r="G11" s="31"/>
      <c r="H11" s="31"/>
      <c r="I11" s="31"/>
      <c r="J11" s="31"/>
      <c r="K11" s="31"/>
      <c r="L11" s="31"/>
      <c r="M11" s="31"/>
      <c r="N11" s="31"/>
      <c r="O11" s="35"/>
      <c r="P11" s="35"/>
      <c r="Q11" s="13"/>
      <c r="R11" s="13"/>
    </row>
    <row r="12" spans="1:16" ht="12.75">
      <c r="A12" s="29" t="s">
        <v>106</v>
      </c>
      <c r="B12" s="18" t="s">
        <v>3</v>
      </c>
      <c r="C12" s="25">
        <f>COUNTIF('13в_ПО'!$L$1:$L$25,C$10)</f>
        <v>3</v>
      </c>
      <c r="D12" s="25">
        <f>COUNTIF('13в_ПО'!$L$1:$L$25,D$10)</f>
        <v>3</v>
      </c>
      <c r="E12" s="25">
        <f>COUNTIF('13в_ПО'!$L$1:$L$25,E$10)</f>
        <v>5</v>
      </c>
      <c r="F12" s="25">
        <f>COUNTIF('13в_ПО'!$L$1:$L$25,F$10)</f>
        <v>9</v>
      </c>
      <c r="G12" s="25">
        <f>COUNTIF('13в_ПО'!$L$1:$L$25,G$10)</f>
        <v>5</v>
      </c>
      <c r="H12" s="25">
        <f>COUNTIF('13в_ПО'!$L$1:$L$25,H$10)</f>
        <v>0</v>
      </c>
      <c r="I12" s="25">
        <f>COUNTIF('13в_ПО'!$L$1:$L$25,I$10)</f>
        <v>0</v>
      </c>
      <c r="J12" s="25">
        <f>COUNTIF('13в_ПО'!$L$1:$L$25,J$10)</f>
        <v>0</v>
      </c>
      <c r="K12" s="25">
        <f>COUNTIF('13в_ПО'!$L$1:$L$25,K$10)</f>
        <v>0</v>
      </c>
      <c r="L12" s="25">
        <f>COUNTIF('13в_ПО'!$L$1:$L$25,L$10)</f>
        <v>0</v>
      </c>
      <c r="M12" s="25">
        <f>$A$13-SUM(C12:K12)</f>
        <v>0</v>
      </c>
      <c r="N12" s="40">
        <f>'13в_ПО'!L26</f>
        <v>7.6</v>
      </c>
      <c r="O12" s="39">
        <f>SUM(C12:I12)/$A$13</f>
        <v>1</v>
      </c>
      <c r="P12" s="35">
        <f>SUM(C12:F12)/$A$13</f>
        <v>0.8</v>
      </c>
    </row>
    <row r="13" spans="1:16" ht="12.75">
      <c r="A13" s="29">
        <f>'13в_ПО'!B27</f>
        <v>25</v>
      </c>
      <c r="B13" s="20" t="s">
        <v>27</v>
      </c>
      <c r="C13" s="1">
        <f>COUNTIF('13в_ПО'!$N$1:$N$25,C10)</f>
        <v>0</v>
      </c>
      <c r="D13" s="1">
        <f>COUNTIF('13в_ПО'!$N$1:$N$25,D10)</f>
        <v>3</v>
      </c>
      <c r="E13" s="1">
        <f>COUNTIF('13в_ПО'!$N$1:$N$25,E10)</f>
        <v>6</v>
      </c>
      <c r="F13" s="1">
        <f>COUNTIF('13в_ПО'!$N$1:$N$25,F10)</f>
        <v>8</v>
      </c>
      <c r="G13" s="1">
        <f>COUNTIF('13в_ПО'!$N$1:$N$25,G10)</f>
        <v>6</v>
      </c>
      <c r="H13" s="1">
        <f>COUNTIF('13в_ПО'!$N$1:$N$25,H10)</f>
        <v>0</v>
      </c>
      <c r="I13" s="1">
        <f>COUNTIF('13в_ПО'!$N$1:$N$25,I10)</f>
        <v>2</v>
      </c>
      <c r="J13" s="1">
        <f>COUNTIF('13в_ПО'!$N$1:$N$25,J10)</f>
        <v>0</v>
      </c>
      <c r="K13" s="1">
        <f>COUNTIF('13в_ПО'!$N$1:$N$25,K10)</f>
        <v>0</v>
      </c>
      <c r="L13" s="1">
        <f>COUNTIF('13в_ПО'!$N$1:$N$25,L10)</f>
        <v>0</v>
      </c>
      <c r="M13" s="25">
        <f>$A$13-SUM(C13:K13)</f>
        <v>0</v>
      </c>
      <c r="N13" s="41">
        <f>'13в_ПО'!N26</f>
        <v>7</v>
      </c>
      <c r="O13" s="39">
        <f>SUM(C13:I13)/$A$13</f>
        <v>1</v>
      </c>
      <c r="P13" s="35">
        <f>SUM(C13:F13)/$A$13</f>
        <v>0.68</v>
      </c>
    </row>
    <row r="14" spans="1:16" ht="12.75">
      <c r="A14" s="25"/>
      <c r="B14" s="20" t="s">
        <v>21</v>
      </c>
      <c r="C14" s="1">
        <f>COUNTIF('13в_ПО'!$Q$1:$Q$25,C10)</f>
        <v>2</v>
      </c>
      <c r="D14" s="1">
        <f>COUNTIF('13в_ПО'!$Q$1:$Q$25,D10)</f>
        <v>6</v>
      </c>
      <c r="E14" s="1">
        <f>COUNTIF('13в_ПО'!$Q$1:$Q$25,E10)</f>
        <v>8</v>
      </c>
      <c r="F14" s="1">
        <f>COUNTIF('13в_ПО'!$Q$1:$Q$25,F10)</f>
        <v>3</v>
      </c>
      <c r="G14" s="1">
        <f>COUNTIF('13в_ПО'!$Q$1:$Q$25,G10)</f>
        <v>5</v>
      </c>
      <c r="H14" s="1">
        <f>COUNTIF('13в_ПО'!$Q$1:$Q$25,H10)</f>
        <v>1</v>
      </c>
      <c r="I14" s="1">
        <f>COUNTIF('13в_ПО'!$Q$1:$Q$25,I10)</f>
        <v>0</v>
      </c>
      <c r="J14" s="1">
        <f>COUNTIF('13в_ПО'!$Q$1:$Q$25,J10)</f>
        <v>0</v>
      </c>
      <c r="K14" s="1">
        <f>COUNTIF('13в_ПО'!$Q$1:$Q$25,K10)</f>
        <v>0</v>
      </c>
      <c r="L14" s="1">
        <f>COUNTIF('13в_ПО'!$Q$1:$Q$25,L10)</f>
        <v>0</v>
      </c>
      <c r="M14" s="25">
        <f>$A$13-SUM(C14:K14)</f>
        <v>0</v>
      </c>
      <c r="N14" s="41">
        <f>'13в_ПО'!Q26</f>
        <v>7.76</v>
      </c>
      <c r="O14" s="39">
        <f>SUM(C14:I14)/$A$13</f>
        <v>1</v>
      </c>
      <c r="P14" s="35">
        <f>SUM(C14:F14)/$A$13</f>
        <v>0.76</v>
      </c>
    </row>
    <row r="15" spans="1:16" ht="12.75">
      <c r="A15" s="29" t="s">
        <v>158</v>
      </c>
      <c r="B15" s="1" t="s">
        <v>14</v>
      </c>
      <c r="C15" s="1">
        <f>COUNTIF('13в_ИТ'!$I$1:$I$13,C$10)</f>
        <v>4</v>
      </c>
      <c r="D15" s="1">
        <f>COUNTIF('13в_ИТ'!$I$1:$I$13,D$10)</f>
        <v>7</v>
      </c>
      <c r="E15" s="1">
        <f>COUNTIF('13в_ИТ'!$I$1:$I$13,E$10)</f>
        <v>0</v>
      </c>
      <c r="F15" s="1">
        <f>COUNTIF('13в_ИТ'!$I$1:$I$13,F$10)</f>
        <v>2</v>
      </c>
      <c r="G15" s="1">
        <f>COUNTIF('13в_ИТ'!$I$1:$I$13,G$10)</f>
        <v>0</v>
      </c>
      <c r="H15" s="1">
        <f>COUNTIF('13в_ИТ'!$I$1:$I$13,H$10)</f>
        <v>0</v>
      </c>
      <c r="I15" s="1">
        <f>COUNTIF('13в_ИТ'!$I$1:$I$13,I$10)</f>
        <v>0</v>
      </c>
      <c r="J15" s="1">
        <f>COUNTIF('13в_ИТ'!$I$1:$I$13,J$10)</f>
        <v>0</v>
      </c>
      <c r="K15" s="1">
        <f>COUNTIF('13в_ИТ'!$I$1:$I$13,K$10)</f>
        <v>0</v>
      </c>
      <c r="L15" s="1">
        <f>COUNTIF('13в_ИТ'!$I$1:$I$13,L$10)</f>
        <v>0</v>
      </c>
      <c r="M15" s="25">
        <f>$A$16-SUM(C15:K15)</f>
        <v>0</v>
      </c>
      <c r="N15" s="41">
        <f>'13в_ИТ'!I14</f>
        <v>9</v>
      </c>
      <c r="O15" s="39">
        <f>SUM(C15:I15)/$A$16</f>
        <v>1</v>
      </c>
      <c r="P15" s="35">
        <f>SUM(C15:F15)/$A$16</f>
        <v>1</v>
      </c>
    </row>
    <row r="16" spans="1:16" ht="12.75">
      <c r="A16" s="29">
        <v>13</v>
      </c>
      <c r="B16" s="1" t="s">
        <v>27</v>
      </c>
      <c r="C16" s="1">
        <f>COUNTIF('13в_ИТ'!$O$1:$O$13,C10)</f>
        <v>1</v>
      </c>
      <c r="D16" s="1">
        <f>COUNTIF('13в_ИТ'!$O$1:$O$13,D10)</f>
        <v>4</v>
      </c>
      <c r="E16" s="1">
        <f>COUNTIF('13в_ИТ'!$O$1:$O$13,E10)</f>
        <v>3</v>
      </c>
      <c r="F16" s="1">
        <f>COUNTIF('13в_ИТ'!$O$1:$O$13,F10)</f>
        <v>3</v>
      </c>
      <c r="G16" s="1">
        <f>COUNTIF('13в_ИТ'!$O$1:$O$13,G10)</f>
        <v>1</v>
      </c>
      <c r="H16" s="1">
        <f>COUNTIF('13в_ИТ'!$O$1:$O$13,H10)</f>
        <v>0</v>
      </c>
      <c r="I16" s="1">
        <f>COUNTIF('13в_ИТ'!$O$1:$O$13,I10)</f>
        <v>1</v>
      </c>
      <c r="J16" s="1">
        <f>COUNTIF('13в_ИТ'!$O$1:$O$13,J10)</f>
        <v>0</v>
      </c>
      <c r="K16" s="1">
        <f>COUNTIF('13в_ИТ'!$O$1:$O$13,K10)</f>
        <v>0</v>
      </c>
      <c r="L16" s="1">
        <f>COUNTIF('13в_ИТ'!$O$1:$O$13,L10)</f>
        <v>0</v>
      </c>
      <c r="M16" s="25">
        <f>$A$16-SUM(C16:K16)</f>
        <v>0</v>
      </c>
      <c r="N16" s="41">
        <f>'13в_ИТ'!O14</f>
        <v>7.769230769230769</v>
      </c>
      <c r="O16" s="39">
        <f>SUM(C16:I16)/$A$16</f>
        <v>1</v>
      </c>
      <c r="P16" s="35">
        <f>SUM(C16:F16)/$A$16</f>
        <v>0.8461538461538461</v>
      </c>
    </row>
    <row r="17" spans="1:16" ht="12.75">
      <c r="A17" s="26" t="s">
        <v>107</v>
      </c>
      <c r="B17" s="20" t="s">
        <v>3</v>
      </c>
      <c r="C17" s="1">
        <f>COUNTIF('14вк_ПО'!$J$1:$J$29,C$10)</f>
        <v>0</v>
      </c>
      <c r="D17" s="1">
        <f>COUNTIF('14вк_ПО'!$J$1:$J$29,D$10)</f>
        <v>3</v>
      </c>
      <c r="E17" s="1">
        <f>COUNTIF('14вк_ПО'!$J$1:$J$29,E$10)</f>
        <v>2</v>
      </c>
      <c r="F17" s="1">
        <f>COUNTIF('14вк_ПО'!$J$1:$J$29,F$10)</f>
        <v>3</v>
      </c>
      <c r="G17" s="1">
        <f>COUNTIF('14вк_ПО'!$J$1:$J$29,G$10)</f>
        <v>6</v>
      </c>
      <c r="H17" s="1">
        <f>COUNTIF('14вк_ПО'!$J$1:$J$29,H$10)</f>
        <v>5</v>
      </c>
      <c r="I17" s="1">
        <f>COUNTIF('14вк_ПО'!$J$1:$J$29,I$10)</f>
        <v>10</v>
      </c>
      <c r="J17" s="1">
        <f>COUNTIF('14вк_ПО'!$J$1:$J$29,J$10)</f>
        <v>0</v>
      </c>
      <c r="K17" s="1">
        <f>COUNTIF('14вк_ПО'!$J$1:$J$29,K$10)</f>
        <v>0</v>
      </c>
      <c r="L17" s="1">
        <f>COUNTIF('14вк_ПО'!$J$1:$J$29,L$10)</f>
        <v>0</v>
      </c>
      <c r="M17" s="25">
        <f>$A$18-SUM(C17:K17)</f>
        <v>0</v>
      </c>
      <c r="N17" s="41">
        <f>'14вк_ПО'!J30</f>
        <v>5.689655172413793</v>
      </c>
      <c r="O17" s="39">
        <f>SUM(C17:I17)/$A$18</f>
        <v>1</v>
      </c>
      <c r="P17" s="35">
        <f>SUM(C17:F17)/$A$18</f>
        <v>0.27586206896551724</v>
      </c>
    </row>
    <row r="18" spans="1:16" ht="12.75">
      <c r="A18" s="29">
        <f>'14вк_ПО'!B31</f>
        <v>29</v>
      </c>
      <c r="B18" s="20" t="s">
        <v>27</v>
      </c>
      <c r="C18" s="1">
        <f>COUNTIF('14вк_ПО'!$L$1:$L$29,C$10)</f>
        <v>0</v>
      </c>
      <c r="D18" s="1">
        <f>COUNTIF('14вк_ПО'!$L$1:$L$29,D$10)</f>
        <v>0</v>
      </c>
      <c r="E18" s="1">
        <f>COUNTIF('14вк_ПО'!$L$1:$L$29,E$10)</f>
        <v>1</v>
      </c>
      <c r="F18" s="1">
        <f>COUNTIF('14вк_ПО'!$L$1:$L$29,F$10)</f>
        <v>7</v>
      </c>
      <c r="G18" s="1">
        <f>COUNTIF('14вк_ПО'!$L$1:$L$29,G$10)</f>
        <v>5</v>
      </c>
      <c r="H18" s="1">
        <f>COUNTIF('14вк_ПО'!$L$1:$L$29,H$10)</f>
        <v>12</v>
      </c>
      <c r="I18" s="1">
        <f>COUNTIF('14вк_ПО'!$L$1:$L$29,I$10)</f>
        <v>4</v>
      </c>
      <c r="J18" s="1">
        <f>COUNTIF('14вк_ПО'!$L$1:$L$29,J$10)</f>
        <v>0</v>
      </c>
      <c r="K18" s="1">
        <f>COUNTIF('14вк_ПО'!$L$1:$L$29,K$10)</f>
        <v>0</v>
      </c>
      <c r="L18" s="1">
        <f>COUNTIF('14вк_ПО'!$L$1:$L$29,L$10)</f>
        <v>0</v>
      </c>
      <c r="M18" s="25">
        <f>$A$18-SUM(C18:K18)</f>
        <v>0</v>
      </c>
      <c r="N18" s="41">
        <f>'14вк_ПО'!L30</f>
        <v>5.620689655172414</v>
      </c>
      <c r="O18" s="39">
        <f>SUM(C18:I18)/$A$18</f>
        <v>1</v>
      </c>
      <c r="P18" s="35">
        <f>SUM(C18:F18)/$A$18</f>
        <v>0.27586206896551724</v>
      </c>
    </row>
    <row r="19" spans="1:16" ht="12.75">
      <c r="A19" s="25"/>
      <c r="B19" s="20" t="s">
        <v>21</v>
      </c>
      <c r="C19" s="1">
        <f>COUNTIF('14вк_ПО'!$O$1:$O$29,C$10)</f>
        <v>0</v>
      </c>
      <c r="D19" s="1">
        <f>COUNTIF('14вк_ПО'!$O$1:$O$29,D$10)</f>
        <v>0</v>
      </c>
      <c r="E19" s="1">
        <f>COUNTIF('14вк_ПО'!$O$1:$O$29,E$10)</f>
        <v>2</v>
      </c>
      <c r="F19" s="1">
        <f>COUNTIF('14вк_ПО'!$O$1:$O$29,F$10)</f>
        <v>6</v>
      </c>
      <c r="G19" s="1">
        <f>COUNTIF('14вк_ПО'!$O$1:$O$29,G$10)</f>
        <v>9</v>
      </c>
      <c r="H19" s="1">
        <f>COUNTIF('14вк_ПО'!$O$1:$O$29,H$10)</f>
        <v>9</v>
      </c>
      <c r="I19" s="1">
        <f>COUNTIF('14вк_ПО'!$O$1:$O$29,I$10)</f>
        <v>2</v>
      </c>
      <c r="J19" s="1">
        <f>COUNTIF('14вк_ПО'!$O$1:$O$29,J$10)</f>
        <v>0</v>
      </c>
      <c r="K19" s="1">
        <f>COUNTIF('14вк_ПО'!$O$1:$O$29,K$10)</f>
        <v>0</v>
      </c>
      <c r="L19" s="1">
        <f>COUNTIF('14вк_ПО'!$O$1:$O$29,L$10)</f>
        <v>0</v>
      </c>
      <c r="M19" s="25">
        <f>$A$18-SUM(C19:K19)</f>
        <v>1</v>
      </c>
      <c r="N19" s="41">
        <f>'14вк_ПО'!O30</f>
        <v>5.689655172413793</v>
      </c>
      <c r="O19" s="39">
        <f>SUM(C19:I19)/$A$18</f>
        <v>0.9655172413793104</v>
      </c>
      <c r="P19" s="35">
        <f>SUM(C19:F19)/$A$18</f>
        <v>0.27586206896551724</v>
      </c>
    </row>
    <row r="20" spans="1:16" ht="12.75">
      <c r="A20" s="29" t="s">
        <v>159</v>
      </c>
      <c r="B20" s="1" t="s">
        <v>14</v>
      </c>
      <c r="C20" s="1">
        <f>COUNTIF('14вк_ИТ'!$I$1:$I$15,C$10)</f>
        <v>2</v>
      </c>
      <c r="D20" s="1">
        <f>COUNTIF('14вк_ИТ'!$I$1:$I$15,D$10)</f>
        <v>2</v>
      </c>
      <c r="E20" s="1">
        <f>COUNTIF('14вк_ИТ'!$I$1:$I$15,E$10)</f>
        <v>2</v>
      </c>
      <c r="F20" s="1">
        <f>COUNTIF('14вк_ИТ'!$I$1:$I$15,F$10)</f>
        <v>3</v>
      </c>
      <c r="G20" s="1">
        <f>COUNTIF('14вк_ИТ'!$I$1:$I$15,G$10)</f>
        <v>3</v>
      </c>
      <c r="H20" s="1">
        <f>COUNTIF('14вк_ИТ'!$I$1:$I$15,H$10)</f>
        <v>1</v>
      </c>
      <c r="I20" s="1">
        <f>COUNTIF('14вк_ИТ'!$I$1:$I$15,I$10)</f>
        <v>2</v>
      </c>
      <c r="J20" s="1">
        <f>COUNTIF('14вк_ИТ'!$I$1:$I$15,J$10)</f>
        <v>0</v>
      </c>
      <c r="K20" s="1">
        <f>COUNTIF('14вк_ИТ'!$I$1:$I$15,K$10)</f>
        <v>0</v>
      </c>
      <c r="L20" s="1">
        <f>COUNTIF('14вк_ИТ'!$I$1:$I$15,L$10)</f>
        <v>0</v>
      </c>
      <c r="M20" s="25">
        <f>$A$21-SUM(C20:K20)</f>
        <v>0</v>
      </c>
      <c r="N20" s="41">
        <f>'14вк_ИТ'!I16</f>
        <v>7.066666666666666</v>
      </c>
      <c r="O20" s="39">
        <f>SUM(C20:I20)/$A$21</f>
        <v>1</v>
      </c>
      <c r="P20" s="35">
        <f>SUM(C20:F20)/$A$21</f>
        <v>0.6</v>
      </c>
    </row>
    <row r="21" spans="1:16" ht="12.75">
      <c r="A21" s="25">
        <f>'14вк_ИТ'!B17</f>
        <v>15</v>
      </c>
      <c r="B21" s="1" t="s">
        <v>27</v>
      </c>
      <c r="C21" s="1">
        <f>COUNTIF('14вк_ИТ'!$P$1:$P$15,C$10)</f>
        <v>0</v>
      </c>
      <c r="D21" s="1">
        <f>COUNTIF('14вк_ИТ'!$P$1:$P$15,D$10)</f>
        <v>2</v>
      </c>
      <c r="E21" s="1">
        <f>COUNTIF('14вк_ИТ'!$P$1:$P$15,E$10)</f>
        <v>1</v>
      </c>
      <c r="F21" s="1">
        <f>COUNTIF('14вк_ИТ'!$P$1:$P$15,F$10)</f>
        <v>6</v>
      </c>
      <c r="G21" s="1">
        <f>COUNTIF('14вк_ИТ'!$P$1:$P$15,G$10)</f>
        <v>3</v>
      </c>
      <c r="H21" s="1">
        <f>COUNTIF('14вк_ИТ'!$P$1:$P$15,H$10)</f>
        <v>2</v>
      </c>
      <c r="I21" s="1">
        <f>COUNTIF('14вк_ИТ'!$P$1:$P$15,I$10)</f>
        <v>1</v>
      </c>
      <c r="J21" s="1">
        <f>COUNTIF('14вк_ИТ'!$P$1:$P$15,J$10)</f>
        <v>0</v>
      </c>
      <c r="K21" s="1">
        <f>COUNTIF('14вк_ИТ'!$P$1:$P$15,K$10)</f>
        <v>0</v>
      </c>
      <c r="L21" s="1">
        <f>COUNTIF('14вк_ИТ'!$P$1:$P$15,L$10)</f>
        <v>0</v>
      </c>
      <c r="M21" s="25">
        <f>$A$21-SUM(C21:K21)</f>
        <v>0</v>
      </c>
      <c r="N21" s="41">
        <f>'14вк_ИТ'!P16</f>
        <v>6.666666666666667</v>
      </c>
      <c r="O21" s="39">
        <f>SUM(C21:I21)/$A$21</f>
        <v>1</v>
      </c>
      <c r="P21" s="35">
        <f>SUM(C21:F21)/$A$21</f>
        <v>0.6</v>
      </c>
    </row>
    <row r="22" spans="1:16" ht="12.75">
      <c r="A22" s="26" t="s">
        <v>173</v>
      </c>
      <c r="B22" s="1" t="s">
        <v>14</v>
      </c>
      <c r="C22" s="1">
        <f>COUNTIF('15в_ПО'!$H$1:$H$25,C10)</f>
        <v>3</v>
      </c>
      <c r="D22" s="1">
        <f>COUNTIF('15в_ПО'!$H$1:$H$25,D10)</f>
        <v>3</v>
      </c>
      <c r="E22" s="1">
        <f>COUNTIF('15в_ПО'!$H$1:$H$25,E10)</f>
        <v>5</v>
      </c>
      <c r="F22" s="1">
        <f>COUNTIF('15в_ПО'!$H$1:$H$25,F10)</f>
        <v>1</v>
      </c>
      <c r="G22" s="1">
        <f>COUNTIF('15в_ПО'!$H$1:$H$25,G10)</f>
        <v>1</v>
      </c>
      <c r="H22" s="1">
        <f>COUNTIF('15в_ПО'!$H$1:$H$25,H10)</f>
        <v>5</v>
      </c>
      <c r="I22" s="1">
        <f>COUNTIF('15в_ПО'!$H$1:$H$25,I10)</f>
        <v>7</v>
      </c>
      <c r="J22" s="1">
        <f>COUNTIF('15в_ПО'!$H$1:$H$25,J10)</f>
        <v>0</v>
      </c>
      <c r="K22" s="1">
        <f>COUNTIF('15в_ПО'!$H$1:$H$25,K10)</f>
        <v>0</v>
      </c>
      <c r="L22" s="1">
        <f>COUNTIF('15в_ПО'!$H$1:$H$25,L10)</f>
        <v>0</v>
      </c>
      <c r="M22" s="25">
        <f>$A$23-SUM(C22:K22)</f>
        <v>0</v>
      </c>
      <c r="N22" s="41">
        <f>'15в_ПО'!H26</f>
        <v>6.52</v>
      </c>
      <c r="O22" s="39">
        <f>SUM(C22:I22)/$A$23</f>
        <v>1</v>
      </c>
      <c r="P22" s="35">
        <f>SUM(C22:F22)/$A$23</f>
        <v>0.48</v>
      </c>
    </row>
    <row r="23" spans="1:16" ht="12.75">
      <c r="A23" s="25">
        <f>'15в_ПО'!B27</f>
        <v>25</v>
      </c>
      <c r="B23" s="1" t="s">
        <v>27</v>
      </c>
      <c r="C23" s="1">
        <f>COUNTIF('15в_ПО'!$J$1:$J$25,C10)</f>
        <v>0</v>
      </c>
      <c r="D23" s="1">
        <f>COUNTIF('15в_ПО'!$J$1:$J$25,D10)</f>
        <v>0</v>
      </c>
      <c r="E23" s="1">
        <f>COUNTIF('15в_ПО'!$J$1:$J$25,E10)</f>
        <v>2</v>
      </c>
      <c r="F23" s="1">
        <f>COUNTIF('15в_ПО'!$J$1:$J$25,F10)</f>
        <v>14</v>
      </c>
      <c r="G23" s="1">
        <f>COUNTIF('15в_ПО'!$J$1:$J$25,G10)</f>
        <v>6</v>
      </c>
      <c r="H23" s="1">
        <f>COUNTIF('15в_ПО'!$J$1:$J$25,H10)</f>
        <v>3</v>
      </c>
      <c r="I23" s="1">
        <f>COUNTIF('15в_ПО'!$J$1:$J$25,I10)</f>
        <v>0</v>
      </c>
      <c r="J23" s="1">
        <f>COUNTIF('15в_ПО'!$J$1:$J$25,J10)</f>
        <v>0</v>
      </c>
      <c r="K23" s="1">
        <f>COUNTIF('15в_ПО'!$J$1:$J$25,K10)</f>
        <v>0</v>
      </c>
      <c r="L23" s="1">
        <f>COUNTIF('15в_ПО'!$J$1:$J$25,L10)</f>
        <v>0</v>
      </c>
      <c r="M23" s="25">
        <f>$A$23-SUM(C23:K23)</f>
        <v>0</v>
      </c>
      <c r="N23" s="41">
        <f>'15в_ПО'!J26</f>
        <v>6.6</v>
      </c>
      <c r="O23" s="39">
        <f>SUM(C23:I23)/$A$23</f>
        <v>1</v>
      </c>
      <c r="P23" s="35">
        <f>SUM(C23:F23)/$A$23</f>
        <v>0.64</v>
      </c>
    </row>
    <row r="24" spans="1:16" ht="12.75">
      <c r="A24" s="26" t="s">
        <v>174</v>
      </c>
      <c r="B24" s="1" t="s">
        <v>14</v>
      </c>
      <c r="C24" s="1">
        <f>COUNTIF('16вк_ПО'!$H$1:$H$25,C$10)</f>
        <v>2</v>
      </c>
      <c r="D24" s="1">
        <f>COUNTIF('16вк_ПО'!$H$1:$H$25,D$10)</f>
        <v>10</v>
      </c>
      <c r="E24" s="1">
        <f>COUNTIF('16вк_ПО'!$H$1:$H$25,E$10)</f>
        <v>1</v>
      </c>
      <c r="F24" s="1">
        <f>COUNTIF('16вк_ПО'!$H$1:$H$25,F$10)</f>
        <v>0</v>
      </c>
      <c r="G24" s="1">
        <f>COUNTIF('16вк_ПО'!$H$1:$H$25,G$10)</f>
        <v>1</v>
      </c>
      <c r="H24" s="1">
        <f>COUNTIF('16вк_ПО'!$H$1:$H$25,H$10)</f>
        <v>2</v>
      </c>
      <c r="I24" s="1">
        <f>COUNTIF('16вк_ПО'!$H$1:$H$25,I$10)</f>
        <v>8</v>
      </c>
      <c r="J24" s="1">
        <f>COUNTIF('16вк_ПО'!$H$1:$H$25,J$10)</f>
        <v>0</v>
      </c>
      <c r="K24" s="1">
        <f>COUNTIF('16вк_ПО'!$H$1:$H$25,K$10)</f>
        <v>0</v>
      </c>
      <c r="L24" s="1">
        <f>COUNTIF('16вк_ПО'!$H$1:$H$25,L$10)</f>
        <v>0</v>
      </c>
      <c r="M24" s="25">
        <f>$A$25-SUM(C24:K24)</f>
        <v>1</v>
      </c>
      <c r="N24" s="41">
        <f>'16вк_ПО'!H26</f>
        <v>6.916666666666667</v>
      </c>
      <c r="O24" s="39">
        <f>SUM(C24:I24)/$A$25</f>
        <v>0.96</v>
      </c>
      <c r="P24" s="35">
        <f>SUM(C24:F24)/$A$25</f>
        <v>0.52</v>
      </c>
    </row>
    <row r="25" spans="1:16" ht="12.75">
      <c r="A25" s="25">
        <f>'16вк_ПО'!B27</f>
        <v>25</v>
      </c>
      <c r="B25" s="1" t="s">
        <v>27</v>
      </c>
      <c r="C25" s="1">
        <f>COUNTIF('16вк_ПО'!$J$1:$J$25,C$10)</f>
        <v>0</v>
      </c>
      <c r="D25" s="1">
        <f>COUNTIF('16вк_ПО'!$J$1:$J$25,D$10)</f>
        <v>2</v>
      </c>
      <c r="E25" s="1">
        <f>COUNTIF('16вк_ПО'!$J$1:$J$25,E$10)</f>
        <v>3</v>
      </c>
      <c r="F25" s="1">
        <f>COUNTIF('16вк_ПО'!$J$1:$J$25,F$10)</f>
        <v>6</v>
      </c>
      <c r="G25" s="1">
        <f>COUNTIF('16вк_ПО'!$J$1:$J$25,G$10)</f>
        <v>7</v>
      </c>
      <c r="H25" s="1">
        <f>COUNTIF('16вк_ПО'!$J$1:$J$25,H$10)</f>
        <v>3</v>
      </c>
      <c r="I25" s="1">
        <f>COUNTIF('16вк_ПО'!$J$1:$J$25,I$10)</f>
        <v>3</v>
      </c>
      <c r="J25" s="1">
        <f>COUNTIF('16вк_ПО'!$J$1:$J$25,J$10)</f>
        <v>0</v>
      </c>
      <c r="K25" s="1">
        <f>COUNTIF('16вк_ПО'!$J$1:$J$25,K$10)</f>
        <v>0</v>
      </c>
      <c r="L25" s="1">
        <f>COUNTIF('16вк_ПО'!$J$1:$J$25,L$10)</f>
        <v>0</v>
      </c>
      <c r="M25" s="25">
        <f>$A$25-SUM(C25:K25)</f>
        <v>1</v>
      </c>
      <c r="N25" s="41">
        <f>'16вк_ПО'!J26</f>
        <v>6.12</v>
      </c>
      <c r="O25" s="39">
        <f>SUM(C25:I25)/$A$25</f>
        <v>0.96</v>
      </c>
      <c r="P25" s="35">
        <f>SUM(C25:F25)/$A$25</f>
        <v>0.44</v>
      </c>
    </row>
    <row r="26" spans="1:16" ht="12.75">
      <c r="A26" s="24" t="s">
        <v>160</v>
      </c>
      <c r="B26" s="1" t="s">
        <v>14</v>
      </c>
      <c r="C26" s="1">
        <f>COUNTIF('39ппа_ИТ'!$G$1:$G$24,C$10)</f>
        <v>12</v>
      </c>
      <c r="D26" s="1">
        <f>COUNTIF('39ппа_ИТ'!$G$1:$G$24,D$10)</f>
        <v>5</v>
      </c>
      <c r="E26" s="1">
        <f>COUNTIF('39ппа_ИТ'!$G$1:$G$24,E$10)</f>
        <v>3</v>
      </c>
      <c r="F26" s="1">
        <f>COUNTIF('39ппа_ИТ'!$G$1:$G$24,F$10)</f>
        <v>3</v>
      </c>
      <c r="G26" s="1">
        <f>COUNTIF('39ппа_ИТ'!$G$1:$G$24,G$10)</f>
        <v>1</v>
      </c>
      <c r="H26" s="1">
        <f>COUNTIF('39ппа_ИТ'!$G$1:$G$24,H$10)</f>
        <v>0</v>
      </c>
      <c r="I26" s="1">
        <f>COUNTIF('39ппа_ИТ'!$G$1:$G$24,I$10)</f>
        <v>0</v>
      </c>
      <c r="J26" s="1">
        <f>COUNTIF('39ппа_ИТ'!$G$1:$G$24,J$10)</f>
        <v>0</v>
      </c>
      <c r="K26" s="1">
        <f>COUNTIF('39ппа_ИТ'!$G$1:$G$24,K$10)</f>
        <v>0</v>
      </c>
      <c r="L26" s="1">
        <f>COUNTIF('39ппа_ИТ'!$G$1:$G$24,L$10)</f>
        <v>0</v>
      </c>
      <c r="M26" s="25">
        <f>$A$27-SUM(C26:K26)</f>
        <v>0</v>
      </c>
      <c r="N26" s="41">
        <f>'39ппа_ИТ'!G25</f>
        <v>9</v>
      </c>
      <c r="O26" s="39">
        <f>SUM(C26:I26)/$A$27</f>
        <v>1</v>
      </c>
      <c r="P26" s="35">
        <f>SUM(C26:F26)/$A$27</f>
        <v>0.9583333333333334</v>
      </c>
    </row>
    <row r="27" spans="1:16" ht="12.75">
      <c r="A27" s="29">
        <f>'39ппа_ИТ'!B26</f>
        <v>24</v>
      </c>
      <c r="B27" s="24" t="s">
        <v>27</v>
      </c>
      <c r="C27" s="24">
        <f>COUNTIF('39ппа_ИТ'!$I$1:$I$24,C10)</f>
        <v>10</v>
      </c>
      <c r="D27" s="24">
        <f>COUNTIF('39ппа_ИТ'!$I$1:$I$24,D10)</f>
        <v>8</v>
      </c>
      <c r="E27" s="24">
        <f>COUNTIF('39ппа_ИТ'!$I$1:$I$24,E10)</f>
        <v>6</v>
      </c>
      <c r="F27" s="24">
        <f>COUNTIF('39ппа_ИТ'!$I$1:$I$24,F10)</f>
        <v>0</v>
      </c>
      <c r="G27" s="24">
        <f>COUNTIF('39ппа_ИТ'!$I$1:$I$24,G10)</f>
        <v>0</v>
      </c>
      <c r="H27" s="24">
        <f>COUNTIF('39ппа_ИТ'!$I$1:$I$24,H10)</f>
        <v>0</v>
      </c>
      <c r="I27" s="24">
        <f>COUNTIF('39ппа_ИТ'!$I$1:$I$24,I10)</f>
        <v>0</v>
      </c>
      <c r="J27" s="24">
        <f>COUNTIF('39ппа_ИТ'!$I$1:$I$24,J10)</f>
        <v>0</v>
      </c>
      <c r="K27" s="24">
        <f>COUNTIF('39ппа_ИТ'!$I$1:$I$24,K10)</f>
        <v>0</v>
      </c>
      <c r="L27" s="24">
        <f>COUNTIF('39ппа_ИТ'!$I$1:$I$24,L10)</f>
        <v>0</v>
      </c>
      <c r="M27" s="29">
        <f>$A$27-SUM(C27:K27)</f>
        <v>0</v>
      </c>
      <c r="N27" s="58">
        <f>'39ппа_ИТ'!I25</f>
        <v>9.166666666666666</v>
      </c>
      <c r="O27" s="59">
        <f>SUM(C27:I27)/$A$27</f>
        <v>1</v>
      </c>
      <c r="P27" s="60">
        <f>SUM(C27:F27)/$A$27</f>
        <v>1</v>
      </c>
    </row>
    <row r="28" spans="1:16" ht="12.75">
      <c r="A28" s="56" t="s">
        <v>161</v>
      </c>
      <c r="B28" s="56" t="s">
        <v>14</v>
      </c>
      <c r="C28" s="97">
        <f>COUNTIF('40ппа_Прогр'!$G$1:$G$30,C10)</f>
        <v>4</v>
      </c>
      <c r="D28" s="97">
        <f>COUNTIF('40ппа_Прогр'!$G$1:$G$30,D10)</f>
        <v>8</v>
      </c>
      <c r="E28" s="97">
        <f>COUNTIF('40ппа_Прогр'!$G$1:$G$30,E10)</f>
        <v>5</v>
      </c>
      <c r="F28" s="97">
        <f>COUNTIF('40ппа_Прогр'!$G$1:$G$30,F10)</f>
        <v>1</v>
      </c>
      <c r="G28" s="97">
        <f>COUNTIF('40ппа_Прогр'!$G$1:$G$30,G10)</f>
        <v>7</v>
      </c>
      <c r="H28" s="97">
        <f>COUNTIF('40ппа_Прогр'!$G$1:$G$30,H10)</f>
        <v>5</v>
      </c>
      <c r="I28" s="97">
        <f>COUNTIF('40ппа_Прогр'!$G$1:$G$30,I10)</f>
        <v>0</v>
      </c>
      <c r="J28" s="97">
        <f>COUNTIF('40ппа_Прогр'!$G$1:$G$30,J10)</f>
        <v>0</v>
      </c>
      <c r="K28" s="97">
        <f>COUNTIF('40ппа_Прогр'!$G$1:$G$30,K10)</f>
        <v>0</v>
      </c>
      <c r="L28" s="97">
        <f>COUNTIF('40ппа_Прогр'!$G$1:$G$30,L10)</f>
        <v>0</v>
      </c>
      <c r="M28" s="98">
        <f>A29-SUM(C28:L28)</f>
        <v>0</v>
      </c>
      <c r="N28" s="58">
        <f>'40ппа_Прогр'!G31</f>
        <v>7.533333333333333</v>
      </c>
      <c r="O28" s="61">
        <f>SUM(C28:I28)/A29</f>
        <v>1</v>
      </c>
      <c r="P28" s="34">
        <f>SUM(C28:F28)/A29</f>
        <v>0.6</v>
      </c>
    </row>
    <row r="29" spans="1:16" ht="12.75">
      <c r="A29" s="57">
        <f>'40ппа_Прогр'!B32</f>
        <v>30</v>
      </c>
      <c r="B29" s="57" t="s">
        <v>27</v>
      </c>
      <c r="C29" s="57">
        <f>COUNTIF('40ппа_Прогр'!$I$1:$I$30,C10)</f>
        <v>0</v>
      </c>
      <c r="D29" s="57">
        <f>COUNTIF('40ппа_Прогр'!$I$1:$I$30,D10)</f>
        <v>1</v>
      </c>
      <c r="E29" s="57">
        <f>COUNTIF('40ппа_Прогр'!$I$1:$I$30,E10)</f>
        <v>6</v>
      </c>
      <c r="F29" s="25">
        <f>COUNTIF('40ппа_Прогр'!$I$1:$I$30,F10)</f>
        <v>10</v>
      </c>
      <c r="G29" s="25">
        <f>COUNTIF('40ппа_Прогр'!$I$1:$I$30,G10)</f>
        <v>6</v>
      </c>
      <c r="H29" s="25">
        <f>COUNTIF('40ппа_Прогр'!$I$1:$I$30,H10)</f>
        <v>3</v>
      </c>
      <c r="I29" s="25">
        <f>COUNTIF('40ппа_Прогр'!$I$1:$I$30,I10)</f>
        <v>4</v>
      </c>
      <c r="J29" s="25">
        <f>COUNTIF('40ппа_Прогр'!$I$1:$I$30,J10)</f>
        <v>0</v>
      </c>
      <c r="K29" s="25">
        <f>COUNTIF('40ппа_Прогр'!$I$1:$I$30,K10)</f>
        <v>0</v>
      </c>
      <c r="L29" s="25">
        <f>COUNTIF('40ппа_Прогр'!$I$1:$I$30,L10)</f>
        <v>0</v>
      </c>
      <c r="M29" s="25">
        <f>$A$29-SUM(C29:L29)</f>
        <v>0</v>
      </c>
      <c r="N29" s="40">
        <f>'40ппа_Прогр'!I31</f>
        <v>6.466666666666667</v>
      </c>
      <c r="O29" s="39">
        <f>SUM(C29:I29)/$A$29</f>
        <v>1</v>
      </c>
      <c r="P29" s="35">
        <f>SUM(C29:F29)/$A$29</f>
        <v>0.5666666666666667</v>
      </c>
    </row>
    <row r="30" spans="1:16" ht="12.75">
      <c r="A30" s="24" t="s">
        <v>162</v>
      </c>
      <c r="B30" s="1" t="s">
        <v>14</v>
      </c>
      <c r="C30" s="1">
        <f>COUNTIF('22л_ИТ'!$G$1:$G$23,C$10)</f>
        <v>4</v>
      </c>
      <c r="D30" s="1">
        <f>COUNTIF('22л_ИТ'!$G$1:$G$23,D$10)</f>
        <v>8</v>
      </c>
      <c r="E30" s="1">
        <f>COUNTIF('22л_ИТ'!$G$1:$G$23,E$10)</f>
        <v>4</v>
      </c>
      <c r="F30" s="1">
        <f>COUNTIF('22л_ИТ'!$G$1:$G$23,F$10)</f>
        <v>4</v>
      </c>
      <c r="G30" s="1">
        <f>COUNTIF('22л_ИТ'!$G$1:$G$23,G$10)</f>
        <v>1</v>
      </c>
      <c r="H30" s="1">
        <f>COUNTIF('22л_ИТ'!$G$1:$G$23,H$10)</f>
        <v>2</v>
      </c>
      <c r="I30" s="1">
        <f>COUNTIF('22л_ИТ'!$G$1:$G$23,I$10)</f>
        <v>0</v>
      </c>
      <c r="J30" s="1">
        <f>COUNTIF('22л_ИТ'!$G$1:$G$23,J$10)</f>
        <v>0</v>
      </c>
      <c r="K30" s="1">
        <f>COUNTIF('22л_ИТ'!$G$1:$G$23,K$10)</f>
        <v>0</v>
      </c>
      <c r="L30" s="1">
        <f>COUNTIF('22л_ИТ'!$G$1:$G$23,L$10)</f>
        <v>0</v>
      </c>
      <c r="M30" s="25">
        <f>$A$31-SUM(C30:K30)</f>
        <v>0</v>
      </c>
      <c r="N30" s="41">
        <f>'22л_ИТ'!G24</f>
        <v>8.173913043478262</v>
      </c>
      <c r="O30" s="39">
        <f>SUM(C30:I30)/$A$31</f>
        <v>1</v>
      </c>
      <c r="P30" s="35">
        <f>SUM(C30:F30)/$A$31</f>
        <v>0.8695652173913043</v>
      </c>
    </row>
    <row r="31" spans="1:16" ht="12.75">
      <c r="A31" s="25">
        <f>'22л_ИТ'!B25</f>
        <v>23</v>
      </c>
      <c r="B31" s="1" t="s">
        <v>27</v>
      </c>
      <c r="C31" s="1">
        <f>COUNTIF('22л_ИТ'!$I$1:$I$23,C$10)</f>
        <v>3</v>
      </c>
      <c r="D31" s="1">
        <f>COUNTIF('22л_ИТ'!$I$1:$I$23,D$10)</f>
        <v>8</v>
      </c>
      <c r="E31" s="1">
        <f>COUNTIF('22л_ИТ'!$I$1:$I$23,E$10)</f>
        <v>4</v>
      </c>
      <c r="F31" s="1">
        <f>COUNTIF('22л_ИТ'!$I$1:$I$23,F$10)</f>
        <v>6</v>
      </c>
      <c r="G31" s="1">
        <f>COUNTIF('22л_ИТ'!$I$1:$I$23,G$10)</f>
        <v>2</v>
      </c>
      <c r="H31" s="1">
        <f>COUNTIF('22л_ИТ'!$I$1:$I$23,H$10)</f>
        <v>0</v>
      </c>
      <c r="I31" s="1">
        <f>COUNTIF('22л_ИТ'!$I$1:$I$23,I$10)</f>
        <v>0</v>
      </c>
      <c r="J31" s="1">
        <f>COUNTIF('22л_ИТ'!$I$1:$I$23,J$10)</f>
        <v>0</v>
      </c>
      <c r="K31" s="1">
        <f>COUNTIF('22л_ИТ'!$I$1:$I$23,K$10)</f>
        <v>0</v>
      </c>
      <c r="L31" s="1">
        <f>COUNTIF('22л_ИТ'!$I$1:$I$23,L$10)</f>
        <v>0</v>
      </c>
      <c r="M31" s="25">
        <f>$A$31-SUM(C31:K31)</f>
        <v>0</v>
      </c>
      <c r="N31" s="41">
        <f>'22л_ИТ'!I24</f>
        <v>8.173913043478262</v>
      </c>
      <c r="O31" s="39">
        <f>SUM(C31:I31)/$A$31</f>
        <v>1</v>
      </c>
      <c r="P31" s="35">
        <f>SUM(C31:F31)/$A$31</f>
        <v>0.9130434782608695</v>
      </c>
    </row>
    <row r="32" spans="1:16" ht="12.75">
      <c r="A32" s="43" t="s">
        <v>42</v>
      </c>
      <c r="B32" s="23">
        <f>SUM(A13,A16,A18,A21,A23,A25,A27,A29,A31)</f>
        <v>209</v>
      </c>
      <c r="C32" s="23">
        <f>SUM(C14,C16,C19,C21,C23,C25,C27,C29,C31)</f>
        <v>16</v>
      </c>
      <c r="D32" s="23">
        <f aca="true" t="shared" si="0" ref="D32:L32">SUM(D14,D16,D19,D21,D23,D25,D27,D29,D31)</f>
        <v>31</v>
      </c>
      <c r="E32" s="23">
        <f t="shared" si="0"/>
        <v>35</v>
      </c>
      <c r="F32" s="23">
        <f t="shared" si="0"/>
        <v>54</v>
      </c>
      <c r="G32" s="23">
        <f t="shared" si="0"/>
        <v>39</v>
      </c>
      <c r="H32" s="23">
        <f t="shared" si="0"/>
        <v>21</v>
      </c>
      <c r="I32" s="23">
        <f t="shared" si="0"/>
        <v>11</v>
      </c>
      <c r="J32" s="23">
        <f t="shared" si="0"/>
        <v>0</v>
      </c>
      <c r="K32" s="23">
        <f t="shared" si="0"/>
        <v>0</v>
      </c>
      <c r="L32" s="23">
        <f t="shared" si="0"/>
        <v>0</v>
      </c>
      <c r="M32" s="23">
        <f>$B$32-SUM(C32:L32)</f>
        <v>2</v>
      </c>
      <c r="N32" s="41">
        <f>AVERAGE(N14,N16,N19,N21,N23,N25,N27,N29,N31)</f>
        <v>7.156977665013646</v>
      </c>
      <c r="O32" s="42">
        <f>SUM(C32:I32)/$B$32</f>
        <v>0.9904306220095693</v>
      </c>
      <c r="P32" s="42">
        <f>SUM(C32:F32)/$B$32</f>
        <v>0.6507177033492823</v>
      </c>
    </row>
    <row r="34" spans="1:14" ht="12.75">
      <c r="A34" s="27" t="s">
        <v>34</v>
      </c>
      <c r="B34" s="28">
        <f ca="1">TODAY()</f>
        <v>40344</v>
      </c>
      <c r="M34" s="27" t="s">
        <v>35</v>
      </c>
      <c r="N34" s="14" t="s">
        <v>36</v>
      </c>
    </row>
    <row r="36" spans="3:14" ht="12.75">
      <c r="C36" s="118" t="s">
        <v>112</v>
      </c>
      <c r="D36" s="119"/>
      <c r="E36" s="119"/>
      <c r="F36" s="119"/>
      <c r="G36" s="120"/>
      <c r="J36" s="118" t="s">
        <v>113</v>
      </c>
      <c r="K36" s="119"/>
      <c r="L36" s="119"/>
      <c r="M36" s="119"/>
      <c r="N36" s="120"/>
    </row>
    <row r="37" spans="1:15" ht="12.75">
      <c r="A37" s="1" t="s">
        <v>139</v>
      </c>
      <c r="B37" s="83">
        <f>C32+D32</f>
        <v>47</v>
      </c>
      <c r="C37" s="11" t="s">
        <v>46</v>
      </c>
      <c r="D37" s="121" t="s">
        <v>108</v>
      </c>
      <c r="E37" s="121"/>
      <c r="F37" s="121" t="s">
        <v>109</v>
      </c>
      <c r="G37" s="121"/>
      <c r="H37" s="121"/>
      <c r="J37" s="11" t="s">
        <v>46</v>
      </c>
      <c r="K37" s="121" t="s">
        <v>108</v>
      </c>
      <c r="L37" s="121"/>
      <c r="M37" s="121"/>
      <c r="N37" s="121" t="s">
        <v>109</v>
      </c>
      <c r="O37" s="121"/>
    </row>
    <row r="38" spans="1:15" ht="12.75">
      <c r="A38" s="1" t="s">
        <v>140</v>
      </c>
      <c r="B38" s="83">
        <f>E32+F32</f>
        <v>89</v>
      </c>
      <c r="C38" s="80">
        <f>MAX('13в_ПО'!M1:M25)</f>
        <v>9</v>
      </c>
      <c r="D38" s="113" t="str">
        <f>A12</f>
        <v>13в ПО ЭВМ</v>
      </c>
      <c r="E38" s="115"/>
      <c r="F38" s="113" t="str">
        <f>VLOOKUP(C38,'13в_ПО'!A1:B25,2,0)</f>
        <v>Илбуть Андрей</v>
      </c>
      <c r="G38" s="114"/>
      <c r="H38" s="115"/>
      <c r="J38" s="80">
        <f>MIN('13в_ПО'!M1:M25)</f>
        <v>3.6</v>
      </c>
      <c r="K38" s="113" t="str">
        <f>D38</f>
        <v>13в ПО ЭВМ</v>
      </c>
      <c r="L38" s="114"/>
      <c r="M38" s="115"/>
      <c r="N38" s="116" t="str">
        <f>VLOOKUP(J38,'13в_ПО'!A1:B25,2,0)</f>
        <v>Атрошко Андрей</v>
      </c>
      <c r="O38" s="117"/>
    </row>
    <row r="39" spans="1:15" ht="12.75">
      <c r="A39" s="1" t="s">
        <v>197</v>
      </c>
      <c r="B39" s="83">
        <f>SUM(G32:I32)</f>
        <v>71</v>
      </c>
      <c r="C39" s="80">
        <f>MAX('13в_ИТ'!N1:N13)</f>
        <v>9.5</v>
      </c>
      <c r="D39" s="113" t="str">
        <f>A15</f>
        <v>13в ИТ</v>
      </c>
      <c r="E39" s="115"/>
      <c r="F39" s="113" t="str">
        <f>VLOOKUP(C39,'13в_ИТ'!A1:B13,2,0)</f>
        <v>Илбуть Андрей</v>
      </c>
      <c r="G39" s="114"/>
      <c r="H39" s="115"/>
      <c r="J39" s="80">
        <f>MIN('13в_ИТ'!N1:N13)</f>
        <v>4.2</v>
      </c>
      <c r="K39" s="113" t="str">
        <f aca="true" t="shared" si="1" ref="K39:K46">D39</f>
        <v>13в ИТ</v>
      </c>
      <c r="L39" s="114"/>
      <c r="M39" s="115"/>
      <c r="N39" s="116" t="str">
        <f>VLOOKUP(J39,'13в_ИТ'!A1:B13,2,0)</f>
        <v>Атрошко Андрей</v>
      </c>
      <c r="O39" s="117"/>
    </row>
    <row r="40" spans="1:15" ht="12.75">
      <c r="A40" s="1" t="s">
        <v>142</v>
      </c>
      <c r="B40" s="83">
        <f>J32+K32</f>
        <v>0</v>
      </c>
      <c r="C40" s="80">
        <f>MAX('14вк_ПО'!K1:K29)</f>
        <v>7.25</v>
      </c>
      <c r="D40" s="113" t="str">
        <f>A17</f>
        <v>14вк ПО ЭВМ</v>
      </c>
      <c r="E40" s="115"/>
      <c r="F40" s="113" t="str">
        <f>VLOOKUP(C40,'14вк_ПО'!A1:B29,2,0)</f>
        <v>Шарлан Константин</v>
      </c>
      <c r="G40" s="114"/>
      <c r="H40" s="115"/>
      <c r="J40" s="80">
        <f>MIN('14вк_ПО'!K1:K29)</f>
        <v>3.5</v>
      </c>
      <c r="K40" s="113" t="str">
        <f t="shared" si="1"/>
        <v>14вк ПО ЭВМ</v>
      </c>
      <c r="L40" s="114"/>
      <c r="M40" s="115"/>
      <c r="N40" s="116" t="str">
        <f>VLOOKUP(J40,'14вк_ПО'!A1:B29,2,0)</f>
        <v>Жук Артур</v>
      </c>
      <c r="O40" s="117"/>
    </row>
    <row r="41" spans="1:15" ht="12.75">
      <c r="A41" s="1" t="s">
        <v>115</v>
      </c>
      <c r="B41" s="83">
        <f>M32</f>
        <v>2</v>
      </c>
      <c r="C41" s="80">
        <f>MAX('14вк_ИТ'!O1:O15)</f>
        <v>8.333333333333334</v>
      </c>
      <c r="D41" s="113" t="str">
        <f>A20</f>
        <v>14вк ИТ</v>
      </c>
      <c r="E41" s="115"/>
      <c r="F41" s="113" t="str">
        <f>VLOOKUP(C41,'14вк_ИТ'!A1:B15,2,0)</f>
        <v>Апанас Ярослав</v>
      </c>
      <c r="G41" s="114"/>
      <c r="H41" s="115"/>
      <c r="J41" s="80">
        <f>MIN('14вк_ИТ'!O1:O15)</f>
        <v>4</v>
      </c>
      <c r="K41" s="113" t="str">
        <f t="shared" si="1"/>
        <v>14вк ИТ</v>
      </c>
      <c r="L41" s="114"/>
      <c r="M41" s="115"/>
      <c r="N41" s="116" t="str">
        <f>VLOOKUP(J41,'14вк_ИТ'!A1:B15,2,0)</f>
        <v>Головач Максим</v>
      </c>
      <c r="O41" s="117"/>
    </row>
    <row r="42" spans="3:15" ht="12.75">
      <c r="C42" s="80">
        <f>MAX('15в_ПО'!I1:I25)</f>
        <v>7.833333333333333</v>
      </c>
      <c r="D42" s="113" t="str">
        <f>A22</f>
        <v>15в ПО</v>
      </c>
      <c r="E42" s="115"/>
      <c r="F42" s="113" t="str">
        <f>VLOOKUP(C42,'15в_ПО'!A1:B25,2,0)</f>
        <v>Кивач Артем (2 гр.)</v>
      </c>
      <c r="G42" s="114"/>
      <c r="H42" s="115"/>
      <c r="J42" s="80">
        <f>MIN('15в_ПО'!I1:I25)</f>
        <v>4.5</v>
      </c>
      <c r="K42" s="113" t="str">
        <f t="shared" si="1"/>
        <v>15в ПО</v>
      </c>
      <c r="L42" s="114"/>
      <c r="M42" s="115"/>
      <c r="N42" s="116" t="str">
        <f>VLOOKUP(J42,'15в_ПО'!A1:B25,2,0)</f>
        <v>Гирчиц Алексей</v>
      </c>
      <c r="O42" s="117"/>
    </row>
    <row r="43" spans="3:15" ht="12.75">
      <c r="C43" s="80">
        <f>MAX('16вк_ПО'!I1:I25)</f>
        <v>9</v>
      </c>
      <c r="D43" s="113" t="str">
        <f>A24</f>
        <v>16вк ПО</v>
      </c>
      <c r="E43" s="115"/>
      <c r="F43" s="113" t="str">
        <f>VLOOKUP(C43,'16вк_ПО'!A1:B25,2,0)</f>
        <v>Бальцевич Олег</v>
      </c>
      <c r="G43" s="114"/>
      <c r="H43" s="115"/>
      <c r="J43" s="80">
        <f>MIN('16вк_ПО'!I1:I25)</f>
        <v>4</v>
      </c>
      <c r="K43" s="113" t="str">
        <f t="shared" si="1"/>
        <v>16вк ПО</v>
      </c>
      <c r="L43" s="114"/>
      <c r="M43" s="115"/>
      <c r="N43" s="116" t="str">
        <f>VLOOKUP(J43,'16вк_ПО'!A1:B25,2,0)</f>
        <v>Страковский Виктор</v>
      </c>
      <c r="O43" s="117"/>
    </row>
    <row r="44" spans="3:15" ht="12.75">
      <c r="C44" s="80">
        <f>MAX('39ппа_ИТ'!H1:H24)</f>
        <v>10</v>
      </c>
      <c r="D44" s="113" t="str">
        <f>A26</f>
        <v>39ппа ИТ</v>
      </c>
      <c r="E44" s="115"/>
      <c r="F44" s="113" t="str">
        <f>VLOOKUP(C44,'39ппа_ИТ'!A1:B24,2,0)</f>
        <v>Чапля Вадим</v>
      </c>
      <c r="G44" s="114"/>
      <c r="H44" s="115"/>
      <c r="J44" s="80">
        <f>MIN('39ппа_ИТ'!H1:H24)</f>
        <v>7.5</v>
      </c>
      <c r="K44" s="113" t="str">
        <f t="shared" si="1"/>
        <v>39ппа ИТ</v>
      </c>
      <c r="L44" s="114"/>
      <c r="M44" s="115"/>
      <c r="N44" s="116" t="str">
        <f>VLOOKUP(J44,'39ппа_ИТ'!A1:B24,2,0)</f>
        <v>Жукель Виктор</v>
      </c>
      <c r="O44" s="117"/>
    </row>
    <row r="45" spans="3:15" ht="12.75">
      <c r="C45" s="80">
        <f>MAX('40ппа_Прогр'!H1:H30)</f>
        <v>8.8</v>
      </c>
      <c r="D45" s="113" t="str">
        <f>A28</f>
        <v>40ппа Прогр.</v>
      </c>
      <c r="E45" s="115"/>
      <c r="F45" s="113" t="str">
        <f>VLOOKUP(C45,'40ппа_Прогр'!A1:B30,2,0)</f>
        <v>Бобрик Артем</v>
      </c>
      <c r="G45" s="114"/>
      <c r="H45" s="115"/>
      <c r="J45" s="80">
        <f>MIN('40ппа_Прогр'!H1:H30)</f>
        <v>3.6</v>
      </c>
      <c r="K45" s="113" t="str">
        <f t="shared" si="1"/>
        <v>40ппа Прогр.</v>
      </c>
      <c r="L45" s="114"/>
      <c r="M45" s="115"/>
      <c r="N45" s="116" t="str">
        <f>VLOOKUP(J45,'40ппа_Прогр'!A1:B30,2,0)</f>
        <v>Кот Павел</v>
      </c>
      <c r="O45" s="117"/>
    </row>
    <row r="46" spans="3:15" ht="12.75">
      <c r="C46" s="80">
        <f>MAX('22л_ИТ'!H1:H23)</f>
        <v>9.75</v>
      </c>
      <c r="D46" s="113" t="str">
        <f>A30</f>
        <v>22л ИТ</v>
      </c>
      <c r="E46" s="115"/>
      <c r="F46" s="113" t="str">
        <f>VLOOKUP(C46,'22л_ИТ'!A1:B23,2,0)</f>
        <v>Мохор Ольга</v>
      </c>
      <c r="G46" s="114"/>
      <c r="H46" s="115"/>
      <c r="J46" s="80">
        <f>MIN('22л_ИТ'!H1:H23)</f>
        <v>5.5</v>
      </c>
      <c r="K46" s="113" t="str">
        <f t="shared" si="1"/>
        <v>22л ИТ</v>
      </c>
      <c r="L46" s="114"/>
      <c r="M46" s="115"/>
      <c r="N46" s="116" t="str">
        <f>VLOOKUP(J46,'22л_ИТ'!A1:B23,2,0)</f>
        <v>Щерба Мария</v>
      </c>
      <c r="O46" s="117"/>
    </row>
    <row r="47" spans="2:16" ht="12.75">
      <c r="B47" s="81" t="s">
        <v>110</v>
      </c>
      <c r="C47" s="88">
        <f>MAX(C38:C46)</f>
        <v>10</v>
      </c>
      <c r="D47" s="107" t="str">
        <f>VLOOKUP(C47,C38:E46,2,0)</f>
        <v>39ппа ИТ</v>
      </c>
      <c r="E47" s="108"/>
      <c r="F47" s="107" t="str">
        <f>VLOOKUP(C47,C38:H46,4,0)</f>
        <v>Чапля Вадим</v>
      </c>
      <c r="G47" s="109"/>
      <c r="H47" s="108"/>
      <c r="J47" s="89">
        <f>MIN(J38:J46)</f>
        <v>3.5</v>
      </c>
      <c r="K47" s="110" t="str">
        <f>VLOOKUP(J47,J38:M46,2,0)</f>
        <v>14вк ПО ЭВМ</v>
      </c>
      <c r="L47" s="111"/>
      <c r="M47" s="112"/>
      <c r="N47" s="110" t="str">
        <f>VLOOKUP(J47,J38:O46,5,0)</f>
        <v>Жук Артур</v>
      </c>
      <c r="O47" s="112"/>
      <c r="P47" s="79" t="s">
        <v>111</v>
      </c>
    </row>
  </sheetData>
  <sheetProtection/>
  <mergeCells count="48">
    <mergeCell ref="F5:I5"/>
    <mergeCell ref="F46:H46"/>
    <mergeCell ref="K46:M46"/>
    <mergeCell ref="C36:G36"/>
    <mergeCell ref="J36:N36"/>
    <mergeCell ref="F38:H38"/>
    <mergeCell ref="F39:H39"/>
    <mergeCell ref="D38:E38"/>
    <mergeCell ref="D39:E39"/>
    <mergeCell ref="K37:M37"/>
    <mergeCell ref="N37:O37"/>
    <mergeCell ref="K38:M38"/>
    <mergeCell ref="K39:M39"/>
    <mergeCell ref="F40:H40"/>
    <mergeCell ref="K40:M40"/>
    <mergeCell ref="N38:O38"/>
    <mergeCell ref="N39:O39"/>
    <mergeCell ref="N40:O40"/>
    <mergeCell ref="D42:E42"/>
    <mergeCell ref="K41:M41"/>
    <mergeCell ref="K42:M42"/>
    <mergeCell ref="K43:M43"/>
    <mergeCell ref="D43:E43"/>
    <mergeCell ref="F41:H41"/>
    <mergeCell ref="F42:H42"/>
    <mergeCell ref="F43:H43"/>
    <mergeCell ref="K44:M44"/>
    <mergeCell ref="A5:E5"/>
    <mergeCell ref="F44:H44"/>
    <mergeCell ref="F45:H45"/>
    <mergeCell ref="D40:E40"/>
    <mergeCell ref="D41:E41"/>
    <mergeCell ref="D37:E37"/>
    <mergeCell ref="F37:H37"/>
    <mergeCell ref="D44:E44"/>
    <mergeCell ref="D45:E45"/>
    <mergeCell ref="N41:O41"/>
    <mergeCell ref="N45:O45"/>
    <mergeCell ref="N46:O46"/>
    <mergeCell ref="N47:O47"/>
    <mergeCell ref="N42:O42"/>
    <mergeCell ref="N43:O43"/>
    <mergeCell ref="N44:O44"/>
    <mergeCell ref="D47:E47"/>
    <mergeCell ref="F47:H47"/>
    <mergeCell ref="K47:M47"/>
    <mergeCell ref="K45:M45"/>
    <mergeCell ref="D46:E46"/>
  </mergeCells>
  <printOptions/>
  <pageMargins left="0.74" right="0.1968503937007874" top="0.8" bottom="0.43" header="0.31496062992125984" footer="0.31496062992125984"/>
  <pageSetup fitToHeight="1" fitToWidth="1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4">
      <selection activeCell="C8" sqref="C8"/>
    </sheetView>
  </sheetViews>
  <sheetFormatPr defaultColWidth="9.00390625" defaultRowHeight="12.75"/>
  <cols>
    <col min="3" max="3" width="11.625" style="0" customWidth="1"/>
  </cols>
  <sheetData>
    <row r="1" ht="12.75">
      <c r="A1" s="3" t="s">
        <v>163</v>
      </c>
    </row>
    <row r="2" spans="1:3" ht="12.75">
      <c r="A2" s="11" t="s">
        <v>27</v>
      </c>
      <c r="B2" s="11" t="s">
        <v>46</v>
      </c>
      <c r="C2" s="11" t="s">
        <v>164</v>
      </c>
    </row>
    <row r="3" spans="1:3" ht="12.75">
      <c r="A3" s="1" t="s">
        <v>165</v>
      </c>
      <c r="B3" s="1">
        <v>6.59</v>
      </c>
      <c r="C3" s="1">
        <v>54</v>
      </c>
    </row>
    <row r="4" spans="1:3" ht="12.75">
      <c r="A4" s="1" t="s">
        <v>166</v>
      </c>
      <c r="B4" s="1">
        <v>7.21</v>
      </c>
      <c r="C4" s="1">
        <v>68</v>
      </c>
    </row>
    <row r="5" spans="1:3" ht="12.75">
      <c r="A5" s="1" t="s">
        <v>167</v>
      </c>
      <c r="B5" s="1">
        <v>7.03</v>
      </c>
      <c r="C5" s="1">
        <v>66</v>
      </c>
    </row>
    <row r="6" spans="1:3" ht="12.75">
      <c r="A6" s="1" t="s">
        <v>168</v>
      </c>
      <c r="B6" s="1">
        <v>6.95</v>
      </c>
      <c r="C6" s="1">
        <v>60</v>
      </c>
    </row>
    <row r="7" spans="1:3" ht="12.75">
      <c r="A7" s="1" t="s">
        <v>169</v>
      </c>
      <c r="B7" s="80">
        <v>7.42</v>
      </c>
      <c r="C7" s="85">
        <v>71</v>
      </c>
    </row>
    <row r="8" spans="1:3" ht="12.75">
      <c r="A8" s="1" t="s">
        <v>170</v>
      </c>
      <c r="B8" s="80">
        <f>Отчет!N32</f>
        <v>7.156977665013646</v>
      </c>
      <c r="C8" s="85">
        <f>Отчет!P32*100</f>
        <v>65.07177033492823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"/>
  <sheetViews>
    <sheetView zoomScale="90" zoomScaleNormal="90" zoomScalePageLayoutView="0" workbookViewId="0" topLeftCell="B1">
      <selection activeCell="L7" sqref="L7"/>
    </sheetView>
  </sheetViews>
  <sheetFormatPr defaultColWidth="9.00390625" defaultRowHeight="12.75"/>
  <cols>
    <col min="1" max="1" width="0" style="0" hidden="1" customWidth="1"/>
    <col min="2" max="2" width="23.125" style="0" customWidth="1"/>
    <col min="3" max="3" width="4.875" style="0" bestFit="1" customWidth="1"/>
    <col min="4" max="4" width="9.25390625" style="0" customWidth="1"/>
    <col min="5" max="8" width="9.25390625" style="0" bestFit="1" customWidth="1"/>
    <col min="9" max="13" width="9.25390625" style="0" customWidth="1"/>
    <col min="14" max="14" width="9.25390625" style="2" bestFit="1" customWidth="1"/>
    <col min="15" max="15" width="9.25390625" style="9" bestFit="1" customWidth="1"/>
  </cols>
  <sheetData>
    <row r="1" spans="1:18" ht="12.75">
      <c r="A1" s="2">
        <f aca="true" t="shared" si="0" ref="A1:A13">N1</f>
        <v>8.7</v>
      </c>
      <c r="B1" s="63" t="str">
        <f>'13в_ПО'!B1</f>
        <v>Ануфриев Василий</v>
      </c>
      <c r="C1" s="1"/>
      <c r="D1" s="1">
        <v>8</v>
      </c>
      <c r="E1" s="1">
        <v>9</v>
      </c>
      <c r="F1" s="1">
        <v>9</v>
      </c>
      <c r="G1" s="1">
        <v>7</v>
      </c>
      <c r="H1" s="1">
        <v>10</v>
      </c>
      <c r="I1" s="1">
        <v>10</v>
      </c>
      <c r="J1" s="1">
        <v>9</v>
      </c>
      <c r="K1" s="1">
        <v>9</v>
      </c>
      <c r="L1" s="1">
        <v>8</v>
      </c>
      <c r="M1" s="1">
        <v>8</v>
      </c>
      <c r="N1" s="46">
        <f aca="true" t="shared" si="1" ref="N1:N13">AVERAGE(C1:M1)</f>
        <v>8.7</v>
      </c>
      <c r="O1" s="6">
        <f aca="true" t="shared" si="2" ref="O1:O13">ROUND(N1,0)</f>
        <v>9</v>
      </c>
      <c r="P1" s="1" t="s">
        <v>139</v>
      </c>
      <c r="Q1" s="1">
        <f>COUNTIF(O1:O13,"&gt;8")</f>
        <v>5</v>
      </c>
      <c r="R1" s="86">
        <f>Q1/$B$15</f>
        <v>0.38461538461538464</v>
      </c>
    </row>
    <row r="2" spans="1:18" ht="12.75">
      <c r="A2" s="2">
        <f t="shared" si="0"/>
        <v>4.2</v>
      </c>
      <c r="B2" s="63" t="str">
        <f>'13в_ПО'!B2</f>
        <v>Атрошко Андрей</v>
      </c>
      <c r="C2" s="1"/>
      <c r="D2" s="1">
        <v>7</v>
      </c>
      <c r="E2" s="1">
        <v>4</v>
      </c>
      <c r="F2" s="1">
        <v>1</v>
      </c>
      <c r="G2" s="1">
        <v>1</v>
      </c>
      <c r="H2" s="1">
        <v>1</v>
      </c>
      <c r="I2" s="1">
        <v>7</v>
      </c>
      <c r="J2" s="1">
        <v>8</v>
      </c>
      <c r="K2" s="1">
        <v>1</v>
      </c>
      <c r="L2" s="1">
        <v>6</v>
      </c>
      <c r="M2" s="1">
        <v>6</v>
      </c>
      <c r="N2" s="46">
        <f t="shared" si="1"/>
        <v>4.2</v>
      </c>
      <c r="O2" s="6">
        <f t="shared" si="2"/>
        <v>4</v>
      </c>
      <c r="P2" s="1" t="s">
        <v>140</v>
      </c>
      <c r="Q2" s="85">
        <f>COUNTIF(O1:O13,7)+COUNTIF(O1:O13,8)</f>
        <v>6</v>
      </c>
      <c r="R2" s="86">
        <f>Q2/$B$15</f>
        <v>0.46153846153846156</v>
      </c>
    </row>
    <row r="3" spans="1:18" ht="12.75">
      <c r="A3" s="2">
        <f t="shared" si="0"/>
        <v>6.7</v>
      </c>
      <c r="B3" s="63" t="str">
        <f>'13в_ПО'!B3</f>
        <v>Бекета Алексей</v>
      </c>
      <c r="C3" s="1"/>
      <c r="D3" s="1">
        <v>8</v>
      </c>
      <c r="E3" s="1">
        <v>6</v>
      </c>
      <c r="F3" s="1">
        <v>6</v>
      </c>
      <c r="G3" s="1">
        <v>4</v>
      </c>
      <c r="H3" s="1">
        <v>1</v>
      </c>
      <c r="I3" s="1">
        <v>9</v>
      </c>
      <c r="J3" s="1">
        <v>9</v>
      </c>
      <c r="K3" s="1">
        <v>7</v>
      </c>
      <c r="L3" s="1">
        <v>8</v>
      </c>
      <c r="M3" s="1">
        <v>9</v>
      </c>
      <c r="N3" s="46">
        <f t="shared" si="1"/>
        <v>6.7</v>
      </c>
      <c r="O3" s="6">
        <f t="shared" si="2"/>
        <v>7</v>
      </c>
      <c r="P3" s="1" t="s">
        <v>141</v>
      </c>
      <c r="Q3" s="85">
        <f>COUNTIF(O1:O13,4)+COUNTIF(O1:O13,5)+COUNTIF(O1:O13,6)</f>
        <v>2</v>
      </c>
      <c r="R3" s="86">
        <f>Q3/$B$15</f>
        <v>0.15384615384615385</v>
      </c>
    </row>
    <row r="4" spans="1:18" ht="12.75">
      <c r="A4" s="2">
        <f t="shared" si="0"/>
        <v>8</v>
      </c>
      <c r="B4" s="63" t="str">
        <f>'13в_ПО'!B4</f>
        <v>Бурблис Дмитрий</v>
      </c>
      <c r="C4" s="1"/>
      <c r="D4" s="1">
        <v>9</v>
      </c>
      <c r="E4" s="1">
        <v>9</v>
      </c>
      <c r="F4" s="1">
        <v>10</v>
      </c>
      <c r="G4" s="1">
        <v>7</v>
      </c>
      <c r="H4" s="1">
        <v>8</v>
      </c>
      <c r="I4" s="1">
        <v>9</v>
      </c>
      <c r="J4" s="1">
        <v>4</v>
      </c>
      <c r="K4" s="1">
        <v>9</v>
      </c>
      <c r="L4" s="1">
        <v>6</v>
      </c>
      <c r="M4" s="1">
        <v>9</v>
      </c>
      <c r="N4" s="46">
        <f t="shared" si="1"/>
        <v>8</v>
      </c>
      <c r="O4" s="6">
        <f t="shared" si="2"/>
        <v>8</v>
      </c>
      <c r="P4" s="1" t="s">
        <v>142</v>
      </c>
      <c r="Q4" s="1">
        <f>COUNTIF(O1:O13,"&lt;4")</f>
        <v>0</v>
      </c>
      <c r="R4" s="86">
        <f>Q4/$B$15</f>
        <v>0</v>
      </c>
    </row>
    <row r="5" spans="1:18" ht="12.75">
      <c r="A5" s="2">
        <f t="shared" si="0"/>
        <v>7.1</v>
      </c>
      <c r="B5" s="63" t="str">
        <f>'13в_ПО'!B5</f>
        <v>Вильбик Павел</v>
      </c>
      <c r="C5" s="1"/>
      <c r="D5" s="1">
        <v>5</v>
      </c>
      <c r="E5" s="1">
        <v>7</v>
      </c>
      <c r="F5" s="1">
        <v>5</v>
      </c>
      <c r="G5" s="1">
        <v>6</v>
      </c>
      <c r="H5" s="1">
        <v>9</v>
      </c>
      <c r="I5" s="1">
        <v>7</v>
      </c>
      <c r="J5" s="1">
        <v>8</v>
      </c>
      <c r="K5" s="1">
        <v>7</v>
      </c>
      <c r="L5" s="1">
        <v>8</v>
      </c>
      <c r="M5" s="1">
        <v>9</v>
      </c>
      <c r="N5" s="46">
        <f t="shared" si="1"/>
        <v>7.1</v>
      </c>
      <c r="O5" s="6">
        <f t="shared" si="2"/>
        <v>7</v>
      </c>
      <c r="P5" s="87" t="s">
        <v>143</v>
      </c>
      <c r="Q5" s="1">
        <f>$B$15-SUM(Q1:Q4)</f>
        <v>0</v>
      </c>
      <c r="R5" s="86">
        <f>Q5/$B$15</f>
        <v>0</v>
      </c>
    </row>
    <row r="6" spans="1:15" ht="12.75">
      <c r="A6" s="2">
        <f t="shared" si="0"/>
        <v>6.5</v>
      </c>
      <c r="B6" s="63" t="str">
        <f>'13в_ПО'!B6</f>
        <v>Волынец Андрей</v>
      </c>
      <c r="C6" s="1"/>
      <c r="D6" s="1">
        <v>8</v>
      </c>
      <c r="E6" s="1">
        <v>9</v>
      </c>
      <c r="F6" s="1">
        <v>5</v>
      </c>
      <c r="G6" s="1">
        <v>1</v>
      </c>
      <c r="H6" s="1">
        <v>1</v>
      </c>
      <c r="I6" s="1">
        <v>10</v>
      </c>
      <c r="J6" s="1">
        <v>7</v>
      </c>
      <c r="K6" s="1">
        <v>7</v>
      </c>
      <c r="L6" s="1">
        <v>8</v>
      </c>
      <c r="M6" s="1">
        <v>9</v>
      </c>
      <c r="N6" s="46">
        <f t="shared" si="1"/>
        <v>6.5</v>
      </c>
      <c r="O6" s="6">
        <f t="shared" si="2"/>
        <v>7</v>
      </c>
    </row>
    <row r="7" spans="1:15" ht="12.75">
      <c r="A7" s="2">
        <f t="shared" si="0"/>
        <v>8.4</v>
      </c>
      <c r="B7" s="63" t="str">
        <f>'13в_ПО'!B7</f>
        <v>Ганчарук Михаил</v>
      </c>
      <c r="C7" s="1"/>
      <c r="D7" s="1">
        <v>6</v>
      </c>
      <c r="E7" s="1">
        <v>7</v>
      </c>
      <c r="F7" s="1">
        <v>9</v>
      </c>
      <c r="G7" s="1">
        <v>6</v>
      </c>
      <c r="H7" s="1">
        <v>7</v>
      </c>
      <c r="I7" s="1">
        <v>9</v>
      </c>
      <c r="J7" s="1">
        <v>10</v>
      </c>
      <c r="K7" s="1">
        <v>10</v>
      </c>
      <c r="L7" s="1">
        <v>10</v>
      </c>
      <c r="M7" s="1">
        <v>10</v>
      </c>
      <c r="N7" s="46">
        <f t="shared" si="1"/>
        <v>8.4</v>
      </c>
      <c r="O7" s="6">
        <v>9</v>
      </c>
    </row>
    <row r="8" spans="1:15" ht="12.75">
      <c r="A8" s="2">
        <f t="shared" si="0"/>
        <v>8</v>
      </c>
      <c r="B8" s="63" t="str">
        <f>'13в_ПО'!B8</f>
        <v>Горбач Олег</v>
      </c>
      <c r="C8" s="1"/>
      <c r="D8" s="1">
        <v>9</v>
      </c>
      <c r="E8" s="1">
        <v>10</v>
      </c>
      <c r="F8" s="1">
        <v>6</v>
      </c>
      <c r="G8" s="1">
        <v>6</v>
      </c>
      <c r="H8" s="1">
        <v>7</v>
      </c>
      <c r="I8" s="1">
        <v>9</v>
      </c>
      <c r="J8" s="1">
        <v>10</v>
      </c>
      <c r="K8" s="1">
        <v>7</v>
      </c>
      <c r="L8" s="1">
        <v>7</v>
      </c>
      <c r="M8" s="1">
        <v>9</v>
      </c>
      <c r="N8" s="46">
        <f t="shared" si="1"/>
        <v>8</v>
      </c>
      <c r="O8" s="6">
        <f t="shared" si="2"/>
        <v>8</v>
      </c>
    </row>
    <row r="9" spans="1:15" ht="12.75">
      <c r="A9" s="2">
        <f t="shared" si="0"/>
        <v>9.2</v>
      </c>
      <c r="B9" s="63" t="str">
        <f>'13в_ПО'!B9</f>
        <v>Григоришин Вадим</v>
      </c>
      <c r="C9" s="1"/>
      <c r="D9" s="1">
        <v>9</v>
      </c>
      <c r="E9" s="1">
        <v>10</v>
      </c>
      <c r="F9" s="1">
        <v>10</v>
      </c>
      <c r="G9" s="1">
        <v>7</v>
      </c>
      <c r="H9" s="1">
        <v>9</v>
      </c>
      <c r="I9" s="1">
        <v>10</v>
      </c>
      <c r="J9" s="1">
        <v>10</v>
      </c>
      <c r="K9" s="1">
        <v>8</v>
      </c>
      <c r="L9" s="1">
        <v>9</v>
      </c>
      <c r="M9" s="1">
        <v>10</v>
      </c>
      <c r="N9" s="46">
        <f t="shared" si="1"/>
        <v>9.2</v>
      </c>
      <c r="O9" s="6">
        <f t="shared" si="2"/>
        <v>9</v>
      </c>
    </row>
    <row r="10" spans="1:15" ht="12.75">
      <c r="A10" s="2">
        <f t="shared" si="0"/>
        <v>8.545454545454545</v>
      </c>
      <c r="B10" s="63" t="str">
        <f>'13в_ПО'!B10</f>
        <v>Дрозд Сеогей</v>
      </c>
      <c r="C10" s="1">
        <v>8</v>
      </c>
      <c r="D10" s="1">
        <v>4</v>
      </c>
      <c r="E10" s="1">
        <v>9</v>
      </c>
      <c r="F10" s="1">
        <v>10</v>
      </c>
      <c r="G10" s="1">
        <v>6</v>
      </c>
      <c r="H10" s="1">
        <v>8</v>
      </c>
      <c r="I10" s="1">
        <v>9</v>
      </c>
      <c r="J10" s="1">
        <v>10</v>
      </c>
      <c r="K10" s="1">
        <v>10</v>
      </c>
      <c r="L10" s="1">
        <v>10</v>
      </c>
      <c r="M10" s="1">
        <v>10</v>
      </c>
      <c r="N10" s="46">
        <f t="shared" si="1"/>
        <v>8.545454545454545</v>
      </c>
      <c r="O10" s="6">
        <f t="shared" si="2"/>
        <v>9</v>
      </c>
    </row>
    <row r="11" spans="1:15" ht="12.75">
      <c r="A11" s="2">
        <f t="shared" si="0"/>
        <v>9.5</v>
      </c>
      <c r="B11" s="63" t="str">
        <f>'13в_ПО'!B11</f>
        <v>Илбуть Андрей</v>
      </c>
      <c r="C11" s="1"/>
      <c r="D11" s="1">
        <v>10</v>
      </c>
      <c r="E11" s="1">
        <v>10</v>
      </c>
      <c r="F11" s="1">
        <v>10</v>
      </c>
      <c r="G11" s="1">
        <v>7</v>
      </c>
      <c r="H11" s="1">
        <v>9</v>
      </c>
      <c r="I11" s="1">
        <v>10</v>
      </c>
      <c r="J11" s="1">
        <v>10</v>
      </c>
      <c r="K11" s="1">
        <v>9</v>
      </c>
      <c r="L11" s="1">
        <v>10</v>
      </c>
      <c r="M11" s="1">
        <v>10</v>
      </c>
      <c r="N11" s="46">
        <f t="shared" si="1"/>
        <v>9.5</v>
      </c>
      <c r="O11" s="6">
        <f t="shared" si="2"/>
        <v>10</v>
      </c>
    </row>
    <row r="12" spans="1:15" ht="12.75">
      <c r="A12" s="2">
        <f t="shared" si="0"/>
        <v>5.7</v>
      </c>
      <c r="B12" s="63" t="str">
        <f>'13в_ПО'!B12</f>
        <v>Кибиш Андрей</v>
      </c>
      <c r="C12" s="1"/>
      <c r="D12" s="1">
        <v>6</v>
      </c>
      <c r="E12" s="1">
        <v>2</v>
      </c>
      <c r="F12" s="1">
        <v>7</v>
      </c>
      <c r="G12" s="1">
        <v>5</v>
      </c>
      <c r="H12" s="1">
        <v>5</v>
      </c>
      <c r="I12" s="1">
        <v>9</v>
      </c>
      <c r="J12" s="1">
        <v>4</v>
      </c>
      <c r="K12" s="1">
        <v>4</v>
      </c>
      <c r="L12" s="1">
        <v>7</v>
      </c>
      <c r="M12" s="1">
        <v>8</v>
      </c>
      <c r="N12" s="46">
        <f t="shared" si="1"/>
        <v>5.7</v>
      </c>
      <c r="O12" s="6">
        <f t="shared" si="2"/>
        <v>6</v>
      </c>
    </row>
    <row r="13" spans="1:15" ht="13.5" thickBot="1">
      <c r="A13" s="2">
        <f t="shared" si="0"/>
        <v>8</v>
      </c>
      <c r="B13" s="64" t="str">
        <f>'13в_ПО'!B13</f>
        <v>Кириевский Михаил</v>
      </c>
      <c r="C13" s="70">
        <v>8</v>
      </c>
      <c r="D13" s="70">
        <v>4</v>
      </c>
      <c r="E13" s="70">
        <v>9</v>
      </c>
      <c r="F13" s="70">
        <v>10</v>
      </c>
      <c r="G13" s="70">
        <v>6</v>
      </c>
      <c r="H13" s="70">
        <v>8</v>
      </c>
      <c r="I13" s="70">
        <v>9</v>
      </c>
      <c r="J13" s="70">
        <v>7</v>
      </c>
      <c r="K13" s="70">
        <v>7</v>
      </c>
      <c r="L13" s="70">
        <v>10</v>
      </c>
      <c r="M13" s="70">
        <v>10</v>
      </c>
      <c r="N13" s="74">
        <f t="shared" si="1"/>
        <v>8</v>
      </c>
      <c r="O13" s="72">
        <f t="shared" si="2"/>
        <v>8</v>
      </c>
    </row>
    <row r="14" spans="2:15" s="3" customFormat="1" ht="12.75">
      <c r="B14" s="4" t="s">
        <v>0</v>
      </c>
      <c r="C14" s="46">
        <f aca="true" t="shared" si="3" ref="C14:O14">AVERAGE(C1:C13)</f>
        <v>8</v>
      </c>
      <c r="D14" s="46">
        <f t="shared" si="3"/>
        <v>7.153846153846154</v>
      </c>
      <c r="E14" s="46">
        <f t="shared" si="3"/>
        <v>7.769230769230769</v>
      </c>
      <c r="F14" s="46">
        <f t="shared" si="3"/>
        <v>7.538461538461538</v>
      </c>
      <c r="G14" s="46">
        <f t="shared" si="3"/>
        <v>5.3076923076923075</v>
      </c>
      <c r="H14" s="46">
        <f t="shared" si="3"/>
        <v>6.384615384615385</v>
      </c>
      <c r="I14" s="46">
        <f t="shared" si="3"/>
        <v>9</v>
      </c>
      <c r="J14" s="46">
        <f t="shared" si="3"/>
        <v>8.153846153846153</v>
      </c>
      <c r="K14" s="46">
        <f t="shared" si="3"/>
        <v>7.3076923076923075</v>
      </c>
      <c r="L14" s="46">
        <f t="shared" si="3"/>
        <v>8.23076923076923</v>
      </c>
      <c r="M14" s="46">
        <f t="shared" si="3"/>
        <v>9</v>
      </c>
      <c r="N14" s="46">
        <f t="shared" si="3"/>
        <v>7.580419580419581</v>
      </c>
      <c r="O14" s="10">
        <f t="shared" si="3"/>
        <v>7.769230769230769</v>
      </c>
    </row>
    <row r="15" spans="2:15" s="3" customFormat="1" ht="12.75">
      <c r="B15" s="47">
        <v>13</v>
      </c>
      <c r="C15" s="5"/>
      <c r="D15" s="5" t="s">
        <v>9</v>
      </c>
      <c r="E15" s="5" t="s">
        <v>10</v>
      </c>
      <c r="F15" s="5" t="s">
        <v>11</v>
      </c>
      <c r="G15" s="5" t="s">
        <v>12</v>
      </c>
      <c r="H15" s="5" t="s">
        <v>13</v>
      </c>
      <c r="I15" s="5" t="s">
        <v>14</v>
      </c>
      <c r="J15" s="5" t="s">
        <v>15</v>
      </c>
      <c r="K15" s="5" t="s">
        <v>16</v>
      </c>
      <c r="L15" s="5" t="s">
        <v>17</v>
      </c>
      <c r="M15" s="5" t="s">
        <v>18</v>
      </c>
      <c r="N15" s="5" t="s">
        <v>46</v>
      </c>
      <c r="O15" s="7" t="s">
        <v>20</v>
      </c>
    </row>
    <row r="16" spans="2:15" ht="12.75">
      <c r="B16" s="55" t="s">
        <v>148</v>
      </c>
      <c r="C16" s="105" t="s">
        <v>145</v>
      </c>
      <c r="D16" s="103"/>
      <c r="E16" s="103"/>
      <c r="F16" s="103"/>
      <c r="G16" s="103"/>
      <c r="H16" s="103"/>
      <c r="I16" s="104"/>
      <c r="J16" s="105" t="s">
        <v>147</v>
      </c>
      <c r="K16" s="103"/>
      <c r="L16" s="103"/>
      <c r="M16" s="103"/>
      <c r="N16" s="82">
        <f>O16/B15</f>
        <v>1</v>
      </c>
      <c r="O16" s="6">
        <f>COUNTIF(O1:O13,"&gt;3")</f>
        <v>13</v>
      </c>
    </row>
    <row r="17" spans="2:15" ht="12.75">
      <c r="B17" s="49" t="s">
        <v>146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82">
        <f>O17/B15</f>
        <v>0.8461538461538461</v>
      </c>
      <c r="O17" s="6">
        <f>COUNTIF(O1:O13,"&gt;6")</f>
        <v>11</v>
      </c>
    </row>
  </sheetData>
  <sheetProtection/>
  <mergeCells count="2">
    <mergeCell ref="J16:M16"/>
    <mergeCell ref="C16:I16"/>
  </mergeCells>
  <conditionalFormatting sqref="N1:N13 C14:O14">
    <cfRule type="cellIs" priority="1" dxfId="0" operator="lessThan" stopIfTrue="1">
      <formula>4</formula>
    </cfRule>
    <cfRule type="cellIs" priority="2" dxfId="1" operator="greaterThanOrEqual" stopIfTrue="1">
      <formula>6.5</formula>
    </cfRule>
  </conditionalFormatting>
  <conditionalFormatting sqref="O1:O13">
    <cfRule type="cellIs" priority="3" dxfId="0" operator="lessThan" stopIfTrue="1">
      <formula>4</formula>
    </cfRule>
    <cfRule type="cellIs" priority="4" dxfId="1" operator="greaterThan" stopIfTrue="1">
      <formula>6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7"/>
  <sheetViews>
    <sheetView zoomScale="90" zoomScaleNormal="90" workbookViewId="0" topLeftCell="D1">
      <selection activeCell="T20" sqref="T20"/>
    </sheetView>
  </sheetViews>
  <sheetFormatPr defaultColWidth="9.00390625" defaultRowHeight="12.75"/>
  <cols>
    <col min="1" max="1" width="0" style="0" hidden="1" customWidth="1"/>
    <col min="2" max="2" width="23.00390625" style="0" customWidth="1"/>
    <col min="11" max="11" width="9.125" style="2" customWidth="1"/>
    <col min="12" max="12" width="7.625" style="9" customWidth="1"/>
    <col min="13" max="14" width="6.875" style="0" customWidth="1"/>
    <col min="16" max="16" width="9.125" style="13" customWidth="1"/>
    <col min="17" max="17" width="9.125" style="14" customWidth="1"/>
  </cols>
  <sheetData>
    <row r="1" spans="1:20" ht="12.75">
      <c r="A1" s="2">
        <f>K1</f>
        <v>6.5</v>
      </c>
      <c r="B1" s="63" t="s">
        <v>74</v>
      </c>
      <c r="C1" s="1">
        <v>5</v>
      </c>
      <c r="D1" s="1">
        <v>6</v>
      </c>
      <c r="E1" s="1">
        <v>6</v>
      </c>
      <c r="F1" s="1">
        <v>8</v>
      </c>
      <c r="G1" s="1">
        <v>6</v>
      </c>
      <c r="H1" s="1">
        <v>8</v>
      </c>
      <c r="I1" s="1">
        <v>7</v>
      </c>
      <c r="J1" s="1">
        <v>6</v>
      </c>
      <c r="K1" s="44">
        <f aca="true" t="shared" si="0" ref="K1:K29">AVERAGE(C1:J1)</f>
        <v>6.5</v>
      </c>
      <c r="L1" s="6">
        <f aca="true" t="shared" si="1" ref="L1:L29">ROUND(K1,0)</f>
        <v>7</v>
      </c>
      <c r="M1" s="45">
        <v>6</v>
      </c>
      <c r="N1" s="45">
        <v>4</v>
      </c>
      <c r="O1" s="6">
        <v>5</v>
      </c>
      <c r="P1" s="46">
        <f>AVERAGE(M1:O1)</f>
        <v>5</v>
      </c>
      <c r="Q1" s="6">
        <f aca="true" t="shared" si="2" ref="Q1:Q27">ROUND(P1,0)</f>
        <v>5</v>
      </c>
      <c r="R1" s="1" t="s">
        <v>139</v>
      </c>
      <c r="S1" s="1">
        <f>COUNTIF(L1:L29,"&gt;8")</f>
        <v>0</v>
      </c>
      <c r="T1" s="86">
        <f>S1/$B$31</f>
        <v>0</v>
      </c>
    </row>
    <row r="2" spans="1:20" ht="12.75">
      <c r="A2" s="2">
        <f aca="true" t="shared" si="3" ref="A2:A29">K2</f>
        <v>4.25</v>
      </c>
      <c r="B2" s="63" t="s">
        <v>75</v>
      </c>
      <c r="C2" s="1">
        <v>4</v>
      </c>
      <c r="D2" s="1">
        <v>4</v>
      </c>
      <c r="E2" s="1">
        <v>4</v>
      </c>
      <c r="F2" s="1">
        <v>1</v>
      </c>
      <c r="G2" s="1">
        <v>7</v>
      </c>
      <c r="H2" s="1">
        <v>4</v>
      </c>
      <c r="I2" s="1">
        <v>4</v>
      </c>
      <c r="J2" s="1">
        <v>6</v>
      </c>
      <c r="K2" s="44">
        <f t="shared" si="0"/>
        <v>4.25</v>
      </c>
      <c r="L2" s="6">
        <f t="shared" si="1"/>
        <v>4</v>
      </c>
      <c r="M2" s="45">
        <v>7</v>
      </c>
      <c r="N2" s="45">
        <v>5</v>
      </c>
      <c r="O2" s="6">
        <v>6</v>
      </c>
      <c r="P2" s="46">
        <f aca="true" t="shared" si="4" ref="P2:P29">AVERAGE(M2:O2)</f>
        <v>6</v>
      </c>
      <c r="Q2" s="6">
        <f t="shared" si="2"/>
        <v>6</v>
      </c>
      <c r="R2" s="1" t="s">
        <v>140</v>
      </c>
      <c r="S2" s="85">
        <f>COUNTIF(L1:L29,7)+COUNTIF(L1:L29,8)</f>
        <v>8</v>
      </c>
      <c r="T2" s="86">
        <f>S2/$B$31</f>
        <v>0.27586206896551724</v>
      </c>
    </row>
    <row r="3" spans="1:20" ht="12.75">
      <c r="A3" s="2">
        <f t="shared" si="3"/>
        <v>4.875</v>
      </c>
      <c r="B3" s="63" t="s">
        <v>76</v>
      </c>
      <c r="C3" s="1">
        <v>4</v>
      </c>
      <c r="D3" s="1">
        <v>5</v>
      </c>
      <c r="E3" s="1">
        <v>5</v>
      </c>
      <c r="F3" s="1">
        <v>6</v>
      </c>
      <c r="G3" s="1">
        <v>2</v>
      </c>
      <c r="H3" s="1">
        <v>6</v>
      </c>
      <c r="I3" s="1">
        <v>4</v>
      </c>
      <c r="J3" s="1">
        <v>7</v>
      </c>
      <c r="K3" s="44">
        <f t="shared" si="0"/>
        <v>4.875</v>
      </c>
      <c r="L3" s="6">
        <f t="shared" si="1"/>
        <v>5</v>
      </c>
      <c r="M3" s="45">
        <v>6</v>
      </c>
      <c r="N3" s="45">
        <v>5</v>
      </c>
      <c r="O3" s="6">
        <v>6</v>
      </c>
      <c r="P3" s="46">
        <f t="shared" si="4"/>
        <v>5.666666666666667</v>
      </c>
      <c r="Q3" s="6">
        <f t="shared" si="2"/>
        <v>6</v>
      </c>
      <c r="R3" s="1" t="s">
        <v>141</v>
      </c>
      <c r="S3" s="85">
        <f>COUNTIF(L1:L29,4)+COUNTIF(L1:L29,5)+COUNTIF(L1:L29,6)</f>
        <v>21</v>
      </c>
      <c r="T3" s="86">
        <f>S3/$B$31</f>
        <v>0.7241379310344828</v>
      </c>
    </row>
    <row r="4" spans="1:20" ht="12.75">
      <c r="A4" s="2">
        <f t="shared" si="3"/>
        <v>5.25</v>
      </c>
      <c r="B4" s="63" t="s">
        <v>77</v>
      </c>
      <c r="C4" s="1">
        <v>4</v>
      </c>
      <c r="D4" s="1">
        <v>2</v>
      </c>
      <c r="E4" s="1">
        <v>4</v>
      </c>
      <c r="F4" s="1">
        <v>7</v>
      </c>
      <c r="G4" s="1">
        <v>8</v>
      </c>
      <c r="H4" s="1">
        <v>4</v>
      </c>
      <c r="I4" s="1">
        <v>8</v>
      </c>
      <c r="J4" s="1">
        <v>5</v>
      </c>
      <c r="K4" s="44">
        <f t="shared" si="0"/>
        <v>5.25</v>
      </c>
      <c r="L4" s="6">
        <f t="shared" si="1"/>
        <v>5</v>
      </c>
      <c r="M4" s="45">
        <v>5</v>
      </c>
      <c r="N4" s="45">
        <v>5</v>
      </c>
      <c r="O4" s="6">
        <v>5</v>
      </c>
      <c r="P4" s="46">
        <f t="shared" si="4"/>
        <v>5</v>
      </c>
      <c r="Q4" s="6">
        <f t="shared" si="2"/>
        <v>5</v>
      </c>
      <c r="R4" s="1" t="s">
        <v>142</v>
      </c>
      <c r="S4" s="1">
        <f>COUNTIF(L1:L29,"&lt;4")</f>
        <v>0</v>
      </c>
      <c r="T4" s="86">
        <f>S4/$B$31</f>
        <v>0</v>
      </c>
    </row>
    <row r="5" spans="1:20" ht="12.75">
      <c r="A5" s="2">
        <f t="shared" si="3"/>
        <v>6.75</v>
      </c>
      <c r="B5" s="63" t="s">
        <v>78</v>
      </c>
      <c r="C5" s="1">
        <v>4</v>
      </c>
      <c r="D5" s="1">
        <v>8</v>
      </c>
      <c r="E5" s="1">
        <v>6</v>
      </c>
      <c r="F5" s="1">
        <v>8</v>
      </c>
      <c r="G5" s="1">
        <v>6</v>
      </c>
      <c r="H5" s="1">
        <v>4</v>
      </c>
      <c r="I5" s="1">
        <v>9</v>
      </c>
      <c r="J5" s="1">
        <v>9</v>
      </c>
      <c r="K5" s="44">
        <f t="shared" si="0"/>
        <v>6.75</v>
      </c>
      <c r="L5" s="6">
        <f t="shared" si="1"/>
        <v>7</v>
      </c>
      <c r="M5" s="45">
        <v>8</v>
      </c>
      <c r="N5" s="45">
        <v>7</v>
      </c>
      <c r="O5" s="6">
        <v>8</v>
      </c>
      <c r="P5" s="46">
        <f t="shared" si="4"/>
        <v>7.666666666666667</v>
      </c>
      <c r="Q5" s="6">
        <f t="shared" si="2"/>
        <v>8</v>
      </c>
      <c r="R5" s="87" t="s">
        <v>143</v>
      </c>
      <c r="S5" s="1">
        <f>B31-SUM(S1:S4)</f>
        <v>0</v>
      </c>
      <c r="T5" s="86">
        <f>S5/$B$31</f>
        <v>0</v>
      </c>
    </row>
    <row r="6" spans="1:17" ht="12.75">
      <c r="A6" s="2">
        <f t="shared" si="3"/>
        <v>4.875</v>
      </c>
      <c r="B6" s="63" t="s">
        <v>79</v>
      </c>
      <c r="C6" s="1">
        <v>4</v>
      </c>
      <c r="D6" s="1">
        <v>7</v>
      </c>
      <c r="E6" s="1">
        <v>4</v>
      </c>
      <c r="F6" s="1">
        <v>4</v>
      </c>
      <c r="G6" s="1">
        <v>4</v>
      </c>
      <c r="H6" s="1">
        <v>7</v>
      </c>
      <c r="I6" s="1">
        <v>5</v>
      </c>
      <c r="J6" s="1">
        <v>4</v>
      </c>
      <c r="K6" s="44">
        <f t="shared" si="0"/>
        <v>4.875</v>
      </c>
      <c r="L6" s="6">
        <f t="shared" si="1"/>
        <v>5</v>
      </c>
      <c r="M6" s="45">
        <v>5</v>
      </c>
      <c r="N6" s="45">
        <v>4</v>
      </c>
      <c r="O6" s="6">
        <v>0</v>
      </c>
      <c r="P6" s="46">
        <f t="shared" si="4"/>
        <v>3</v>
      </c>
      <c r="Q6" s="6">
        <f t="shared" si="2"/>
        <v>3</v>
      </c>
    </row>
    <row r="7" spans="1:17" ht="12.75">
      <c r="A7" s="2">
        <f t="shared" si="3"/>
        <v>3.5</v>
      </c>
      <c r="B7" s="63" t="s">
        <v>80</v>
      </c>
      <c r="C7" s="1">
        <v>4</v>
      </c>
      <c r="D7" s="1">
        <v>1</v>
      </c>
      <c r="E7" s="1">
        <v>4</v>
      </c>
      <c r="F7" s="1">
        <v>1</v>
      </c>
      <c r="G7" s="1">
        <v>1</v>
      </c>
      <c r="H7" s="1">
        <v>6</v>
      </c>
      <c r="I7" s="1">
        <v>7</v>
      </c>
      <c r="J7" s="1">
        <v>4</v>
      </c>
      <c r="K7" s="44">
        <f t="shared" si="0"/>
        <v>3.5</v>
      </c>
      <c r="L7" s="6">
        <f t="shared" si="1"/>
        <v>4</v>
      </c>
      <c r="M7" s="45">
        <v>5</v>
      </c>
      <c r="N7" s="45">
        <v>4</v>
      </c>
      <c r="O7" s="6">
        <v>4</v>
      </c>
      <c r="P7" s="46">
        <f t="shared" si="4"/>
        <v>4.333333333333333</v>
      </c>
      <c r="Q7" s="6">
        <f t="shared" si="2"/>
        <v>4</v>
      </c>
    </row>
    <row r="8" spans="1:17" ht="12.75">
      <c r="A8" s="2">
        <f t="shared" si="3"/>
        <v>5</v>
      </c>
      <c r="B8" s="63" t="s">
        <v>81</v>
      </c>
      <c r="C8" s="1">
        <v>4</v>
      </c>
      <c r="D8" s="1">
        <v>8</v>
      </c>
      <c r="E8" s="1">
        <v>5</v>
      </c>
      <c r="F8" s="1">
        <v>1</v>
      </c>
      <c r="G8" s="1">
        <v>4</v>
      </c>
      <c r="H8" s="1">
        <v>6</v>
      </c>
      <c r="I8" s="1">
        <v>5</v>
      </c>
      <c r="J8" s="1">
        <v>7</v>
      </c>
      <c r="K8" s="44">
        <f t="shared" si="0"/>
        <v>5</v>
      </c>
      <c r="L8" s="6">
        <f t="shared" si="1"/>
        <v>5</v>
      </c>
      <c r="M8" s="45">
        <v>5</v>
      </c>
      <c r="N8" s="45">
        <v>5</v>
      </c>
      <c r="O8" s="6">
        <v>6</v>
      </c>
      <c r="P8" s="46">
        <f t="shared" si="4"/>
        <v>5.333333333333333</v>
      </c>
      <c r="Q8" s="6">
        <v>6</v>
      </c>
    </row>
    <row r="9" spans="1:17" ht="12.75">
      <c r="A9" s="2">
        <f t="shared" si="3"/>
        <v>6.75</v>
      </c>
      <c r="B9" s="63" t="s">
        <v>82</v>
      </c>
      <c r="C9" s="1">
        <v>4</v>
      </c>
      <c r="D9" s="1">
        <v>7</v>
      </c>
      <c r="E9" s="1">
        <v>4</v>
      </c>
      <c r="F9" s="1">
        <v>7</v>
      </c>
      <c r="G9" s="1">
        <v>6</v>
      </c>
      <c r="H9" s="1">
        <v>9</v>
      </c>
      <c r="I9" s="1">
        <v>9</v>
      </c>
      <c r="J9" s="1">
        <v>8</v>
      </c>
      <c r="K9" s="44">
        <f t="shared" si="0"/>
        <v>6.75</v>
      </c>
      <c r="L9" s="6">
        <f t="shared" si="1"/>
        <v>7</v>
      </c>
      <c r="M9" s="45">
        <v>7</v>
      </c>
      <c r="N9" s="45">
        <v>7</v>
      </c>
      <c r="O9" s="6">
        <v>7</v>
      </c>
      <c r="P9" s="46">
        <f t="shared" si="4"/>
        <v>7</v>
      </c>
      <c r="Q9" s="6">
        <f t="shared" si="2"/>
        <v>7</v>
      </c>
    </row>
    <row r="10" spans="1:17" ht="12.75">
      <c r="A10" s="2">
        <f t="shared" si="3"/>
        <v>5.875</v>
      </c>
      <c r="B10" s="63" t="s">
        <v>83</v>
      </c>
      <c r="C10" s="1">
        <v>6</v>
      </c>
      <c r="D10" s="1">
        <v>7</v>
      </c>
      <c r="E10" s="1">
        <v>4</v>
      </c>
      <c r="F10" s="1">
        <v>7</v>
      </c>
      <c r="G10" s="1">
        <v>7</v>
      </c>
      <c r="H10" s="1">
        <v>6</v>
      </c>
      <c r="I10" s="1">
        <v>6</v>
      </c>
      <c r="J10" s="1">
        <v>4</v>
      </c>
      <c r="K10" s="44">
        <f t="shared" si="0"/>
        <v>5.875</v>
      </c>
      <c r="L10" s="6">
        <f t="shared" si="1"/>
        <v>6</v>
      </c>
      <c r="M10" s="45">
        <v>6</v>
      </c>
      <c r="N10" s="45">
        <v>4</v>
      </c>
      <c r="O10" s="6">
        <v>7</v>
      </c>
      <c r="P10" s="46">
        <f t="shared" si="4"/>
        <v>5.666666666666667</v>
      </c>
      <c r="Q10" s="6">
        <f t="shared" si="2"/>
        <v>6</v>
      </c>
    </row>
    <row r="11" spans="1:17" ht="12.75">
      <c r="A11" s="2">
        <f t="shared" si="3"/>
        <v>5.625</v>
      </c>
      <c r="B11" s="63" t="s">
        <v>84</v>
      </c>
      <c r="C11" s="1">
        <v>4</v>
      </c>
      <c r="D11" s="1">
        <v>4</v>
      </c>
      <c r="E11" s="1">
        <v>7</v>
      </c>
      <c r="F11" s="1">
        <v>7</v>
      </c>
      <c r="G11" s="1">
        <v>7</v>
      </c>
      <c r="H11" s="1">
        <v>6</v>
      </c>
      <c r="I11" s="1">
        <v>6</v>
      </c>
      <c r="J11" s="1">
        <v>4</v>
      </c>
      <c r="K11" s="44">
        <f t="shared" si="0"/>
        <v>5.625</v>
      </c>
      <c r="L11" s="6">
        <f t="shared" si="1"/>
        <v>6</v>
      </c>
      <c r="M11" s="45">
        <v>7</v>
      </c>
      <c r="N11" s="45">
        <v>4</v>
      </c>
      <c r="O11" s="6">
        <v>5</v>
      </c>
      <c r="P11" s="46">
        <f t="shared" si="4"/>
        <v>5.333333333333333</v>
      </c>
      <c r="Q11" s="6">
        <f t="shared" si="2"/>
        <v>5</v>
      </c>
    </row>
    <row r="12" spans="1:17" ht="12.75">
      <c r="A12" s="2">
        <f t="shared" si="3"/>
        <v>6.625</v>
      </c>
      <c r="B12" s="63" t="s">
        <v>85</v>
      </c>
      <c r="C12" s="1">
        <v>6</v>
      </c>
      <c r="D12" s="1">
        <v>6</v>
      </c>
      <c r="E12" s="1">
        <v>6</v>
      </c>
      <c r="F12" s="1">
        <v>8</v>
      </c>
      <c r="G12" s="1">
        <v>6</v>
      </c>
      <c r="H12" s="1">
        <v>8</v>
      </c>
      <c r="I12" s="1">
        <v>7</v>
      </c>
      <c r="J12" s="1">
        <v>6</v>
      </c>
      <c r="K12" s="44">
        <f t="shared" si="0"/>
        <v>6.625</v>
      </c>
      <c r="L12" s="6">
        <f t="shared" si="1"/>
        <v>7</v>
      </c>
      <c r="M12" s="45">
        <v>6</v>
      </c>
      <c r="N12" s="45">
        <v>5</v>
      </c>
      <c r="O12" s="6">
        <v>7</v>
      </c>
      <c r="P12" s="46">
        <f t="shared" si="4"/>
        <v>6</v>
      </c>
      <c r="Q12" s="6">
        <f t="shared" si="2"/>
        <v>6</v>
      </c>
    </row>
    <row r="13" spans="1:17" ht="12.75">
      <c r="A13" s="2">
        <f t="shared" si="3"/>
        <v>6.5</v>
      </c>
      <c r="B13" s="63" t="s">
        <v>86</v>
      </c>
      <c r="C13" s="1">
        <v>4</v>
      </c>
      <c r="D13" s="1">
        <v>7</v>
      </c>
      <c r="E13" s="1">
        <v>4</v>
      </c>
      <c r="F13" s="1">
        <v>7</v>
      </c>
      <c r="G13" s="1">
        <v>6</v>
      </c>
      <c r="H13" s="1">
        <v>9</v>
      </c>
      <c r="I13" s="1">
        <v>9</v>
      </c>
      <c r="J13" s="1">
        <v>6</v>
      </c>
      <c r="K13" s="44">
        <f t="shared" si="0"/>
        <v>6.5</v>
      </c>
      <c r="L13" s="6">
        <f t="shared" si="1"/>
        <v>7</v>
      </c>
      <c r="M13" s="45">
        <v>6</v>
      </c>
      <c r="N13" s="45">
        <v>7</v>
      </c>
      <c r="O13" s="6">
        <v>7</v>
      </c>
      <c r="P13" s="46">
        <f t="shared" si="4"/>
        <v>6.666666666666667</v>
      </c>
      <c r="Q13" s="6">
        <f t="shared" si="2"/>
        <v>7</v>
      </c>
    </row>
    <row r="14" spans="1:17" ht="13.5" thickBot="1">
      <c r="A14" s="2">
        <f t="shared" si="3"/>
        <v>4.75</v>
      </c>
      <c r="B14" s="64" t="s">
        <v>87</v>
      </c>
      <c r="C14" s="70">
        <v>5</v>
      </c>
      <c r="D14" s="70">
        <v>4</v>
      </c>
      <c r="E14" s="70">
        <v>4</v>
      </c>
      <c r="F14" s="70">
        <v>6</v>
      </c>
      <c r="G14" s="70">
        <v>5</v>
      </c>
      <c r="H14" s="70">
        <v>6</v>
      </c>
      <c r="I14" s="70">
        <v>4</v>
      </c>
      <c r="J14" s="70">
        <v>4</v>
      </c>
      <c r="K14" s="71">
        <f t="shared" si="0"/>
        <v>4.75</v>
      </c>
      <c r="L14" s="72">
        <f t="shared" si="1"/>
        <v>5</v>
      </c>
      <c r="M14" s="73">
        <v>6</v>
      </c>
      <c r="N14" s="73">
        <v>4</v>
      </c>
      <c r="O14" s="6">
        <v>6</v>
      </c>
      <c r="P14" s="46">
        <f t="shared" si="4"/>
        <v>5.333333333333333</v>
      </c>
      <c r="Q14" s="72">
        <v>6</v>
      </c>
    </row>
    <row r="15" spans="1:17" ht="12.75">
      <c r="A15" s="2">
        <f t="shared" si="3"/>
        <v>5.875</v>
      </c>
      <c r="B15" s="65" t="s">
        <v>88</v>
      </c>
      <c r="C15" s="25">
        <v>4</v>
      </c>
      <c r="D15" s="25">
        <v>6</v>
      </c>
      <c r="E15" s="25">
        <v>6</v>
      </c>
      <c r="F15" s="25">
        <v>8</v>
      </c>
      <c r="G15" s="25">
        <v>7</v>
      </c>
      <c r="H15" s="25">
        <v>7</v>
      </c>
      <c r="I15" s="25">
        <v>4</v>
      </c>
      <c r="J15" s="25">
        <v>5</v>
      </c>
      <c r="K15" s="66">
        <f t="shared" si="0"/>
        <v>5.875</v>
      </c>
      <c r="L15" s="67">
        <f t="shared" si="1"/>
        <v>6</v>
      </c>
      <c r="M15" s="68">
        <v>7</v>
      </c>
      <c r="N15" s="68">
        <v>6</v>
      </c>
      <c r="O15" s="6">
        <v>6</v>
      </c>
      <c r="P15" s="46">
        <f t="shared" si="4"/>
        <v>6.333333333333333</v>
      </c>
      <c r="Q15" s="67">
        <f t="shared" si="2"/>
        <v>6</v>
      </c>
    </row>
    <row r="16" spans="1:17" ht="12.75">
      <c r="A16" s="2">
        <f t="shared" si="3"/>
        <v>3.75</v>
      </c>
      <c r="B16" s="63" t="s">
        <v>89</v>
      </c>
      <c r="C16" s="1">
        <v>4</v>
      </c>
      <c r="D16" s="1">
        <v>2</v>
      </c>
      <c r="E16" s="1">
        <v>6</v>
      </c>
      <c r="F16" s="1">
        <v>4</v>
      </c>
      <c r="G16" s="1">
        <v>5</v>
      </c>
      <c r="H16" s="1">
        <v>1</v>
      </c>
      <c r="I16" s="1">
        <v>4</v>
      </c>
      <c r="J16" s="1">
        <v>4</v>
      </c>
      <c r="K16" s="44">
        <f t="shared" si="0"/>
        <v>3.75</v>
      </c>
      <c r="L16" s="6">
        <f t="shared" si="1"/>
        <v>4</v>
      </c>
      <c r="M16" s="45">
        <v>4</v>
      </c>
      <c r="N16" s="45">
        <v>4</v>
      </c>
      <c r="O16" s="6">
        <v>5</v>
      </c>
      <c r="P16" s="46">
        <f t="shared" si="4"/>
        <v>4.333333333333333</v>
      </c>
      <c r="Q16" s="6">
        <v>5</v>
      </c>
    </row>
    <row r="17" spans="1:17" ht="12.75">
      <c r="A17" s="2">
        <f t="shared" si="3"/>
        <v>5.125</v>
      </c>
      <c r="B17" s="63" t="s">
        <v>90</v>
      </c>
      <c r="C17" s="1">
        <v>4</v>
      </c>
      <c r="D17" s="1">
        <v>3</v>
      </c>
      <c r="E17" s="1">
        <v>6</v>
      </c>
      <c r="F17" s="1">
        <v>7</v>
      </c>
      <c r="G17" s="1">
        <v>2</v>
      </c>
      <c r="H17" s="1">
        <v>9</v>
      </c>
      <c r="I17" s="1">
        <v>6</v>
      </c>
      <c r="J17" s="1">
        <v>4</v>
      </c>
      <c r="K17" s="44">
        <f t="shared" si="0"/>
        <v>5.125</v>
      </c>
      <c r="L17" s="6">
        <f t="shared" si="1"/>
        <v>5</v>
      </c>
      <c r="M17" s="45">
        <v>4</v>
      </c>
      <c r="N17" s="45">
        <v>5</v>
      </c>
      <c r="O17" s="6">
        <v>5</v>
      </c>
      <c r="P17" s="46">
        <f t="shared" si="4"/>
        <v>4.666666666666667</v>
      </c>
      <c r="Q17" s="6">
        <f t="shared" si="2"/>
        <v>5</v>
      </c>
    </row>
    <row r="18" spans="1:17" ht="12.75">
      <c r="A18" s="2">
        <f t="shared" si="3"/>
        <v>5.25</v>
      </c>
      <c r="B18" s="63" t="s">
        <v>91</v>
      </c>
      <c r="C18" s="1">
        <v>4</v>
      </c>
      <c r="D18" s="1">
        <v>4</v>
      </c>
      <c r="E18" s="1">
        <v>5</v>
      </c>
      <c r="F18" s="1">
        <v>5</v>
      </c>
      <c r="G18" s="1">
        <v>9</v>
      </c>
      <c r="H18" s="1">
        <v>1</v>
      </c>
      <c r="I18" s="1">
        <v>9</v>
      </c>
      <c r="J18" s="1">
        <v>5</v>
      </c>
      <c r="K18" s="44">
        <f t="shared" si="0"/>
        <v>5.25</v>
      </c>
      <c r="L18" s="6">
        <f t="shared" si="1"/>
        <v>5</v>
      </c>
      <c r="M18" s="45">
        <v>6</v>
      </c>
      <c r="N18" s="45">
        <v>5</v>
      </c>
      <c r="O18" s="6">
        <v>5</v>
      </c>
      <c r="P18" s="46">
        <f t="shared" si="4"/>
        <v>5.333333333333333</v>
      </c>
      <c r="Q18" s="6">
        <f t="shared" si="2"/>
        <v>5</v>
      </c>
    </row>
    <row r="19" spans="1:17" ht="12.75">
      <c r="A19" s="2">
        <f t="shared" si="3"/>
        <v>7</v>
      </c>
      <c r="B19" s="63" t="s">
        <v>92</v>
      </c>
      <c r="C19" s="1">
        <v>4</v>
      </c>
      <c r="D19" s="1">
        <v>6</v>
      </c>
      <c r="E19" s="1">
        <v>7</v>
      </c>
      <c r="F19" s="1">
        <v>9</v>
      </c>
      <c r="G19" s="1">
        <v>9</v>
      </c>
      <c r="H19" s="1">
        <v>6</v>
      </c>
      <c r="I19" s="1">
        <v>8</v>
      </c>
      <c r="J19" s="1">
        <v>7</v>
      </c>
      <c r="K19" s="44">
        <f t="shared" si="0"/>
        <v>7</v>
      </c>
      <c r="L19" s="6">
        <f t="shared" si="1"/>
        <v>7</v>
      </c>
      <c r="M19" s="45">
        <v>7</v>
      </c>
      <c r="N19" s="45">
        <v>7</v>
      </c>
      <c r="O19" s="6">
        <v>7</v>
      </c>
      <c r="P19" s="46">
        <f t="shared" si="4"/>
        <v>7</v>
      </c>
      <c r="Q19" s="6">
        <f t="shared" si="2"/>
        <v>7</v>
      </c>
    </row>
    <row r="20" spans="1:17" ht="12.75">
      <c r="A20" s="2">
        <f t="shared" si="3"/>
        <v>5.25</v>
      </c>
      <c r="B20" s="63" t="s">
        <v>93</v>
      </c>
      <c r="C20" s="1">
        <v>4</v>
      </c>
      <c r="D20" s="1">
        <v>5</v>
      </c>
      <c r="E20" s="1">
        <v>5</v>
      </c>
      <c r="F20" s="1">
        <v>7</v>
      </c>
      <c r="G20" s="1">
        <v>4</v>
      </c>
      <c r="H20" s="1">
        <v>5</v>
      </c>
      <c r="I20" s="1">
        <v>6</v>
      </c>
      <c r="J20" s="1">
        <v>6</v>
      </c>
      <c r="K20" s="44">
        <f t="shared" si="0"/>
        <v>5.25</v>
      </c>
      <c r="L20" s="6">
        <f t="shared" si="1"/>
        <v>5</v>
      </c>
      <c r="M20" s="45">
        <v>5</v>
      </c>
      <c r="N20" s="45">
        <v>6</v>
      </c>
      <c r="O20" s="6">
        <v>5</v>
      </c>
      <c r="P20" s="46">
        <f t="shared" si="4"/>
        <v>5.333333333333333</v>
      </c>
      <c r="Q20" s="6">
        <f t="shared" si="2"/>
        <v>5</v>
      </c>
    </row>
    <row r="21" spans="1:17" ht="12.75">
      <c r="A21" s="2">
        <f t="shared" si="3"/>
        <v>3.625</v>
      </c>
      <c r="B21" s="63" t="s">
        <v>94</v>
      </c>
      <c r="C21" s="1">
        <v>4</v>
      </c>
      <c r="D21" s="1">
        <v>1</v>
      </c>
      <c r="E21" s="1">
        <v>4</v>
      </c>
      <c r="F21" s="1">
        <v>4</v>
      </c>
      <c r="G21" s="1">
        <v>1</v>
      </c>
      <c r="H21" s="1">
        <v>4</v>
      </c>
      <c r="I21" s="1">
        <v>7</v>
      </c>
      <c r="J21" s="1">
        <v>4</v>
      </c>
      <c r="K21" s="44">
        <f t="shared" si="0"/>
        <v>3.625</v>
      </c>
      <c r="L21" s="6">
        <f t="shared" si="1"/>
        <v>4</v>
      </c>
      <c r="M21" s="45">
        <v>5</v>
      </c>
      <c r="N21" s="45">
        <v>5</v>
      </c>
      <c r="O21" s="6">
        <v>4</v>
      </c>
      <c r="P21" s="46">
        <f t="shared" si="4"/>
        <v>4.666666666666667</v>
      </c>
      <c r="Q21" s="6">
        <f t="shared" si="2"/>
        <v>5</v>
      </c>
    </row>
    <row r="22" spans="1:17" ht="12.75">
      <c r="A22" s="2"/>
      <c r="B22" s="63" t="s">
        <v>95</v>
      </c>
      <c r="C22" s="1">
        <v>5</v>
      </c>
      <c r="D22" s="1">
        <v>8</v>
      </c>
      <c r="E22" s="1">
        <v>4</v>
      </c>
      <c r="F22" s="1">
        <v>5</v>
      </c>
      <c r="G22" s="1">
        <v>4</v>
      </c>
      <c r="H22" s="1">
        <v>6</v>
      </c>
      <c r="I22" s="1">
        <v>6</v>
      </c>
      <c r="J22" s="1">
        <v>4</v>
      </c>
      <c r="K22" s="44">
        <f t="shared" si="0"/>
        <v>5.25</v>
      </c>
      <c r="L22" s="6">
        <f t="shared" si="1"/>
        <v>5</v>
      </c>
      <c r="M22" s="45">
        <v>6</v>
      </c>
      <c r="N22" s="45">
        <v>4</v>
      </c>
      <c r="O22" s="6">
        <v>5</v>
      </c>
      <c r="P22" s="46">
        <f t="shared" si="4"/>
        <v>5</v>
      </c>
      <c r="Q22" s="6">
        <f t="shared" si="2"/>
        <v>5</v>
      </c>
    </row>
    <row r="23" spans="1:17" ht="12.75">
      <c r="A23" s="2">
        <f t="shared" si="3"/>
        <v>4.875</v>
      </c>
      <c r="B23" s="63" t="s">
        <v>96</v>
      </c>
      <c r="C23" s="1">
        <v>4</v>
      </c>
      <c r="D23" s="1">
        <v>6</v>
      </c>
      <c r="E23" s="1">
        <v>4</v>
      </c>
      <c r="F23" s="1">
        <v>7</v>
      </c>
      <c r="G23" s="1">
        <v>7</v>
      </c>
      <c r="H23" s="1">
        <v>1</v>
      </c>
      <c r="I23" s="1">
        <v>5</v>
      </c>
      <c r="J23" s="1">
        <v>5</v>
      </c>
      <c r="K23" s="44">
        <f t="shared" si="0"/>
        <v>4.875</v>
      </c>
      <c r="L23" s="6">
        <f t="shared" si="1"/>
        <v>5</v>
      </c>
      <c r="M23" s="45">
        <v>6</v>
      </c>
      <c r="N23" s="45">
        <v>6</v>
      </c>
      <c r="O23" s="6">
        <v>6</v>
      </c>
      <c r="P23" s="46">
        <f t="shared" si="4"/>
        <v>6</v>
      </c>
      <c r="Q23" s="6">
        <f t="shared" si="2"/>
        <v>6</v>
      </c>
    </row>
    <row r="24" spans="1:17" ht="12.75">
      <c r="A24" s="2">
        <f t="shared" si="3"/>
        <v>5.25</v>
      </c>
      <c r="B24" s="63" t="s">
        <v>97</v>
      </c>
      <c r="C24" s="1">
        <v>4</v>
      </c>
      <c r="D24" s="1">
        <v>4</v>
      </c>
      <c r="E24" s="1">
        <v>5</v>
      </c>
      <c r="F24" s="1">
        <v>5</v>
      </c>
      <c r="G24" s="1">
        <v>9</v>
      </c>
      <c r="H24" s="1">
        <v>1</v>
      </c>
      <c r="I24" s="1">
        <v>9</v>
      </c>
      <c r="J24" s="1">
        <v>5</v>
      </c>
      <c r="K24" s="44">
        <f t="shared" si="0"/>
        <v>5.25</v>
      </c>
      <c r="L24" s="6">
        <f t="shared" si="1"/>
        <v>5</v>
      </c>
      <c r="M24" s="45">
        <v>7</v>
      </c>
      <c r="N24" s="45">
        <v>5</v>
      </c>
      <c r="O24" s="6">
        <v>6</v>
      </c>
      <c r="P24" s="46">
        <f t="shared" si="4"/>
        <v>6</v>
      </c>
      <c r="Q24" s="6">
        <f t="shared" si="2"/>
        <v>6</v>
      </c>
    </row>
    <row r="25" spans="1:17" ht="12.75">
      <c r="A25" s="2">
        <f t="shared" si="3"/>
        <v>7.25</v>
      </c>
      <c r="B25" s="63" t="s">
        <v>98</v>
      </c>
      <c r="C25" s="1">
        <v>4</v>
      </c>
      <c r="D25" s="1">
        <v>6</v>
      </c>
      <c r="E25" s="1">
        <v>8</v>
      </c>
      <c r="F25" s="1">
        <v>9</v>
      </c>
      <c r="G25" s="1">
        <v>6</v>
      </c>
      <c r="H25" s="1">
        <v>6</v>
      </c>
      <c r="I25" s="1">
        <v>10</v>
      </c>
      <c r="J25" s="1">
        <v>9</v>
      </c>
      <c r="K25" s="44">
        <f t="shared" si="0"/>
        <v>7.25</v>
      </c>
      <c r="L25" s="6">
        <v>8</v>
      </c>
      <c r="M25" s="45">
        <v>8</v>
      </c>
      <c r="N25" s="45">
        <v>6</v>
      </c>
      <c r="O25" s="6">
        <v>8</v>
      </c>
      <c r="P25" s="46">
        <f t="shared" si="4"/>
        <v>7.333333333333333</v>
      </c>
      <c r="Q25" s="6">
        <v>8</v>
      </c>
    </row>
    <row r="26" spans="1:17" ht="12.75">
      <c r="A26" s="2">
        <f t="shared" si="3"/>
        <v>4.75</v>
      </c>
      <c r="B26" s="63" t="s">
        <v>99</v>
      </c>
      <c r="C26" s="1">
        <v>4</v>
      </c>
      <c r="D26" s="1">
        <v>6</v>
      </c>
      <c r="E26" s="1">
        <v>4</v>
      </c>
      <c r="F26" s="1">
        <v>7</v>
      </c>
      <c r="G26" s="1">
        <v>7</v>
      </c>
      <c r="H26" s="1">
        <v>1</v>
      </c>
      <c r="I26" s="1">
        <v>5</v>
      </c>
      <c r="J26" s="1">
        <v>4</v>
      </c>
      <c r="K26" s="44">
        <f t="shared" si="0"/>
        <v>4.75</v>
      </c>
      <c r="L26" s="6">
        <f t="shared" si="1"/>
        <v>5</v>
      </c>
      <c r="M26" s="45">
        <v>6</v>
      </c>
      <c r="N26" s="45">
        <v>6</v>
      </c>
      <c r="O26" s="6">
        <v>5</v>
      </c>
      <c r="P26" s="46">
        <f t="shared" si="4"/>
        <v>5.666666666666667</v>
      </c>
      <c r="Q26" s="6">
        <f t="shared" si="2"/>
        <v>6</v>
      </c>
    </row>
    <row r="27" spans="1:17" ht="12.75">
      <c r="A27" s="2">
        <f t="shared" si="3"/>
        <v>6.375</v>
      </c>
      <c r="B27" s="63" t="s">
        <v>100</v>
      </c>
      <c r="C27" s="1">
        <v>6</v>
      </c>
      <c r="D27" s="1">
        <v>3</v>
      </c>
      <c r="E27" s="1">
        <v>6</v>
      </c>
      <c r="F27" s="1">
        <v>7</v>
      </c>
      <c r="G27" s="1">
        <v>2</v>
      </c>
      <c r="H27" s="1">
        <v>9</v>
      </c>
      <c r="I27" s="1">
        <v>9</v>
      </c>
      <c r="J27" s="1">
        <v>9</v>
      </c>
      <c r="K27" s="44">
        <f t="shared" si="0"/>
        <v>6.375</v>
      </c>
      <c r="L27" s="6">
        <f t="shared" si="1"/>
        <v>6</v>
      </c>
      <c r="M27" s="45">
        <v>6</v>
      </c>
      <c r="N27" s="45">
        <v>5</v>
      </c>
      <c r="O27" s="6">
        <v>6</v>
      </c>
      <c r="P27" s="46">
        <f t="shared" si="4"/>
        <v>5.666666666666667</v>
      </c>
      <c r="Q27" s="6">
        <f t="shared" si="2"/>
        <v>6</v>
      </c>
    </row>
    <row r="28" spans="1:17" ht="12.75">
      <c r="A28" s="2">
        <f t="shared" si="3"/>
        <v>5.875</v>
      </c>
      <c r="B28" s="63" t="s">
        <v>101</v>
      </c>
      <c r="C28" s="1">
        <v>4</v>
      </c>
      <c r="D28" s="1">
        <v>5</v>
      </c>
      <c r="E28" s="1">
        <v>6</v>
      </c>
      <c r="F28" s="1">
        <v>9</v>
      </c>
      <c r="G28" s="1">
        <v>6</v>
      </c>
      <c r="H28" s="62">
        <v>6</v>
      </c>
      <c r="I28" s="1">
        <v>5</v>
      </c>
      <c r="J28" s="1">
        <v>6</v>
      </c>
      <c r="K28" s="44">
        <f t="shared" si="0"/>
        <v>5.875</v>
      </c>
      <c r="L28" s="6">
        <f t="shared" si="1"/>
        <v>6</v>
      </c>
      <c r="M28" s="45">
        <v>7</v>
      </c>
      <c r="N28" s="45">
        <v>5</v>
      </c>
      <c r="O28" s="6">
        <v>7</v>
      </c>
      <c r="P28" s="46">
        <f t="shared" si="4"/>
        <v>6.333333333333333</v>
      </c>
      <c r="Q28" s="6">
        <v>7</v>
      </c>
    </row>
    <row r="29" spans="1:17" ht="12.75">
      <c r="A29" s="2">
        <f t="shared" si="3"/>
        <v>6.75</v>
      </c>
      <c r="B29" s="63" t="s">
        <v>102</v>
      </c>
      <c r="C29" s="1">
        <v>4</v>
      </c>
      <c r="D29" s="1">
        <v>7</v>
      </c>
      <c r="E29" s="1">
        <v>4</v>
      </c>
      <c r="F29" s="1">
        <v>7</v>
      </c>
      <c r="G29" s="1">
        <v>6</v>
      </c>
      <c r="H29" s="1">
        <v>9</v>
      </c>
      <c r="I29" s="1">
        <v>9</v>
      </c>
      <c r="J29" s="1">
        <v>8</v>
      </c>
      <c r="K29" s="44">
        <f t="shared" si="0"/>
        <v>6.75</v>
      </c>
      <c r="L29" s="6">
        <f t="shared" si="1"/>
        <v>7</v>
      </c>
      <c r="M29" s="45">
        <v>5</v>
      </c>
      <c r="N29" s="45">
        <v>5</v>
      </c>
      <c r="O29" s="6">
        <v>6</v>
      </c>
      <c r="P29" s="46">
        <f t="shared" si="4"/>
        <v>5.333333333333333</v>
      </c>
      <c r="Q29" s="6">
        <v>6</v>
      </c>
    </row>
    <row r="30" spans="2:17" s="3" customFormat="1" ht="12.75">
      <c r="B30" s="4" t="s">
        <v>0</v>
      </c>
      <c r="C30" s="46">
        <f>AVERAGE(C1:C29)</f>
        <v>4.310344827586207</v>
      </c>
      <c r="D30" s="46">
        <f>AVERAGE(D1:D29)</f>
        <v>5.103448275862069</v>
      </c>
      <c r="E30" s="46">
        <f aca="true" t="shared" si="5" ref="E30:Q30">AVERAGE(E1:E29)</f>
        <v>5.068965517241379</v>
      </c>
      <c r="F30" s="46">
        <f t="shared" si="5"/>
        <v>6.137931034482759</v>
      </c>
      <c r="G30" s="46">
        <f t="shared" si="5"/>
        <v>5.482758620689655</v>
      </c>
      <c r="H30" s="46">
        <f t="shared" si="5"/>
        <v>5.551724137931035</v>
      </c>
      <c r="I30" s="46">
        <f>AVERAGE(I1:I29)</f>
        <v>6.620689655172414</v>
      </c>
      <c r="J30" s="46">
        <f t="shared" si="5"/>
        <v>5.689655172413793</v>
      </c>
      <c r="K30" s="10">
        <f t="shared" si="5"/>
        <v>5.495689655172414</v>
      </c>
      <c r="L30" s="10">
        <f t="shared" si="5"/>
        <v>5.620689655172414</v>
      </c>
      <c r="M30" s="10">
        <f t="shared" si="5"/>
        <v>6</v>
      </c>
      <c r="N30" s="10">
        <f t="shared" si="5"/>
        <v>5.172413793103448</v>
      </c>
      <c r="O30" s="10">
        <f t="shared" si="5"/>
        <v>5.689655172413793</v>
      </c>
      <c r="P30" s="10">
        <f t="shared" si="5"/>
        <v>5.620689655172414</v>
      </c>
      <c r="Q30" s="10">
        <f t="shared" si="5"/>
        <v>5.793103448275862</v>
      </c>
    </row>
    <row r="31" spans="2:17" s="3" customFormat="1" ht="12.75">
      <c r="B31" s="47">
        <v>29</v>
      </c>
      <c r="C31" s="5" t="s">
        <v>171</v>
      </c>
      <c r="D31" s="5" t="s">
        <v>4</v>
      </c>
      <c r="E31" s="5" t="s">
        <v>5</v>
      </c>
      <c r="F31" s="5" t="s">
        <v>6</v>
      </c>
      <c r="G31" s="5" t="s">
        <v>7</v>
      </c>
      <c r="H31" s="5" t="s">
        <v>8</v>
      </c>
      <c r="I31" s="5" t="s">
        <v>48</v>
      </c>
      <c r="J31" s="5" t="s">
        <v>3</v>
      </c>
      <c r="K31" s="5" t="s">
        <v>46</v>
      </c>
      <c r="L31" s="7" t="s">
        <v>45</v>
      </c>
      <c r="M31" s="6" t="s">
        <v>44</v>
      </c>
      <c r="N31" s="6" t="s">
        <v>43</v>
      </c>
      <c r="O31" s="6" t="s">
        <v>21</v>
      </c>
      <c r="P31" s="12" t="s">
        <v>46</v>
      </c>
      <c r="Q31" s="6" t="s">
        <v>2</v>
      </c>
    </row>
    <row r="32" spans="2:12" ht="12.75">
      <c r="B32" s="54" t="s">
        <v>148</v>
      </c>
      <c r="C32" s="94"/>
      <c r="D32" s="103" t="s">
        <v>151</v>
      </c>
      <c r="E32" s="103"/>
      <c r="F32" s="103"/>
      <c r="G32" s="103"/>
      <c r="H32" s="103"/>
      <c r="I32" s="103"/>
      <c r="J32" s="104"/>
      <c r="K32" s="48">
        <f>L32/B31</f>
        <v>1</v>
      </c>
      <c r="L32" s="6">
        <f>COUNTIF(L1:L29,"&gt;3")</f>
        <v>29</v>
      </c>
    </row>
    <row r="33" spans="2:12" ht="12.75">
      <c r="B33" s="49" t="s">
        <v>1</v>
      </c>
      <c r="C33" s="50"/>
      <c r="D33" s="50"/>
      <c r="E33" s="50"/>
      <c r="F33" s="50"/>
      <c r="G33" s="50"/>
      <c r="H33" s="51"/>
      <c r="I33" s="51"/>
      <c r="J33" s="52"/>
      <c r="K33" s="48">
        <f>L33/B31</f>
        <v>0.27586206896551724</v>
      </c>
      <c r="L33" s="6">
        <f>COUNTIF(L1:L29,"&gt;6")</f>
        <v>8</v>
      </c>
    </row>
    <row r="73" ht="12.75">
      <c r="F73" s="84"/>
    </row>
    <row r="74" ht="12.75">
      <c r="F74" s="84"/>
    </row>
    <row r="75" ht="12.75">
      <c r="F75" s="84"/>
    </row>
    <row r="76" ht="12.75">
      <c r="F76" s="84"/>
    </row>
    <row r="77" ht="12.75">
      <c r="F77" s="84"/>
    </row>
  </sheetData>
  <sheetProtection/>
  <mergeCells count="1">
    <mergeCell ref="D32:J32"/>
  </mergeCells>
  <conditionalFormatting sqref="L30:Q30 C30:J30 P1:P29">
    <cfRule type="cellIs" priority="1" dxfId="0" operator="lessThan" stopIfTrue="1">
      <formula>4</formula>
    </cfRule>
    <cfRule type="cellIs" priority="2" dxfId="1" operator="greaterThanOrEqual" stopIfTrue="1">
      <formula>6.5</formula>
    </cfRule>
  </conditionalFormatting>
  <conditionalFormatting sqref="Q1:Q29 L1:O29">
    <cfRule type="cellIs" priority="3" dxfId="0" operator="lessThan" stopIfTrue="1">
      <formula>4</formula>
    </cfRule>
    <cfRule type="cellIs" priority="4" dxfId="1" operator="greaterThan" stopIfTrue="1">
      <formula>6</formula>
    </cfRule>
  </conditionalFormatting>
  <conditionalFormatting sqref="K1:K30">
    <cfRule type="cellIs" priority="5" dxfId="0" operator="lessThan" stopIfTrue="1">
      <formula>3.5</formula>
    </cfRule>
    <cfRule type="cellIs" priority="6" dxfId="1" operator="greaterThanOrEqual" stopIfTrue="1">
      <formula>6.5</formula>
    </cfRule>
  </conditionalFormatting>
  <printOptions/>
  <pageMargins left="0.75" right="0.75" top="1" bottom="1" header="0.5" footer="0.5"/>
  <pageSetup orientation="portrait" paperSize="9" r:id="rId2"/>
  <ignoredErrors>
    <ignoredError sqref="K1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9"/>
  <sheetViews>
    <sheetView zoomScale="90" zoomScaleNormal="90" workbookViewId="0" topLeftCell="B1">
      <selection activeCell="P16" sqref="P16"/>
    </sheetView>
  </sheetViews>
  <sheetFormatPr defaultColWidth="9.00390625" defaultRowHeight="12.75"/>
  <cols>
    <col min="1" max="1" width="0" style="0" hidden="1" customWidth="1"/>
    <col min="2" max="2" width="24.75390625" style="0" customWidth="1"/>
    <col min="3" max="3" width="6.00390625" style="0" bestFit="1" customWidth="1"/>
    <col min="15" max="15" width="9.125" style="2" customWidth="1"/>
    <col min="16" max="16" width="9.125" style="9" customWidth="1"/>
    <col min="17" max="17" width="10.25390625" style="0" customWidth="1"/>
  </cols>
  <sheetData>
    <row r="1" spans="1:19" ht="12.75">
      <c r="A1" s="2">
        <f>O1</f>
        <v>8.333333333333334</v>
      </c>
      <c r="B1" s="63" t="str">
        <f>'14вк_ПО'!B1</f>
        <v>Апанас Ярослав</v>
      </c>
      <c r="C1" s="1">
        <v>10</v>
      </c>
      <c r="D1" s="1">
        <v>9</v>
      </c>
      <c r="E1" s="1">
        <v>10</v>
      </c>
      <c r="F1" s="1">
        <v>7</v>
      </c>
      <c r="G1" s="1">
        <v>9</v>
      </c>
      <c r="H1" s="1">
        <v>7</v>
      </c>
      <c r="I1" s="1">
        <v>10</v>
      </c>
      <c r="J1" s="1">
        <v>8</v>
      </c>
      <c r="K1" s="1">
        <v>4</v>
      </c>
      <c r="L1" s="1">
        <v>7</v>
      </c>
      <c r="M1" s="1">
        <v>9</v>
      </c>
      <c r="N1" s="1">
        <v>10</v>
      </c>
      <c r="O1" s="46">
        <f>AVERAGE(C1:N1)</f>
        <v>8.333333333333334</v>
      </c>
      <c r="P1" s="6">
        <v>9</v>
      </c>
      <c r="Q1" s="1" t="s">
        <v>139</v>
      </c>
      <c r="R1" s="1">
        <f>COUNTIF(P1:P15,"&gt;8")</f>
        <v>2</v>
      </c>
      <c r="S1" s="86">
        <f>R1/$B$17</f>
        <v>0.13333333333333333</v>
      </c>
    </row>
    <row r="2" spans="1:19" ht="12.75">
      <c r="A2" s="2">
        <f aca="true" t="shared" si="0" ref="A2:A15">O2</f>
        <v>6.6</v>
      </c>
      <c r="B2" s="63" t="str">
        <f>'14вк_ПО'!B2</f>
        <v>Бедуха Алексей</v>
      </c>
      <c r="C2" s="1"/>
      <c r="D2" s="1">
        <v>7</v>
      </c>
      <c r="E2" s="1">
        <v>7</v>
      </c>
      <c r="F2" s="1">
        <v>7</v>
      </c>
      <c r="G2" s="1">
        <v>4</v>
      </c>
      <c r="H2" s="1">
        <v>4</v>
      </c>
      <c r="I2" s="1">
        <v>6</v>
      </c>
      <c r="J2" s="1">
        <v>7</v>
      </c>
      <c r="K2" s="1">
        <v>7</v>
      </c>
      <c r="L2" s="1">
        <v>9</v>
      </c>
      <c r="M2" s="1">
        <v>8</v>
      </c>
      <c r="N2" s="1"/>
      <c r="O2" s="46">
        <f aca="true" t="shared" si="1" ref="O2:O15">AVERAGE(C2:M2)</f>
        <v>6.6</v>
      </c>
      <c r="P2" s="6">
        <f aca="true" t="shared" si="2" ref="P2:P14">ROUND(O2,0)</f>
        <v>7</v>
      </c>
      <c r="Q2" s="1" t="s">
        <v>140</v>
      </c>
      <c r="R2" s="85">
        <f>COUNTIF(P1:P15,7)+COUNTIF(P1:P15,8)</f>
        <v>7</v>
      </c>
      <c r="S2" s="86">
        <f>R2/$B$17</f>
        <v>0.4666666666666667</v>
      </c>
    </row>
    <row r="3" spans="1:19" ht="12.75">
      <c r="A3" s="2">
        <f t="shared" si="0"/>
        <v>6</v>
      </c>
      <c r="B3" s="63" t="str">
        <f>'14вк_ПО'!B3</f>
        <v>Галиневский Игорь</v>
      </c>
      <c r="C3" s="1"/>
      <c r="D3" s="1">
        <v>7</v>
      </c>
      <c r="E3" s="1">
        <v>7</v>
      </c>
      <c r="F3" s="1">
        <v>6</v>
      </c>
      <c r="G3" s="1">
        <v>4</v>
      </c>
      <c r="H3" s="1">
        <v>1</v>
      </c>
      <c r="I3" s="1">
        <v>7</v>
      </c>
      <c r="J3" s="1">
        <v>7</v>
      </c>
      <c r="K3" s="1">
        <v>6</v>
      </c>
      <c r="L3" s="1">
        <v>8</v>
      </c>
      <c r="M3" s="1">
        <v>7</v>
      </c>
      <c r="N3" s="1"/>
      <c r="O3" s="46">
        <f t="shared" si="1"/>
        <v>6</v>
      </c>
      <c r="P3" s="6">
        <f t="shared" si="2"/>
        <v>6</v>
      </c>
      <c r="Q3" s="1" t="s">
        <v>141</v>
      </c>
      <c r="R3" s="85">
        <f>COUNTIF(P1:P15,4)+COUNTIF(P1:P15,5)+COUNTIF(P1:P15,6)</f>
        <v>6</v>
      </c>
      <c r="S3" s="86">
        <f>R3/$B$17</f>
        <v>0.4</v>
      </c>
    </row>
    <row r="4" spans="1:19" ht="12.75">
      <c r="A4" s="2">
        <f t="shared" si="0"/>
        <v>4</v>
      </c>
      <c r="B4" s="63" t="str">
        <f>'14вк_ПО'!B4</f>
        <v>Головач Максим</v>
      </c>
      <c r="C4" s="1"/>
      <c r="D4" s="1">
        <v>2</v>
      </c>
      <c r="E4" s="1">
        <v>9</v>
      </c>
      <c r="F4" s="1">
        <v>4</v>
      </c>
      <c r="G4" s="1">
        <v>1</v>
      </c>
      <c r="H4" s="1">
        <v>1</v>
      </c>
      <c r="I4" s="1">
        <v>6</v>
      </c>
      <c r="J4" s="1">
        <v>6</v>
      </c>
      <c r="K4" s="1">
        <v>1</v>
      </c>
      <c r="L4" s="1">
        <v>6</v>
      </c>
      <c r="M4" s="1">
        <v>4</v>
      </c>
      <c r="N4" s="1"/>
      <c r="O4" s="46">
        <f t="shared" si="1"/>
        <v>4</v>
      </c>
      <c r="P4" s="6">
        <f t="shared" si="2"/>
        <v>4</v>
      </c>
      <c r="Q4" s="1" t="s">
        <v>142</v>
      </c>
      <c r="R4" s="1">
        <f>COUNTIF(P1:P15,"&lt;4")</f>
        <v>0</v>
      </c>
      <c r="S4" s="86">
        <f>R4/$B$17</f>
        <v>0</v>
      </c>
    </row>
    <row r="5" spans="1:19" ht="12.75">
      <c r="A5" s="2">
        <f t="shared" si="0"/>
        <v>7.8</v>
      </c>
      <c r="B5" s="63" t="str">
        <f>'14вк_ПО'!B5</f>
        <v>Горбач Дмитрий</v>
      </c>
      <c r="C5" s="1"/>
      <c r="D5" s="1">
        <v>9</v>
      </c>
      <c r="E5" s="1">
        <v>9</v>
      </c>
      <c r="F5" s="1">
        <v>9</v>
      </c>
      <c r="G5" s="1">
        <v>5</v>
      </c>
      <c r="H5" s="1">
        <v>6</v>
      </c>
      <c r="I5" s="1">
        <v>8</v>
      </c>
      <c r="J5" s="1">
        <v>7</v>
      </c>
      <c r="K5" s="1">
        <v>7</v>
      </c>
      <c r="L5" s="1">
        <v>9</v>
      </c>
      <c r="M5" s="1">
        <v>9</v>
      </c>
      <c r="N5" s="1"/>
      <c r="O5" s="46">
        <f t="shared" si="1"/>
        <v>7.8</v>
      </c>
      <c r="P5" s="6">
        <f t="shared" si="2"/>
        <v>8</v>
      </c>
      <c r="Q5" s="87" t="s">
        <v>143</v>
      </c>
      <c r="R5" s="1">
        <f>B17-SUM(R1:R4)</f>
        <v>0</v>
      </c>
      <c r="S5" s="86">
        <f>R5/$B$17</f>
        <v>0</v>
      </c>
    </row>
    <row r="6" spans="1:16" ht="12.75">
      <c r="A6" s="2">
        <f t="shared" si="0"/>
        <v>4.5</v>
      </c>
      <c r="B6" s="63" t="str">
        <f>'14вк_ПО'!B6</f>
        <v>Жигало Дмитрий</v>
      </c>
      <c r="C6" s="1"/>
      <c r="D6" s="1">
        <v>1</v>
      </c>
      <c r="E6" s="1">
        <v>7</v>
      </c>
      <c r="F6" s="1">
        <v>5</v>
      </c>
      <c r="G6" s="1">
        <v>1</v>
      </c>
      <c r="H6" s="1">
        <v>4</v>
      </c>
      <c r="I6" s="1">
        <v>7</v>
      </c>
      <c r="J6" s="1">
        <v>4</v>
      </c>
      <c r="K6" s="1">
        <v>4</v>
      </c>
      <c r="L6" s="1">
        <v>6</v>
      </c>
      <c r="M6" s="1">
        <v>6</v>
      </c>
      <c r="N6" s="1"/>
      <c r="O6" s="46">
        <f t="shared" si="1"/>
        <v>4.5</v>
      </c>
      <c r="P6" s="6">
        <f t="shared" si="2"/>
        <v>5</v>
      </c>
    </row>
    <row r="7" spans="1:16" ht="12.75">
      <c r="A7" s="2">
        <f t="shared" si="0"/>
        <v>5.7</v>
      </c>
      <c r="B7" s="63" t="str">
        <f>'14вк_ПО'!B7</f>
        <v>Жук Артур</v>
      </c>
      <c r="C7" s="1"/>
      <c r="D7" s="1">
        <v>6</v>
      </c>
      <c r="E7" s="1">
        <v>6</v>
      </c>
      <c r="F7" s="1">
        <v>9</v>
      </c>
      <c r="G7" s="1">
        <v>1</v>
      </c>
      <c r="H7" s="1">
        <v>1</v>
      </c>
      <c r="I7" s="1">
        <v>4</v>
      </c>
      <c r="J7" s="1">
        <v>8</v>
      </c>
      <c r="K7" s="1">
        <v>7</v>
      </c>
      <c r="L7" s="1">
        <v>7</v>
      </c>
      <c r="M7" s="1">
        <v>8</v>
      </c>
      <c r="N7" s="1"/>
      <c r="O7" s="46">
        <f t="shared" si="1"/>
        <v>5.7</v>
      </c>
      <c r="P7" s="6">
        <f t="shared" si="2"/>
        <v>6</v>
      </c>
    </row>
    <row r="8" spans="1:16" ht="12.75">
      <c r="A8" s="2">
        <f t="shared" si="0"/>
        <v>6.5</v>
      </c>
      <c r="B8" s="63" t="str">
        <f>'14вк_ПО'!B8</f>
        <v>Иванов Александр</v>
      </c>
      <c r="C8" s="1"/>
      <c r="D8" s="1">
        <v>10</v>
      </c>
      <c r="E8" s="1">
        <v>4</v>
      </c>
      <c r="F8" s="1">
        <v>10</v>
      </c>
      <c r="G8" s="1">
        <v>5</v>
      </c>
      <c r="H8" s="1">
        <v>6</v>
      </c>
      <c r="I8" s="1">
        <v>8</v>
      </c>
      <c r="J8" s="1">
        <v>6</v>
      </c>
      <c r="K8" s="1">
        <v>6</v>
      </c>
      <c r="L8" s="1">
        <v>6</v>
      </c>
      <c r="M8" s="1">
        <v>4</v>
      </c>
      <c r="N8" s="1"/>
      <c r="O8" s="46">
        <f t="shared" si="1"/>
        <v>6.5</v>
      </c>
      <c r="P8" s="6">
        <f t="shared" si="2"/>
        <v>7</v>
      </c>
    </row>
    <row r="9" spans="1:16" ht="12.75">
      <c r="A9" s="2">
        <f t="shared" si="0"/>
        <v>7</v>
      </c>
      <c r="B9" s="63" t="str">
        <f>'14вк_ПО'!B9</f>
        <v>Клименков Виталий</v>
      </c>
      <c r="C9" s="1"/>
      <c r="D9" s="1">
        <v>9</v>
      </c>
      <c r="E9" s="1">
        <v>6</v>
      </c>
      <c r="F9" s="1">
        <v>6</v>
      </c>
      <c r="G9" s="1">
        <v>7</v>
      </c>
      <c r="H9" s="1">
        <v>7</v>
      </c>
      <c r="I9" s="62">
        <v>7</v>
      </c>
      <c r="J9" s="1">
        <v>6</v>
      </c>
      <c r="K9" s="1">
        <v>8</v>
      </c>
      <c r="L9" s="1">
        <v>8</v>
      </c>
      <c r="M9" s="1">
        <v>6</v>
      </c>
      <c r="N9" s="1"/>
      <c r="O9" s="46">
        <f t="shared" si="1"/>
        <v>7</v>
      </c>
      <c r="P9" s="6">
        <f t="shared" si="2"/>
        <v>7</v>
      </c>
    </row>
    <row r="10" spans="1:16" ht="12.75">
      <c r="A10" s="2">
        <f t="shared" si="0"/>
        <v>5.7</v>
      </c>
      <c r="B10" s="63" t="str">
        <f>'14вк_ПО'!B10</f>
        <v>Кучерук Александр</v>
      </c>
      <c r="C10" s="1"/>
      <c r="D10" s="1">
        <v>6</v>
      </c>
      <c r="E10" s="1">
        <v>6</v>
      </c>
      <c r="F10" s="1">
        <v>9</v>
      </c>
      <c r="G10" s="1">
        <v>1</v>
      </c>
      <c r="H10" s="1">
        <v>1</v>
      </c>
      <c r="I10" s="1">
        <v>4</v>
      </c>
      <c r="J10" s="1">
        <v>8</v>
      </c>
      <c r="K10" s="1">
        <v>7</v>
      </c>
      <c r="L10" s="1">
        <v>7</v>
      </c>
      <c r="M10" s="1">
        <v>8</v>
      </c>
      <c r="N10" s="1"/>
      <c r="O10" s="46">
        <f t="shared" si="1"/>
        <v>5.7</v>
      </c>
      <c r="P10" s="6">
        <f t="shared" si="2"/>
        <v>6</v>
      </c>
    </row>
    <row r="11" spans="1:16" ht="12.75">
      <c r="A11" s="2">
        <f t="shared" si="0"/>
        <v>5</v>
      </c>
      <c r="B11" s="63" t="str">
        <f>'14вк_ПО'!B11</f>
        <v>Наумец Юрий</v>
      </c>
      <c r="C11" s="1"/>
      <c r="D11" s="1">
        <v>4</v>
      </c>
      <c r="E11" s="1">
        <v>7</v>
      </c>
      <c r="F11" s="1">
        <v>4</v>
      </c>
      <c r="G11" s="1">
        <v>1</v>
      </c>
      <c r="H11" s="1">
        <v>1</v>
      </c>
      <c r="I11" s="1">
        <v>5</v>
      </c>
      <c r="J11" s="1">
        <v>5</v>
      </c>
      <c r="K11" s="1">
        <v>7</v>
      </c>
      <c r="L11" s="1">
        <v>7</v>
      </c>
      <c r="M11" s="1">
        <v>9</v>
      </c>
      <c r="N11" s="1"/>
      <c r="O11" s="46">
        <f t="shared" si="1"/>
        <v>5</v>
      </c>
      <c r="P11" s="6">
        <f t="shared" si="2"/>
        <v>5</v>
      </c>
    </row>
    <row r="12" spans="1:16" ht="12.75">
      <c r="A12" s="2">
        <f t="shared" si="0"/>
        <v>8.333333333333334</v>
      </c>
      <c r="B12" s="63" t="str">
        <f>'14вк_ПО'!B12</f>
        <v>Николайчик Юрий</v>
      </c>
      <c r="C12" s="1">
        <v>10</v>
      </c>
      <c r="D12" s="1">
        <v>9</v>
      </c>
      <c r="E12" s="1">
        <v>10</v>
      </c>
      <c r="F12" s="1">
        <v>7</v>
      </c>
      <c r="G12" s="1">
        <v>9</v>
      </c>
      <c r="H12" s="1">
        <v>7</v>
      </c>
      <c r="I12" s="1">
        <v>10</v>
      </c>
      <c r="J12" s="1">
        <v>8</v>
      </c>
      <c r="K12" s="1">
        <v>4</v>
      </c>
      <c r="L12" s="1">
        <v>7</v>
      </c>
      <c r="M12" s="1">
        <v>9</v>
      </c>
      <c r="N12" s="1">
        <v>10</v>
      </c>
      <c r="O12" s="46">
        <f>AVERAGE(C12:N12)</f>
        <v>8.333333333333334</v>
      </c>
      <c r="P12" s="6">
        <v>9</v>
      </c>
    </row>
    <row r="13" spans="1:16" ht="12.75">
      <c r="A13" s="2">
        <f t="shared" si="0"/>
        <v>7.2</v>
      </c>
      <c r="B13" s="63" t="str">
        <f>'14вк_ПО'!B13</f>
        <v>Пильжис Артем</v>
      </c>
      <c r="C13" s="1"/>
      <c r="D13" s="1">
        <v>9</v>
      </c>
      <c r="E13" s="1">
        <v>6</v>
      </c>
      <c r="F13" s="1">
        <v>6</v>
      </c>
      <c r="G13" s="1">
        <v>7</v>
      </c>
      <c r="H13" s="1">
        <v>7</v>
      </c>
      <c r="I13" s="1">
        <v>9</v>
      </c>
      <c r="J13" s="1">
        <v>6</v>
      </c>
      <c r="K13" s="1">
        <v>8</v>
      </c>
      <c r="L13" s="1">
        <v>8</v>
      </c>
      <c r="M13" s="1">
        <v>6</v>
      </c>
      <c r="N13" s="1"/>
      <c r="O13" s="46">
        <f t="shared" si="1"/>
        <v>7.2</v>
      </c>
      <c r="P13" s="6">
        <f t="shared" si="2"/>
        <v>7</v>
      </c>
    </row>
    <row r="14" spans="1:16" ht="12.75">
      <c r="A14" s="2"/>
      <c r="B14" s="96" t="s">
        <v>87</v>
      </c>
      <c r="C14" s="24"/>
      <c r="D14" s="24">
        <v>7</v>
      </c>
      <c r="E14" s="24">
        <v>7</v>
      </c>
      <c r="F14" s="24">
        <v>9</v>
      </c>
      <c r="G14" s="24">
        <v>8</v>
      </c>
      <c r="H14" s="24">
        <v>1</v>
      </c>
      <c r="I14" s="24">
        <v>9</v>
      </c>
      <c r="J14" s="24">
        <v>1</v>
      </c>
      <c r="K14" s="24">
        <v>7</v>
      </c>
      <c r="L14" s="24">
        <v>9</v>
      </c>
      <c r="M14" s="24">
        <v>7</v>
      </c>
      <c r="N14" s="24"/>
      <c r="O14" s="46">
        <f t="shared" si="1"/>
        <v>6.5</v>
      </c>
      <c r="P14" s="6">
        <f t="shared" si="2"/>
        <v>7</v>
      </c>
    </row>
    <row r="15" spans="1:16" ht="13.5" thickBot="1">
      <c r="A15" s="2">
        <f t="shared" si="0"/>
        <v>6.454545454545454</v>
      </c>
      <c r="B15" s="64" t="s">
        <v>92</v>
      </c>
      <c r="C15" s="70">
        <v>1</v>
      </c>
      <c r="D15" s="70">
        <v>5</v>
      </c>
      <c r="E15" s="70">
        <v>5</v>
      </c>
      <c r="F15" s="70">
        <v>6</v>
      </c>
      <c r="G15" s="70">
        <v>7</v>
      </c>
      <c r="H15" s="70">
        <v>7</v>
      </c>
      <c r="I15" s="70">
        <v>6</v>
      </c>
      <c r="J15" s="70">
        <v>9</v>
      </c>
      <c r="K15" s="70">
        <v>8</v>
      </c>
      <c r="L15" s="70">
        <v>9</v>
      </c>
      <c r="M15" s="70">
        <v>8</v>
      </c>
      <c r="N15" s="70"/>
      <c r="O15" s="74">
        <f t="shared" si="1"/>
        <v>6.454545454545454</v>
      </c>
      <c r="P15" s="72">
        <v>7</v>
      </c>
    </row>
    <row r="16" spans="2:16" s="3" customFormat="1" ht="12.75">
      <c r="B16" s="4" t="s">
        <v>0</v>
      </c>
      <c r="C16" s="46">
        <f aca="true" t="shared" si="3" ref="C16:P16">AVERAGE(C1:C15)</f>
        <v>7</v>
      </c>
      <c r="D16" s="46">
        <f t="shared" si="3"/>
        <v>6.666666666666667</v>
      </c>
      <c r="E16" s="46">
        <f t="shared" si="3"/>
        <v>7.066666666666666</v>
      </c>
      <c r="F16" s="46">
        <f t="shared" si="3"/>
        <v>6.933333333333334</v>
      </c>
      <c r="G16" s="46">
        <f t="shared" si="3"/>
        <v>4.666666666666667</v>
      </c>
      <c r="H16" s="46">
        <f t="shared" si="3"/>
        <v>4.066666666666666</v>
      </c>
      <c r="I16" s="46">
        <f t="shared" si="3"/>
        <v>7.066666666666666</v>
      </c>
      <c r="J16" s="46">
        <f t="shared" si="3"/>
        <v>6.4</v>
      </c>
      <c r="K16" s="46">
        <f t="shared" si="3"/>
        <v>6.066666666666666</v>
      </c>
      <c r="L16" s="46">
        <f t="shared" si="3"/>
        <v>7.533333333333333</v>
      </c>
      <c r="M16" s="46">
        <f t="shared" si="3"/>
        <v>7.2</v>
      </c>
      <c r="N16" s="46">
        <f t="shared" si="3"/>
        <v>10</v>
      </c>
      <c r="O16" s="46">
        <f t="shared" si="3"/>
        <v>6.374747474747475</v>
      </c>
      <c r="P16" s="10">
        <f t="shared" si="3"/>
        <v>6.666666666666667</v>
      </c>
    </row>
    <row r="17" spans="2:16" s="3" customFormat="1" ht="12.75">
      <c r="B17" s="4">
        <v>15</v>
      </c>
      <c r="C17" s="5"/>
      <c r="D17" s="5" t="s">
        <v>9</v>
      </c>
      <c r="E17" s="5" t="s">
        <v>10</v>
      </c>
      <c r="F17" s="5" t="s">
        <v>11</v>
      </c>
      <c r="G17" s="5" t="s">
        <v>12</v>
      </c>
      <c r="H17" s="5" t="s">
        <v>13</v>
      </c>
      <c r="I17" s="5" t="s">
        <v>14</v>
      </c>
      <c r="J17" s="5" t="s">
        <v>15</v>
      </c>
      <c r="K17" s="5" t="s">
        <v>16</v>
      </c>
      <c r="L17" s="5" t="s">
        <v>17</v>
      </c>
      <c r="M17" s="5" t="s">
        <v>18</v>
      </c>
      <c r="N17" s="5" t="s">
        <v>19</v>
      </c>
      <c r="O17" s="5" t="s">
        <v>46</v>
      </c>
      <c r="P17" s="7" t="s">
        <v>20</v>
      </c>
    </row>
    <row r="18" spans="2:16" ht="12.75">
      <c r="B18" s="55" t="s">
        <v>148</v>
      </c>
      <c r="C18" s="105" t="s">
        <v>145</v>
      </c>
      <c r="D18" s="103"/>
      <c r="E18" s="103"/>
      <c r="F18" s="103"/>
      <c r="G18" s="103"/>
      <c r="H18" s="103"/>
      <c r="I18" s="104"/>
      <c r="J18" s="105" t="s">
        <v>147</v>
      </c>
      <c r="K18" s="103"/>
      <c r="L18" s="103"/>
      <c r="M18" s="103"/>
      <c r="N18" s="53"/>
      <c r="O18" s="82">
        <f>P18/B17</f>
        <v>1</v>
      </c>
      <c r="P18" s="6">
        <f>COUNTIF(P1:P15,"&gt;3")</f>
        <v>15</v>
      </c>
    </row>
    <row r="19" spans="2:16" ht="12.75">
      <c r="B19" s="49" t="s">
        <v>146</v>
      </c>
      <c r="C19" s="50"/>
      <c r="D19" s="50"/>
      <c r="E19" s="50"/>
      <c r="F19" s="50"/>
      <c r="G19" s="50"/>
      <c r="H19" s="50"/>
      <c r="I19" s="51"/>
      <c r="J19" s="51"/>
      <c r="K19" s="51"/>
      <c r="L19" s="51"/>
      <c r="M19" s="51"/>
      <c r="N19" s="51"/>
      <c r="O19" s="82">
        <f>P19/B17</f>
        <v>0.6</v>
      </c>
      <c r="P19" s="6">
        <f>COUNTIF(P1:P15,"&gt;6")</f>
        <v>9</v>
      </c>
    </row>
  </sheetData>
  <sheetProtection/>
  <mergeCells count="2">
    <mergeCell ref="C18:I18"/>
    <mergeCell ref="J18:M18"/>
  </mergeCells>
  <conditionalFormatting sqref="O1:O15 C16:P16">
    <cfRule type="cellIs" priority="1" dxfId="0" operator="lessThan" stopIfTrue="1">
      <formula>4</formula>
    </cfRule>
    <cfRule type="cellIs" priority="2" dxfId="1" operator="greaterThanOrEqual" stopIfTrue="1">
      <formula>6.5</formula>
    </cfRule>
  </conditionalFormatting>
  <conditionalFormatting sqref="P1:P15">
    <cfRule type="cellIs" priority="3" dxfId="0" operator="lessThan" stopIfTrue="1">
      <formula>4</formula>
    </cfRule>
    <cfRule type="cellIs" priority="4" dxfId="1" operator="greaterThan" stopIfTrue="1">
      <formula>6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B1">
      <selection activeCell="J10" sqref="J10"/>
    </sheetView>
  </sheetViews>
  <sheetFormatPr defaultColWidth="9.00390625" defaultRowHeight="12.75"/>
  <cols>
    <col min="1" max="1" width="5.625" style="0" hidden="1" customWidth="1"/>
    <col min="2" max="2" width="20.625" style="0" customWidth="1"/>
    <col min="9" max="9" width="9.125" style="2" customWidth="1"/>
    <col min="10" max="10" width="9.125" style="9" customWidth="1"/>
  </cols>
  <sheetData>
    <row r="1" spans="1:13" ht="12.75">
      <c r="A1" s="2">
        <f aca="true" t="shared" si="0" ref="A1:A25">I1</f>
        <v>6.666666666666667</v>
      </c>
      <c r="B1" s="63" t="s">
        <v>223</v>
      </c>
      <c r="C1" s="1">
        <v>7</v>
      </c>
      <c r="D1" s="1">
        <v>8</v>
      </c>
      <c r="E1" s="1">
        <v>6</v>
      </c>
      <c r="F1" s="1">
        <v>6</v>
      </c>
      <c r="G1" s="1">
        <v>5</v>
      </c>
      <c r="H1" s="1">
        <v>8</v>
      </c>
      <c r="I1" s="46">
        <f aca="true" t="shared" si="1" ref="I1:I25">AVERAGE(C1:H1)</f>
        <v>6.666666666666667</v>
      </c>
      <c r="J1" s="6">
        <f aca="true" t="shared" si="2" ref="J1:J25">ROUND(I1,0)</f>
        <v>7</v>
      </c>
      <c r="K1" s="1" t="s">
        <v>139</v>
      </c>
      <c r="L1" s="1">
        <f>COUNTIF(J1:J25,"&gt;8")</f>
        <v>0</v>
      </c>
      <c r="M1" s="86">
        <f>L1/$B$27</f>
        <v>0</v>
      </c>
    </row>
    <row r="2" spans="1:13" ht="12.75">
      <c r="A2" s="2">
        <f t="shared" si="0"/>
        <v>6.5</v>
      </c>
      <c r="B2" s="63" t="s">
        <v>224</v>
      </c>
      <c r="C2" s="1">
        <v>4</v>
      </c>
      <c r="D2" s="1">
        <v>8</v>
      </c>
      <c r="E2" s="1">
        <v>5</v>
      </c>
      <c r="F2" s="1">
        <v>5</v>
      </c>
      <c r="G2" s="1">
        <v>8</v>
      </c>
      <c r="H2" s="1">
        <v>9</v>
      </c>
      <c r="I2" s="46">
        <f t="shared" si="1"/>
        <v>6.5</v>
      </c>
      <c r="J2" s="6">
        <f t="shared" si="2"/>
        <v>7</v>
      </c>
      <c r="K2" s="1" t="s">
        <v>140</v>
      </c>
      <c r="L2" s="85">
        <f>COUNTIF(J1:J25,7)+COUNTIF(J1:J25,8)</f>
        <v>16</v>
      </c>
      <c r="M2" s="86">
        <f>L2/$B$27</f>
        <v>0.64</v>
      </c>
    </row>
    <row r="3" spans="1:13" ht="12.75">
      <c r="A3" s="2">
        <f t="shared" si="0"/>
        <v>6.5</v>
      </c>
      <c r="B3" s="63" t="s">
        <v>225</v>
      </c>
      <c r="C3" s="1">
        <v>8</v>
      </c>
      <c r="D3" s="1">
        <v>8</v>
      </c>
      <c r="E3" s="1">
        <v>5</v>
      </c>
      <c r="F3" s="1">
        <v>5</v>
      </c>
      <c r="G3" s="1">
        <v>6</v>
      </c>
      <c r="H3" s="1">
        <v>7</v>
      </c>
      <c r="I3" s="46">
        <f t="shared" si="1"/>
        <v>6.5</v>
      </c>
      <c r="J3" s="6">
        <f t="shared" si="2"/>
        <v>7</v>
      </c>
      <c r="K3" s="1" t="s">
        <v>141</v>
      </c>
      <c r="L3" s="85">
        <f>COUNTIF(J1:J25,4)+COUNTIF(J1:J25,5)+COUNTIF(J1:J25,6)</f>
        <v>9</v>
      </c>
      <c r="M3" s="86">
        <f>L3/$B$27</f>
        <v>0.36</v>
      </c>
    </row>
    <row r="4" spans="1:13" ht="12.75">
      <c r="A4" s="2">
        <f t="shared" si="0"/>
        <v>7.166666666666667</v>
      </c>
      <c r="B4" s="63" t="s">
        <v>226</v>
      </c>
      <c r="C4" s="1">
        <v>10</v>
      </c>
      <c r="D4" s="1">
        <v>10</v>
      </c>
      <c r="E4" s="1">
        <v>6</v>
      </c>
      <c r="F4" s="1">
        <v>6</v>
      </c>
      <c r="G4" s="1">
        <v>7</v>
      </c>
      <c r="H4" s="1">
        <v>4</v>
      </c>
      <c r="I4" s="46">
        <f t="shared" si="1"/>
        <v>7.166666666666667</v>
      </c>
      <c r="J4" s="6">
        <f t="shared" si="2"/>
        <v>7</v>
      </c>
      <c r="K4" s="1" t="s">
        <v>142</v>
      </c>
      <c r="L4" s="1">
        <f>COUNTIF(J1:J25,"&lt;4")</f>
        <v>0</v>
      </c>
      <c r="M4" s="86">
        <f>L4/$B$27</f>
        <v>0</v>
      </c>
    </row>
    <row r="5" spans="1:13" ht="12.75">
      <c r="A5" s="2">
        <f t="shared" si="0"/>
        <v>6.833333333333333</v>
      </c>
      <c r="B5" s="63" t="s">
        <v>227</v>
      </c>
      <c r="C5" s="1">
        <v>8</v>
      </c>
      <c r="D5" s="1">
        <v>7</v>
      </c>
      <c r="E5" s="1">
        <v>5</v>
      </c>
      <c r="F5" s="1">
        <v>7</v>
      </c>
      <c r="G5" s="1">
        <v>9</v>
      </c>
      <c r="H5" s="1">
        <v>5</v>
      </c>
      <c r="I5" s="46">
        <f t="shared" si="1"/>
        <v>6.833333333333333</v>
      </c>
      <c r="J5" s="6">
        <f t="shared" si="2"/>
        <v>7</v>
      </c>
      <c r="K5" s="87" t="s">
        <v>143</v>
      </c>
      <c r="L5" s="1">
        <f>$B$27-SUM(L1:L4)</f>
        <v>0</v>
      </c>
      <c r="M5" s="86">
        <f>L5/$B$27</f>
        <v>0</v>
      </c>
    </row>
    <row r="6" spans="1:10" ht="12.75">
      <c r="A6" s="2">
        <f t="shared" si="0"/>
        <v>4.5</v>
      </c>
      <c r="B6" s="63" t="s">
        <v>228</v>
      </c>
      <c r="C6" s="1">
        <v>5</v>
      </c>
      <c r="D6" s="1">
        <v>4</v>
      </c>
      <c r="E6" s="1">
        <v>8</v>
      </c>
      <c r="F6" s="1">
        <v>1</v>
      </c>
      <c r="G6" s="1">
        <v>4</v>
      </c>
      <c r="H6" s="1">
        <v>5</v>
      </c>
      <c r="I6" s="46">
        <f t="shared" si="1"/>
        <v>4.5</v>
      </c>
      <c r="J6" s="6">
        <f t="shared" si="2"/>
        <v>5</v>
      </c>
    </row>
    <row r="7" spans="1:10" ht="12.75">
      <c r="A7" s="2">
        <f t="shared" si="0"/>
        <v>6.5</v>
      </c>
      <c r="B7" s="63" t="s">
        <v>229</v>
      </c>
      <c r="C7" s="1">
        <v>5</v>
      </c>
      <c r="D7" s="1">
        <v>7</v>
      </c>
      <c r="E7" s="1">
        <v>5</v>
      </c>
      <c r="F7" s="1">
        <v>8</v>
      </c>
      <c r="G7" s="1">
        <v>9</v>
      </c>
      <c r="H7" s="1">
        <v>5</v>
      </c>
      <c r="I7" s="46">
        <f t="shared" si="1"/>
        <v>6.5</v>
      </c>
      <c r="J7" s="6">
        <f t="shared" si="2"/>
        <v>7</v>
      </c>
    </row>
    <row r="8" spans="1:10" ht="12.75">
      <c r="A8" s="2">
        <f t="shared" si="0"/>
        <v>4.666666666666667</v>
      </c>
      <c r="B8" s="63" t="s">
        <v>230</v>
      </c>
      <c r="C8" s="1">
        <v>5</v>
      </c>
      <c r="D8" s="1">
        <v>1</v>
      </c>
      <c r="E8" s="1">
        <v>10</v>
      </c>
      <c r="F8" s="1">
        <v>4</v>
      </c>
      <c r="G8" s="1">
        <v>4</v>
      </c>
      <c r="H8" s="1">
        <v>4</v>
      </c>
      <c r="I8" s="46">
        <f t="shared" si="1"/>
        <v>4.666666666666667</v>
      </c>
      <c r="J8" s="6">
        <f t="shared" si="2"/>
        <v>5</v>
      </c>
    </row>
    <row r="9" spans="1:10" ht="12.75">
      <c r="A9" s="2">
        <f t="shared" si="0"/>
        <v>7</v>
      </c>
      <c r="B9" s="63" t="s">
        <v>231</v>
      </c>
      <c r="C9" s="1">
        <v>4</v>
      </c>
      <c r="D9" s="1">
        <v>9</v>
      </c>
      <c r="E9" s="1">
        <v>8</v>
      </c>
      <c r="F9" s="1">
        <v>5</v>
      </c>
      <c r="G9" s="1">
        <v>8</v>
      </c>
      <c r="H9" s="1">
        <v>8</v>
      </c>
      <c r="I9" s="46">
        <f t="shared" si="1"/>
        <v>7</v>
      </c>
      <c r="J9" s="6">
        <f t="shared" si="2"/>
        <v>7</v>
      </c>
    </row>
    <row r="10" spans="1:10" ht="12.75">
      <c r="A10" s="2">
        <f t="shared" si="0"/>
        <v>5.5</v>
      </c>
      <c r="B10" s="63" t="s">
        <v>232</v>
      </c>
      <c r="C10" s="1">
        <v>6</v>
      </c>
      <c r="D10" s="1">
        <v>9</v>
      </c>
      <c r="E10" s="1">
        <v>4</v>
      </c>
      <c r="F10" s="1">
        <v>4</v>
      </c>
      <c r="G10" s="1">
        <v>4</v>
      </c>
      <c r="H10" s="1">
        <v>6</v>
      </c>
      <c r="I10" s="46">
        <f t="shared" si="1"/>
        <v>5.5</v>
      </c>
      <c r="J10" s="6">
        <f t="shared" si="2"/>
        <v>6</v>
      </c>
    </row>
    <row r="11" spans="1:10" ht="12.75">
      <c r="A11" s="2">
        <f t="shared" si="0"/>
        <v>7.833333333333333</v>
      </c>
      <c r="B11" s="63" t="s">
        <v>277</v>
      </c>
      <c r="C11" s="1">
        <v>8</v>
      </c>
      <c r="D11" s="1">
        <v>9</v>
      </c>
      <c r="E11" s="1">
        <v>7</v>
      </c>
      <c r="F11" s="1">
        <v>6</v>
      </c>
      <c r="G11" s="1">
        <v>8</v>
      </c>
      <c r="H11" s="1">
        <v>9</v>
      </c>
      <c r="I11" s="46">
        <f t="shared" si="1"/>
        <v>7.833333333333333</v>
      </c>
      <c r="J11" s="6">
        <f t="shared" si="2"/>
        <v>8</v>
      </c>
    </row>
    <row r="12" spans="1:10" ht="13.5" thickBot="1">
      <c r="A12" s="2">
        <f t="shared" si="0"/>
        <v>7.5</v>
      </c>
      <c r="B12" s="64" t="s">
        <v>233</v>
      </c>
      <c r="C12" s="70">
        <v>4</v>
      </c>
      <c r="D12" s="70">
        <v>8</v>
      </c>
      <c r="E12" s="70">
        <v>6</v>
      </c>
      <c r="F12" s="70">
        <v>8</v>
      </c>
      <c r="G12" s="70">
        <v>9</v>
      </c>
      <c r="H12" s="70">
        <v>10</v>
      </c>
      <c r="I12" s="74">
        <f t="shared" si="1"/>
        <v>7.5</v>
      </c>
      <c r="J12" s="72">
        <f t="shared" si="2"/>
        <v>8</v>
      </c>
    </row>
    <row r="13" spans="1:10" ht="12.75">
      <c r="A13" s="2">
        <f t="shared" si="0"/>
        <v>7</v>
      </c>
      <c r="B13" s="65" t="s">
        <v>234</v>
      </c>
      <c r="C13" s="25">
        <v>6</v>
      </c>
      <c r="D13" s="25">
        <v>5</v>
      </c>
      <c r="E13" s="25">
        <v>8</v>
      </c>
      <c r="F13" s="25">
        <v>8</v>
      </c>
      <c r="G13" s="25">
        <v>7</v>
      </c>
      <c r="H13" s="25">
        <v>8</v>
      </c>
      <c r="I13" s="69">
        <f t="shared" si="1"/>
        <v>7</v>
      </c>
      <c r="J13" s="67">
        <f t="shared" si="2"/>
        <v>7</v>
      </c>
    </row>
    <row r="14" spans="1:10" ht="12.75">
      <c r="A14" s="2">
        <f t="shared" si="0"/>
        <v>5.833333333333333</v>
      </c>
      <c r="B14" s="65" t="s">
        <v>235</v>
      </c>
      <c r="C14" s="25">
        <v>7</v>
      </c>
      <c r="D14" s="25">
        <v>8</v>
      </c>
      <c r="E14" s="25">
        <v>6</v>
      </c>
      <c r="F14" s="25">
        <v>4</v>
      </c>
      <c r="G14" s="25">
        <v>6</v>
      </c>
      <c r="H14" s="25">
        <v>4</v>
      </c>
      <c r="I14" s="69">
        <f t="shared" si="1"/>
        <v>5.833333333333333</v>
      </c>
      <c r="J14" s="67">
        <f t="shared" si="2"/>
        <v>6</v>
      </c>
    </row>
    <row r="15" spans="1:10" ht="12.75">
      <c r="A15" s="2">
        <f t="shared" si="0"/>
        <v>7</v>
      </c>
      <c r="B15" s="63" t="s">
        <v>236</v>
      </c>
      <c r="C15" s="1">
        <v>10</v>
      </c>
      <c r="D15" s="1">
        <v>7</v>
      </c>
      <c r="E15" s="1">
        <v>4</v>
      </c>
      <c r="F15" s="1">
        <v>4</v>
      </c>
      <c r="G15" s="1">
        <v>7</v>
      </c>
      <c r="H15" s="1">
        <v>10</v>
      </c>
      <c r="I15" s="46">
        <f t="shared" si="1"/>
        <v>7</v>
      </c>
      <c r="J15" s="6">
        <f t="shared" si="2"/>
        <v>7</v>
      </c>
    </row>
    <row r="16" spans="1:10" ht="12.75">
      <c r="A16" s="2">
        <f t="shared" si="0"/>
        <v>5.833333333333333</v>
      </c>
      <c r="B16" s="63" t="s">
        <v>276</v>
      </c>
      <c r="C16" s="1">
        <v>5</v>
      </c>
      <c r="D16" s="1">
        <v>8</v>
      </c>
      <c r="E16" s="1">
        <v>5</v>
      </c>
      <c r="F16" s="1">
        <v>1</v>
      </c>
      <c r="G16" s="1">
        <v>7</v>
      </c>
      <c r="H16" s="1">
        <v>9</v>
      </c>
      <c r="I16" s="46">
        <f t="shared" si="1"/>
        <v>5.833333333333333</v>
      </c>
      <c r="J16" s="6">
        <f t="shared" si="2"/>
        <v>6</v>
      </c>
    </row>
    <row r="17" spans="1:10" ht="12.75">
      <c r="A17" s="2">
        <f t="shared" si="0"/>
        <v>6.666666666666667</v>
      </c>
      <c r="B17" s="63" t="s">
        <v>237</v>
      </c>
      <c r="C17" s="1">
        <v>9</v>
      </c>
      <c r="D17" s="1">
        <v>7</v>
      </c>
      <c r="E17" s="1">
        <v>5</v>
      </c>
      <c r="F17" s="1">
        <v>7</v>
      </c>
      <c r="G17" s="1">
        <v>8</v>
      </c>
      <c r="H17" s="1">
        <v>4</v>
      </c>
      <c r="I17" s="46">
        <f t="shared" si="1"/>
        <v>6.666666666666667</v>
      </c>
      <c r="J17" s="6">
        <f t="shared" si="2"/>
        <v>7</v>
      </c>
    </row>
    <row r="18" spans="1:10" ht="12.75">
      <c r="A18" s="2">
        <f t="shared" si="0"/>
        <v>7</v>
      </c>
      <c r="B18" s="63" t="s">
        <v>238</v>
      </c>
      <c r="C18" s="1">
        <v>6</v>
      </c>
      <c r="D18" s="1">
        <v>9</v>
      </c>
      <c r="E18" s="1">
        <v>5</v>
      </c>
      <c r="F18" s="1">
        <v>9</v>
      </c>
      <c r="G18" s="1">
        <v>9</v>
      </c>
      <c r="H18" s="1">
        <v>4</v>
      </c>
      <c r="I18" s="46">
        <f t="shared" si="1"/>
        <v>7</v>
      </c>
      <c r="J18" s="6">
        <f t="shared" si="2"/>
        <v>7</v>
      </c>
    </row>
    <row r="19" spans="1:10" ht="12.75">
      <c r="A19" s="2">
        <f t="shared" si="0"/>
        <v>4.5</v>
      </c>
      <c r="B19" s="63" t="s">
        <v>239</v>
      </c>
      <c r="C19" s="1">
        <v>7</v>
      </c>
      <c r="D19" s="1">
        <v>3</v>
      </c>
      <c r="E19" s="1">
        <v>6</v>
      </c>
      <c r="F19" s="1">
        <v>4</v>
      </c>
      <c r="G19" s="1">
        <v>2</v>
      </c>
      <c r="H19" s="1">
        <v>5</v>
      </c>
      <c r="I19" s="46">
        <f t="shared" si="1"/>
        <v>4.5</v>
      </c>
      <c r="J19" s="6">
        <f t="shared" si="2"/>
        <v>5</v>
      </c>
    </row>
    <row r="20" spans="1:10" ht="12.75">
      <c r="A20" s="2">
        <f t="shared" si="0"/>
        <v>6</v>
      </c>
      <c r="B20" s="63" t="s">
        <v>240</v>
      </c>
      <c r="C20" s="1">
        <v>6</v>
      </c>
      <c r="D20" s="1">
        <v>3</v>
      </c>
      <c r="E20" s="1">
        <v>10</v>
      </c>
      <c r="F20" s="1">
        <v>1</v>
      </c>
      <c r="G20" s="1">
        <v>6</v>
      </c>
      <c r="H20" s="1">
        <v>10</v>
      </c>
      <c r="I20" s="46">
        <f t="shared" si="1"/>
        <v>6</v>
      </c>
      <c r="J20" s="6">
        <f t="shared" si="2"/>
        <v>6</v>
      </c>
    </row>
    <row r="21" spans="1:10" ht="12.75">
      <c r="A21" s="2">
        <f t="shared" si="0"/>
        <v>5.5</v>
      </c>
      <c r="B21" s="63" t="s">
        <v>241</v>
      </c>
      <c r="C21" s="1">
        <v>5</v>
      </c>
      <c r="D21" s="1">
        <v>10</v>
      </c>
      <c r="E21" s="1">
        <v>4</v>
      </c>
      <c r="F21" s="1">
        <v>6</v>
      </c>
      <c r="G21" s="1">
        <v>4</v>
      </c>
      <c r="H21" s="1">
        <v>4</v>
      </c>
      <c r="I21" s="46">
        <f t="shared" si="1"/>
        <v>5.5</v>
      </c>
      <c r="J21" s="6">
        <f t="shared" si="2"/>
        <v>6</v>
      </c>
    </row>
    <row r="22" spans="1:10" ht="12.75">
      <c r="A22" s="2">
        <f t="shared" si="0"/>
        <v>5.5</v>
      </c>
      <c r="B22" s="63" t="s">
        <v>242</v>
      </c>
      <c r="C22" s="1">
        <v>8</v>
      </c>
      <c r="D22" s="1">
        <v>4</v>
      </c>
      <c r="E22" s="1">
        <v>8</v>
      </c>
      <c r="F22" s="1">
        <v>5</v>
      </c>
      <c r="G22" s="1">
        <v>4</v>
      </c>
      <c r="H22" s="1">
        <v>4</v>
      </c>
      <c r="I22" s="46">
        <f t="shared" si="1"/>
        <v>5.5</v>
      </c>
      <c r="J22" s="6">
        <f t="shared" si="2"/>
        <v>6</v>
      </c>
    </row>
    <row r="23" spans="1:10" ht="12.75">
      <c r="A23" s="2">
        <f t="shared" si="0"/>
        <v>6.833333333333333</v>
      </c>
      <c r="B23" s="63" t="s">
        <v>243</v>
      </c>
      <c r="C23" s="1">
        <v>7</v>
      </c>
      <c r="D23" s="1">
        <v>5</v>
      </c>
      <c r="E23" s="1">
        <v>9</v>
      </c>
      <c r="F23" s="1">
        <v>5</v>
      </c>
      <c r="G23" s="1">
        <v>7</v>
      </c>
      <c r="H23" s="62">
        <v>8</v>
      </c>
      <c r="I23" s="46">
        <f t="shared" si="1"/>
        <v>6.833333333333333</v>
      </c>
      <c r="J23" s="6">
        <f t="shared" si="2"/>
        <v>7</v>
      </c>
    </row>
    <row r="24" spans="1:10" ht="12.75">
      <c r="A24" s="2">
        <f t="shared" si="0"/>
        <v>6.666666666666667</v>
      </c>
      <c r="B24" s="63" t="s">
        <v>244</v>
      </c>
      <c r="C24" s="1">
        <v>4</v>
      </c>
      <c r="D24" s="1">
        <v>9</v>
      </c>
      <c r="E24" s="1">
        <v>6</v>
      </c>
      <c r="F24" s="99">
        <v>8</v>
      </c>
      <c r="G24" s="1">
        <v>8</v>
      </c>
      <c r="H24" s="1">
        <v>5</v>
      </c>
      <c r="I24" s="46">
        <f t="shared" si="1"/>
        <v>6.666666666666667</v>
      </c>
      <c r="J24" s="6">
        <f t="shared" si="2"/>
        <v>7</v>
      </c>
    </row>
    <row r="25" spans="1:10" ht="12.75">
      <c r="A25" s="2">
        <f t="shared" si="0"/>
        <v>7</v>
      </c>
      <c r="B25" s="63" t="s">
        <v>245</v>
      </c>
      <c r="C25" s="1">
        <v>7</v>
      </c>
      <c r="D25" s="1">
        <v>5</v>
      </c>
      <c r="E25" s="1">
        <v>7</v>
      </c>
      <c r="F25" s="1">
        <v>8</v>
      </c>
      <c r="G25" s="1">
        <v>7</v>
      </c>
      <c r="H25" s="62">
        <v>8</v>
      </c>
      <c r="I25" s="46">
        <f t="shared" si="1"/>
        <v>7</v>
      </c>
      <c r="J25" s="6">
        <f t="shared" si="2"/>
        <v>7</v>
      </c>
    </row>
    <row r="26" spans="2:10" s="3" customFormat="1" ht="12.75">
      <c r="B26" s="4" t="s">
        <v>0</v>
      </c>
      <c r="C26" s="46">
        <f aca="true" t="shared" si="3" ref="C26:J26">AVERAGE(C1:C25)</f>
        <v>6.44</v>
      </c>
      <c r="D26" s="46">
        <f t="shared" si="3"/>
        <v>6.84</v>
      </c>
      <c r="E26" s="46">
        <f t="shared" si="3"/>
        <v>6.32</v>
      </c>
      <c r="F26" s="46">
        <f t="shared" si="3"/>
        <v>5.4</v>
      </c>
      <c r="G26" s="46">
        <f t="shared" si="3"/>
        <v>6.52</v>
      </c>
      <c r="H26" s="46">
        <f t="shared" si="3"/>
        <v>6.52</v>
      </c>
      <c r="I26" s="46">
        <f t="shared" si="3"/>
        <v>6.34</v>
      </c>
      <c r="J26" s="10">
        <f t="shared" si="3"/>
        <v>6.6</v>
      </c>
    </row>
    <row r="27" spans="2:10" s="3" customFormat="1" ht="12.75">
      <c r="B27" s="47">
        <v>25</v>
      </c>
      <c r="C27" s="5" t="s">
        <v>280</v>
      </c>
      <c r="D27" s="5" t="s">
        <v>9</v>
      </c>
      <c r="E27" s="5" t="s">
        <v>149</v>
      </c>
      <c r="F27" s="5" t="s">
        <v>10</v>
      </c>
      <c r="G27" s="5" t="s">
        <v>11</v>
      </c>
      <c r="H27" s="5" t="s">
        <v>12</v>
      </c>
      <c r="I27" s="7" t="s">
        <v>46</v>
      </c>
      <c r="J27" s="7" t="s">
        <v>43</v>
      </c>
    </row>
    <row r="28" spans="2:10" ht="12.75">
      <c r="B28" s="55" t="s">
        <v>148</v>
      </c>
      <c r="C28" s="105" t="s">
        <v>150</v>
      </c>
      <c r="D28" s="103"/>
      <c r="E28" s="103"/>
      <c r="F28" s="103"/>
      <c r="G28" s="104"/>
      <c r="H28" s="5" t="s">
        <v>14</v>
      </c>
      <c r="I28" s="48">
        <f>J28/B27</f>
        <v>1</v>
      </c>
      <c r="J28" s="6">
        <f>COUNTIF(J1:J25,"&gt;3")</f>
        <v>25</v>
      </c>
    </row>
    <row r="29" spans="2:10" ht="12.75">
      <c r="B29" s="49" t="s">
        <v>1</v>
      </c>
      <c r="C29" s="50"/>
      <c r="D29" s="50"/>
      <c r="E29" s="50"/>
      <c r="F29" s="50"/>
      <c r="G29" s="50"/>
      <c r="H29" s="52"/>
      <c r="I29" s="48">
        <f>J29/B27</f>
        <v>0.64</v>
      </c>
      <c r="J29" s="6">
        <f>COUNTIF(J1:J25,"&gt;6")</f>
        <v>16</v>
      </c>
    </row>
  </sheetData>
  <sheetProtection/>
  <mergeCells count="1">
    <mergeCell ref="C28:G28"/>
  </mergeCells>
  <conditionalFormatting sqref="I1:I25 C26:J26">
    <cfRule type="cellIs" priority="1" dxfId="0" operator="lessThan" stopIfTrue="1">
      <formula>4</formula>
    </cfRule>
    <cfRule type="cellIs" priority="2" dxfId="1" operator="greaterThanOrEqual" stopIfTrue="1">
      <formula>6.5</formula>
    </cfRule>
  </conditionalFormatting>
  <conditionalFormatting sqref="J1:J25">
    <cfRule type="cellIs" priority="3" dxfId="0" operator="lessThan" stopIfTrue="1">
      <formula>4</formula>
    </cfRule>
    <cfRule type="cellIs" priority="4" dxfId="1" operator="greaterThan" stopIfTrue="1">
      <formula>6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B1">
      <selection activeCell="J13" sqref="J13"/>
    </sheetView>
  </sheetViews>
  <sheetFormatPr defaultColWidth="9.00390625" defaultRowHeight="12.75"/>
  <cols>
    <col min="1" max="1" width="0" style="0" hidden="1" customWidth="1"/>
    <col min="2" max="2" width="23.125" style="0" customWidth="1"/>
    <col min="3" max="4" width="9.25390625" style="0" customWidth="1"/>
    <col min="5" max="5" width="9.25390625" style="0" bestFit="1" customWidth="1"/>
    <col min="6" max="6" width="9.25390625" style="0" customWidth="1"/>
    <col min="7" max="8" width="9.25390625" style="0" bestFit="1" customWidth="1"/>
    <col min="9" max="9" width="9.25390625" style="2" bestFit="1" customWidth="1"/>
    <col min="10" max="10" width="9.25390625" style="9" bestFit="1" customWidth="1"/>
    <col min="11" max="11" width="10.75390625" style="0" customWidth="1"/>
  </cols>
  <sheetData>
    <row r="1" spans="1:13" ht="12.75">
      <c r="A1" s="2">
        <f>I1</f>
        <v>9</v>
      </c>
      <c r="B1" s="63" t="s">
        <v>198</v>
      </c>
      <c r="C1" s="1">
        <v>9</v>
      </c>
      <c r="D1" s="1">
        <v>9</v>
      </c>
      <c r="E1" s="1">
        <v>10</v>
      </c>
      <c r="F1" s="1">
        <v>7</v>
      </c>
      <c r="G1" s="1">
        <v>9</v>
      </c>
      <c r="H1" s="1">
        <v>10</v>
      </c>
      <c r="I1" s="46">
        <f aca="true" t="shared" si="0" ref="I1:I25">AVERAGE(C1:H1)</f>
        <v>9</v>
      </c>
      <c r="J1" s="6">
        <f aca="true" t="shared" si="1" ref="J1:J25">ROUND(I1,0)</f>
        <v>9</v>
      </c>
      <c r="K1" s="1" t="s">
        <v>139</v>
      </c>
      <c r="L1" s="1">
        <f>COUNTIF(J1:J25,"&gt;8")</f>
        <v>2</v>
      </c>
      <c r="M1" s="86">
        <f>L1/$B$27</f>
        <v>0.08</v>
      </c>
    </row>
    <row r="2" spans="1:13" ht="12.75">
      <c r="A2" s="2">
        <f aca="true" t="shared" si="2" ref="A2:A25">I2</f>
        <v>6.666666666666667</v>
      </c>
      <c r="B2" s="63" t="s">
        <v>199</v>
      </c>
      <c r="C2" s="62">
        <v>6</v>
      </c>
      <c r="D2" s="62">
        <v>5</v>
      </c>
      <c r="E2" s="1">
        <v>9</v>
      </c>
      <c r="F2" s="62">
        <v>4</v>
      </c>
      <c r="G2" s="1">
        <v>7</v>
      </c>
      <c r="H2" s="1">
        <v>9</v>
      </c>
      <c r="I2" s="46">
        <f t="shared" si="0"/>
        <v>6.666666666666667</v>
      </c>
      <c r="J2" s="6">
        <f t="shared" si="1"/>
        <v>7</v>
      </c>
      <c r="K2" s="1" t="s">
        <v>140</v>
      </c>
      <c r="L2" s="85">
        <f>COUNTIF(J1:J25,7)+COUNTIF(J1:J25,8)</f>
        <v>9</v>
      </c>
      <c r="M2" s="86">
        <f>L2/$B$27</f>
        <v>0.36</v>
      </c>
    </row>
    <row r="3" spans="1:13" ht="12.75">
      <c r="A3" s="2">
        <f t="shared" si="2"/>
        <v>6.5</v>
      </c>
      <c r="B3" s="63" t="s">
        <v>200</v>
      </c>
      <c r="C3" s="1">
        <v>6</v>
      </c>
      <c r="D3" s="1">
        <v>7</v>
      </c>
      <c r="E3" s="1">
        <v>6</v>
      </c>
      <c r="F3" s="1">
        <v>5</v>
      </c>
      <c r="G3" s="1">
        <v>6</v>
      </c>
      <c r="H3" s="1">
        <v>9</v>
      </c>
      <c r="I3" s="46">
        <f t="shared" si="0"/>
        <v>6.5</v>
      </c>
      <c r="J3" s="6">
        <f t="shared" si="1"/>
        <v>7</v>
      </c>
      <c r="K3" s="1" t="s">
        <v>141</v>
      </c>
      <c r="L3" s="85">
        <f>COUNTIF(J1:J25,4)+COUNTIF(J1:J25,5)+COUNTIF(J1:J25,6)</f>
        <v>13</v>
      </c>
      <c r="M3" s="86">
        <f>L3/$B$27</f>
        <v>0.52</v>
      </c>
    </row>
    <row r="4" spans="1:13" ht="12.75">
      <c r="A4" s="2">
        <f t="shared" si="2"/>
        <v>6.5</v>
      </c>
      <c r="B4" s="63" t="s">
        <v>201</v>
      </c>
      <c r="C4" s="1">
        <v>8</v>
      </c>
      <c r="D4" s="1">
        <v>7</v>
      </c>
      <c r="E4" s="1">
        <v>4</v>
      </c>
      <c r="F4" s="1">
        <v>4</v>
      </c>
      <c r="G4" s="1">
        <v>7</v>
      </c>
      <c r="H4" s="1">
        <v>9</v>
      </c>
      <c r="I4" s="46">
        <f t="shared" si="0"/>
        <v>6.5</v>
      </c>
      <c r="J4" s="6">
        <f t="shared" si="1"/>
        <v>7</v>
      </c>
      <c r="K4" s="1" t="s">
        <v>142</v>
      </c>
      <c r="L4" s="1">
        <f>COUNTIF(J1:J25,"&lt;4")</f>
        <v>1</v>
      </c>
      <c r="M4" s="86">
        <f>L4/$B$27</f>
        <v>0.04</v>
      </c>
    </row>
    <row r="5" spans="1:13" ht="12.75">
      <c r="A5" s="2">
        <f t="shared" si="2"/>
        <v>6.5</v>
      </c>
      <c r="B5" s="63" t="s">
        <v>202</v>
      </c>
      <c r="C5" s="1">
        <v>8</v>
      </c>
      <c r="D5" s="1">
        <v>4</v>
      </c>
      <c r="E5" s="1">
        <v>4</v>
      </c>
      <c r="F5" s="62">
        <v>7</v>
      </c>
      <c r="G5" s="1">
        <v>7</v>
      </c>
      <c r="H5" s="62">
        <v>9</v>
      </c>
      <c r="I5" s="46">
        <f t="shared" si="0"/>
        <v>6.5</v>
      </c>
      <c r="J5" s="6">
        <f t="shared" si="1"/>
        <v>7</v>
      </c>
      <c r="K5" s="87" t="s">
        <v>143</v>
      </c>
      <c r="L5" s="1">
        <f>$B$27-SUM(L1:L4)</f>
        <v>0</v>
      </c>
      <c r="M5" s="86">
        <f>L5/$B$27</f>
        <v>0</v>
      </c>
    </row>
    <row r="6" spans="1:10" ht="12.75">
      <c r="A6" s="2">
        <f t="shared" si="2"/>
        <v>7.833333333333333</v>
      </c>
      <c r="B6" s="63" t="s">
        <v>203</v>
      </c>
      <c r="C6" s="1">
        <v>10</v>
      </c>
      <c r="D6" s="1">
        <v>9</v>
      </c>
      <c r="E6" s="1">
        <v>5</v>
      </c>
      <c r="F6" s="1">
        <v>6</v>
      </c>
      <c r="G6" s="1">
        <v>8</v>
      </c>
      <c r="H6" s="1">
        <v>9</v>
      </c>
      <c r="I6" s="46">
        <f t="shared" si="0"/>
        <v>7.833333333333333</v>
      </c>
      <c r="J6" s="6">
        <f t="shared" si="1"/>
        <v>8</v>
      </c>
    </row>
    <row r="7" spans="1:10" ht="12.75">
      <c r="A7" s="2">
        <f t="shared" si="2"/>
        <v>6.5</v>
      </c>
      <c r="B7" s="63" t="s">
        <v>204</v>
      </c>
      <c r="C7" s="1">
        <v>6</v>
      </c>
      <c r="D7" s="1">
        <v>4</v>
      </c>
      <c r="E7" s="1">
        <v>9</v>
      </c>
      <c r="F7" s="1">
        <v>4</v>
      </c>
      <c r="G7" s="1">
        <v>7</v>
      </c>
      <c r="H7" s="1">
        <v>9</v>
      </c>
      <c r="I7" s="46">
        <f t="shared" si="0"/>
        <v>6.5</v>
      </c>
      <c r="J7" s="6">
        <f t="shared" si="1"/>
        <v>7</v>
      </c>
    </row>
    <row r="8" spans="1:10" ht="12.75">
      <c r="A8" s="2">
        <f t="shared" si="2"/>
        <v>8.833333333333334</v>
      </c>
      <c r="B8" s="63" t="s">
        <v>205</v>
      </c>
      <c r="C8" s="1">
        <v>9</v>
      </c>
      <c r="D8" s="1">
        <v>9</v>
      </c>
      <c r="E8" s="1">
        <v>10</v>
      </c>
      <c r="F8" s="1">
        <v>7</v>
      </c>
      <c r="G8" s="1">
        <v>9</v>
      </c>
      <c r="H8" s="1">
        <v>9</v>
      </c>
      <c r="I8" s="46">
        <f t="shared" si="0"/>
        <v>8.833333333333334</v>
      </c>
      <c r="J8" s="6">
        <f t="shared" si="1"/>
        <v>9</v>
      </c>
    </row>
    <row r="9" spans="1:10" ht="12.75">
      <c r="A9" s="2">
        <f t="shared" si="2"/>
        <v>4.333333333333333</v>
      </c>
      <c r="B9" s="63" t="s">
        <v>206</v>
      </c>
      <c r="C9" s="62">
        <v>1</v>
      </c>
      <c r="D9" s="62">
        <v>4</v>
      </c>
      <c r="E9" s="1">
        <v>7</v>
      </c>
      <c r="F9" s="1">
        <v>1</v>
      </c>
      <c r="G9" s="1">
        <v>4</v>
      </c>
      <c r="H9" s="1">
        <v>9</v>
      </c>
      <c r="I9" s="46">
        <f t="shared" si="0"/>
        <v>4.333333333333333</v>
      </c>
      <c r="J9" s="6">
        <f t="shared" si="1"/>
        <v>4</v>
      </c>
    </row>
    <row r="10" spans="1:10" ht="12.75">
      <c r="A10" s="2">
        <f t="shared" si="2"/>
        <v>8</v>
      </c>
      <c r="B10" s="63" t="s">
        <v>207</v>
      </c>
      <c r="C10" s="1">
        <v>7</v>
      </c>
      <c r="D10" s="1">
        <v>8</v>
      </c>
      <c r="E10" s="1">
        <v>5</v>
      </c>
      <c r="F10" s="1">
        <v>9</v>
      </c>
      <c r="G10" s="1">
        <v>9</v>
      </c>
      <c r="H10" s="1">
        <v>10</v>
      </c>
      <c r="I10" s="46">
        <f t="shared" si="0"/>
        <v>8</v>
      </c>
      <c r="J10" s="6">
        <f t="shared" si="1"/>
        <v>8</v>
      </c>
    </row>
    <row r="11" spans="1:10" ht="12.75">
      <c r="A11" s="2">
        <f t="shared" si="2"/>
        <v>5.666666666666667</v>
      </c>
      <c r="B11" s="63" t="s">
        <v>208</v>
      </c>
      <c r="C11" s="1">
        <v>1</v>
      </c>
      <c r="D11" s="1">
        <v>8</v>
      </c>
      <c r="E11" s="1">
        <v>4</v>
      </c>
      <c r="F11" s="1">
        <v>5</v>
      </c>
      <c r="G11" s="1">
        <v>7</v>
      </c>
      <c r="H11" s="1">
        <v>9</v>
      </c>
      <c r="I11" s="46">
        <f t="shared" si="0"/>
        <v>5.666666666666667</v>
      </c>
      <c r="J11" s="6">
        <f t="shared" si="1"/>
        <v>6</v>
      </c>
    </row>
    <row r="12" spans="1:12" ht="13.5" thickBot="1">
      <c r="A12" s="2">
        <f t="shared" si="2"/>
        <v>4.6</v>
      </c>
      <c r="B12" s="64" t="s">
        <v>209</v>
      </c>
      <c r="C12" s="70">
        <v>8</v>
      </c>
      <c r="D12" s="70">
        <v>1</v>
      </c>
      <c r="E12" s="70">
        <v>9</v>
      </c>
      <c r="F12" s="70">
        <v>1</v>
      </c>
      <c r="G12" s="70">
        <v>4</v>
      </c>
      <c r="H12" s="95" t="s">
        <v>286</v>
      </c>
      <c r="I12" s="74">
        <f t="shared" si="0"/>
        <v>4.6</v>
      </c>
      <c r="J12" s="72">
        <v>0</v>
      </c>
      <c r="K12" s="77"/>
      <c r="L12" s="78"/>
    </row>
    <row r="13" spans="1:10" ht="12.75">
      <c r="A13" s="2">
        <f t="shared" si="2"/>
        <v>5</v>
      </c>
      <c r="B13" s="65" t="s">
        <v>210</v>
      </c>
      <c r="C13" s="25">
        <v>6</v>
      </c>
      <c r="D13" s="25">
        <v>4</v>
      </c>
      <c r="E13" s="25">
        <v>10</v>
      </c>
      <c r="F13" s="25">
        <v>2</v>
      </c>
      <c r="G13" s="25">
        <v>4</v>
      </c>
      <c r="H13" s="25">
        <v>4</v>
      </c>
      <c r="I13" s="69">
        <f t="shared" si="0"/>
        <v>5</v>
      </c>
      <c r="J13" s="67">
        <f t="shared" si="1"/>
        <v>5</v>
      </c>
    </row>
    <row r="14" spans="1:10" ht="12.75">
      <c r="A14" s="2">
        <f t="shared" si="2"/>
        <v>7.166666666666667</v>
      </c>
      <c r="B14" s="63" t="s">
        <v>211</v>
      </c>
      <c r="C14" s="1">
        <v>7</v>
      </c>
      <c r="D14" s="1">
        <v>6</v>
      </c>
      <c r="E14" s="1">
        <v>8</v>
      </c>
      <c r="F14" s="1">
        <v>6</v>
      </c>
      <c r="G14" s="1">
        <v>8</v>
      </c>
      <c r="H14" s="1">
        <v>8</v>
      </c>
      <c r="I14" s="46">
        <f t="shared" si="0"/>
        <v>7.166666666666667</v>
      </c>
      <c r="J14" s="6">
        <f t="shared" si="1"/>
        <v>7</v>
      </c>
    </row>
    <row r="15" spans="1:10" ht="12.75">
      <c r="A15" s="2">
        <f t="shared" si="2"/>
        <v>5.666666666666667</v>
      </c>
      <c r="B15" s="63" t="s">
        <v>212</v>
      </c>
      <c r="C15" s="1">
        <v>9</v>
      </c>
      <c r="D15" s="1">
        <v>7</v>
      </c>
      <c r="E15" s="1">
        <v>6</v>
      </c>
      <c r="F15" s="1">
        <v>4</v>
      </c>
      <c r="G15" s="1">
        <v>4</v>
      </c>
      <c r="H15" s="1">
        <v>4</v>
      </c>
      <c r="I15" s="46">
        <f t="shared" si="0"/>
        <v>5.666666666666667</v>
      </c>
      <c r="J15" s="6">
        <f t="shared" si="1"/>
        <v>6</v>
      </c>
    </row>
    <row r="16" spans="1:10" ht="12.75">
      <c r="A16" s="2">
        <f t="shared" si="2"/>
        <v>5.833333333333333</v>
      </c>
      <c r="B16" s="65" t="s">
        <v>213</v>
      </c>
      <c r="C16" s="25">
        <v>9</v>
      </c>
      <c r="D16" s="25">
        <v>1</v>
      </c>
      <c r="E16" s="25">
        <v>10</v>
      </c>
      <c r="F16" s="25">
        <v>4</v>
      </c>
      <c r="G16" s="25">
        <v>5</v>
      </c>
      <c r="H16" s="25">
        <v>6</v>
      </c>
      <c r="I16" s="69">
        <f t="shared" si="0"/>
        <v>5.833333333333333</v>
      </c>
      <c r="J16" s="67">
        <f t="shared" si="1"/>
        <v>6</v>
      </c>
    </row>
    <row r="17" spans="1:10" ht="12.75">
      <c r="A17" s="2">
        <f t="shared" si="2"/>
        <v>5.833333333333333</v>
      </c>
      <c r="B17" s="63" t="s">
        <v>214</v>
      </c>
      <c r="C17" s="1">
        <v>4</v>
      </c>
      <c r="D17" s="1">
        <v>6</v>
      </c>
      <c r="E17" s="1">
        <v>10</v>
      </c>
      <c r="F17" s="1">
        <v>4</v>
      </c>
      <c r="G17" s="1">
        <v>7</v>
      </c>
      <c r="H17" s="1">
        <v>4</v>
      </c>
      <c r="I17" s="46">
        <f t="shared" si="0"/>
        <v>5.833333333333333</v>
      </c>
      <c r="J17" s="6">
        <f t="shared" si="1"/>
        <v>6</v>
      </c>
    </row>
    <row r="18" spans="1:10" ht="12.75">
      <c r="A18" s="2">
        <f t="shared" si="2"/>
        <v>4</v>
      </c>
      <c r="B18" s="63" t="s">
        <v>215</v>
      </c>
      <c r="C18" s="1">
        <v>5</v>
      </c>
      <c r="D18" s="1">
        <v>4</v>
      </c>
      <c r="E18" s="1">
        <v>9</v>
      </c>
      <c r="F18" s="1">
        <v>1</v>
      </c>
      <c r="G18" s="1">
        <v>1</v>
      </c>
      <c r="H18" s="1">
        <v>4</v>
      </c>
      <c r="I18" s="46">
        <f t="shared" si="0"/>
        <v>4</v>
      </c>
      <c r="J18" s="6">
        <f t="shared" si="1"/>
        <v>4</v>
      </c>
    </row>
    <row r="19" spans="1:10" ht="12.75">
      <c r="A19" s="2">
        <f t="shared" si="2"/>
        <v>5</v>
      </c>
      <c r="B19" s="63" t="s">
        <v>216</v>
      </c>
      <c r="C19" s="1">
        <v>8</v>
      </c>
      <c r="D19" s="1">
        <v>4</v>
      </c>
      <c r="E19" s="1">
        <v>9</v>
      </c>
      <c r="F19" s="62">
        <v>1</v>
      </c>
      <c r="G19" s="1">
        <v>4</v>
      </c>
      <c r="H19" s="1">
        <v>4</v>
      </c>
      <c r="I19" s="46">
        <f t="shared" si="0"/>
        <v>5</v>
      </c>
      <c r="J19" s="6">
        <f t="shared" si="1"/>
        <v>5</v>
      </c>
    </row>
    <row r="20" spans="1:10" ht="12.75">
      <c r="A20" s="2">
        <f t="shared" si="2"/>
        <v>6.166666666666667</v>
      </c>
      <c r="B20" s="63" t="s">
        <v>217</v>
      </c>
      <c r="C20" s="1">
        <v>8</v>
      </c>
      <c r="D20" s="1">
        <v>4</v>
      </c>
      <c r="E20" s="1">
        <v>10</v>
      </c>
      <c r="F20" s="1">
        <v>4</v>
      </c>
      <c r="G20" s="1">
        <v>7</v>
      </c>
      <c r="H20" s="1">
        <v>4</v>
      </c>
      <c r="I20" s="46">
        <f t="shared" si="0"/>
        <v>6.166666666666667</v>
      </c>
      <c r="J20" s="6">
        <f t="shared" si="1"/>
        <v>6</v>
      </c>
    </row>
    <row r="21" spans="1:10" ht="12.75">
      <c r="A21" s="2">
        <f t="shared" si="2"/>
        <v>4</v>
      </c>
      <c r="B21" s="63" t="s">
        <v>218</v>
      </c>
      <c r="C21" s="1">
        <v>4</v>
      </c>
      <c r="D21" s="1">
        <v>3</v>
      </c>
      <c r="E21" s="1">
        <v>8</v>
      </c>
      <c r="F21" s="62">
        <v>4</v>
      </c>
      <c r="G21" s="1">
        <v>1</v>
      </c>
      <c r="H21" s="1">
        <v>4</v>
      </c>
      <c r="I21" s="46">
        <f t="shared" si="0"/>
        <v>4</v>
      </c>
      <c r="J21" s="6">
        <f t="shared" si="1"/>
        <v>4</v>
      </c>
    </row>
    <row r="22" spans="1:10" ht="12.75">
      <c r="A22" s="2">
        <f t="shared" si="2"/>
        <v>4.666666666666667</v>
      </c>
      <c r="B22" s="63" t="s">
        <v>219</v>
      </c>
      <c r="C22" s="1">
        <v>5</v>
      </c>
      <c r="D22" s="1">
        <v>4</v>
      </c>
      <c r="E22" s="1">
        <v>10</v>
      </c>
      <c r="F22" s="1">
        <v>4</v>
      </c>
      <c r="G22" s="1">
        <v>1</v>
      </c>
      <c r="H22" s="62">
        <v>4</v>
      </c>
      <c r="I22" s="46">
        <f t="shared" si="0"/>
        <v>4.666666666666667</v>
      </c>
      <c r="J22" s="6">
        <f t="shared" si="1"/>
        <v>5</v>
      </c>
    </row>
    <row r="23" spans="1:10" ht="12.75">
      <c r="A23" s="2">
        <f t="shared" si="2"/>
        <v>5.5</v>
      </c>
      <c r="B23" s="63" t="s">
        <v>220</v>
      </c>
      <c r="C23" s="1">
        <v>4</v>
      </c>
      <c r="D23" s="1">
        <v>4</v>
      </c>
      <c r="E23" s="1">
        <v>9</v>
      </c>
      <c r="F23" s="1">
        <v>4</v>
      </c>
      <c r="G23" s="1">
        <v>7</v>
      </c>
      <c r="H23" s="1">
        <v>5</v>
      </c>
      <c r="I23" s="46">
        <f t="shared" si="0"/>
        <v>5.5</v>
      </c>
      <c r="J23" s="6">
        <f t="shared" si="1"/>
        <v>6</v>
      </c>
    </row>
    <row r="24" spans="1:10" ht="12.75">
      <c r="A24" s="2">
        <f t="shared" si="2"/>
        <v>7.5</v>
      </c>
      <c r="B24" s="63" t="s">
        <v>221</v>
      </c>
      <c r="C24" s="1">
        <v>9</v>
      </c>
      <c r="D24" s="1">
        <v>4</v>
      </c>
      <c r="E24" s="1">
        <v>9</v>
      </c>
      <c r="F24" s="1">
        <v>7</v>
      </c>
      <c r="G24" s="1">
        <v>7</v>
      </c>
      <c r="H24" s="1">
        <v>9</v>
      </c>
      <c r="I24" s="46">
        <f t="shared" si="0"/>
        <v>7.5</v>
      </c>
      <c r="J24" s="6">
        <f t="shared" si="1"/>
        <v>8</v>
      </c>
    </row>
    <row r="25" spans="1:10" ht="12.75">
      <c r="A25" s="2">
        <f t="shared" si="2"/>
        <v>6</v>
      </c>
      <c r="B25" s="63" t="s">
        <v>222</v>
      </c>
      <c r="C25" s="1">
        <v>2</v>
      </c>
      <c r="D25" s="1">
        <v>4</v>
      </c>
      <c r="E25" s="1">
        <v>8</v>
      </c>
      <c r="F25" s="1">
        <v>8</v>
      </c>
      <c r="G25" s="1">
        <v>9</v>
      </c>
      <c r="H25" s="1">
        <v>5</v>
      </c>
      <c r="I25" s="46">
        <f t="shared" si="0"/>
        <v>6</v>
      </c>
      <c r="J25" s="6">
        <f t="shared" si="1"/>
        <v>6</v>
      </c>
    </row>
    <row r="26" spans="2:10" s="3" customFormat="1" ht="12.75">
      <c r="B26" s="4" t="s">
        <v>0</v>
      </c>
      <c r="C26" s="46">
        <f aca="true" t="shared" si="3" ref="C26:J26">AVERAGE(C1:C25)</f>
        <v>6.36</v>
      </c>
      <c r="D26" s="46">
        <f t="shared" si="3"/>
        <v>5.2</v>
      </c>
      <c r="E26" s="46">
        <f t="shared" si="3"/>
        <v>7.92</v>
      </c>
      <c r="F26" s="46">
        <f t="shared" si="3"/>
        <v>4.52</v>
      </c>
      <c r="G26" s="46">
        <f t="shared" si="3"/>
        <v>5.96</v>
      </c>
      <c r="H26" s="46">
        <f t="shared" si="3"/>
        <v>6.916666666666667</v>
      </c>
      <c r="I26" s="46">
        <f t="shared" si="3"/>
        <v>6.130666666666667</v>
      </c>
      <c r="J26" s="10">
        <f t="shared" si="3"/>
        <v>6.12</v>
      </c>
    </row>
    <row r="27" spans="2:10" s="3" customFormat="1" ht="12.75">
      <c r="B27" s="47">
        <v>25</v>
      </c>
      <c r="C27" s="5" t="s">
        <v>280</v>
      </c>
      <c r="D27" s="5" t="s">
        <v>9</v>
      </c>
      <c r="E27" s="5" t="s">
        <v>149</v>
      </c>
      <c r="F27" s="5" t="s">
        <v>10</v>
      </c>
      <c r="G27" s="5" t="s">
        <v>11</v>
      </c>
      <c r="H27" s="5" t="s">
        <v>12</v>
      </c>
      <c r="I27" s="5" t="s">
        <v>46</v>
      </c>
      <c r="J27" s="7" t="s">
        <v>43</v>
      </c>
    </row>
    <row r="28" spans="2:10" ht="12.75">
      <c r="B28" s="55" t="s">
        <v>148</v>
      </c>
      <c r="C28" s="105" t="s">
        <v>144</v>
      </c>
      <c r="D28" s="103"/>
      <c r="E28" s="103"/>
      <c r="F28" s="103"/>
      <c r="G28" s="104"/>
      <c r="H28" s="5" t="s">
        <v>14</v>
      </c>
      <c r="I28" s="48">
        <f>J28/B27</f>
        <v>0.96</v>
      </c>
      <c r="J28" s="6">
        <f>COUNTIF(J1:J25,"&gt;3")</f>
        <v>24</v>
      </c>
    </row>
    <row r="29" spans="2:10" ht="12.75">
      <c r="B29" s="49" t="s">
        <v>1</v>
      </c>
      <c r="C29" s="50"/>
      <c r="D29" s="50"/>
      <c r="E29" s="50"/>
      <c r="F29" s="50"/>
      <c r="G29" s="50"/>
      <c r="H29" s="52"/>
      <c r="I29" s="48">
        <f>J29/B27</f>
        <v>0.44</v>
      </c>
      <c r="J29" s="6">
        <f>COUNTIF(J1:J25,"&gt;6")</f>
        <v>11</v>
      </c>
    </row>
  </sheetData>
  <sheetProtection/>
  <mergeCells count="1">
    <mergeCell ref="C28:G28"/>
  </mergeCells>
  <conditionalFormatting sqref="I1:I25 C26:J26">
    <cfRule type="cellIs" priority="1" dxfId="0" operator="lessThan" stopIfTrue="1">
      <formula>4</formula>
    </cfRule>
    <cfRule type="cellIs" priority="2" dxfId="1" operator="greaterThanOrEqual" stopIfTrue="1">
      <formula>6.5</formula>
    </cfRule>
  </conditionalFormatting>
  <conditionalFormatting sqref="J1:J25">
    <cfRule type="cellIs" priority="3" dxfId="0" operator="lessThan" stopIfTrue="1">
      <formula>4</formula>
    </cfRule>
    <cfRule type="cellIs" priority="4" dxfId="1" operator="greaterThan" stopIfTrue="1">
      <formula>6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B1">
      <selection activeCell="B1" sqref="B1"/>
    </sheetView>
  </sheetViews>
  <sheetFormatPr defaultColWidth="9.00390625" defaultRowHeight="12.75"/>
  <cols>
    <col min="1" max="1" width="0" style="0" hidden="1" customWidth="1"/>
    <col min="2" max="2" width="21.75390625" style="0" customWidth="1"/>
    <col min="8" max="8" width="9.125" style="2" customWidth="1"/>
    <col min="9" max="9" width="9.125" style="9" customWidth="1"/>
  </cols>
  <sheetData>
    <row r="1" spans="1:12" ht="12.75">
      <c r="A1" s="2">
        <f aca="true" t="shared" si="0" ref="A1:A24">H1</f>
        <v>7.6</v>
      </c>
      <c r="B1" s="63" t="s">
        <v>116</v>
      </c>
      <c r="C1" s="1">
        <v>6</v>
      </c>
      <c r="D1" s="1">
        <v>6</v>
      </c>
      <c r="E1" s="1">
        <v>8</v>
      </c>
      <c r="F1" s="62">
        <v>9</v>
      </c>
      <c r="G1" s="1">
        <v>9</v>
      </c>
      <c r="H1" s="46">
        <f aca="true" t="shared" si="1" ref="H1:H24">AVERAGE(C1:G1)</f>
        <v>7.6</v>
      </c>
      <c r="I1" s="6">
        <f aca="true" t="shared" si="2" ref="I1:I24">ROUND(H1,0)</f>
        <v>8</v>
      </c>
      <c r="J1" s="1" t="s">
        <v>139</v>
      </c>
      <c r="K1" s="1">
        <f>COUNTIF(I1:I24,"&gt;8")</f>
        <v>18</v>
      </c>
      <c r="L1" s="86">
        <f>K1/$B$26</f>
        <v>0.75</v>
      </c>
    </row>
    <row r="2" spans="1:12" ht="12.75">
      <c r="A2" s="2">
        <f t="shared" si="0"/>
        <v>9.25</v>
      </c>
      <c r="B2" s="63" t="s">
        <v>117</v>
      </c>
      <c r="C2" s="1">
        <v>9</v>
      </c>
      <c r="D2" s="1">
        <v>9</v>
      </c>
      <c r="E2" s="1">
        <v>10</v>
      </c>
      <c r="F2" s="1"/>
      <c r="G2" s="1">
        <v>9</v>
      </c>
      <c r="H2" s="46">
        <f t="shared" si="1"/>
        <v>9.25</v>
      </c>
      <c r="I2" s="6">
        <f t="shared" si="2"/>
        <v>9</v>
      </c>
      <c r="J2" s="1" t="s">
        <v>140</v>
      </c>
      <c r="K2" s="85">
        <f>COUNTIF(I1:I24,7)+COUNTIF(I1:I24,8)</f>
        <v>6</v>
      </c>
      <c r="L2" s="86">
        <f>K2/$B$26</f>
        <v>0.25</v>
      </c>
    </row>
    <row r="3" spans="1:12" ht="12.75">
      <c r="A3" s="2">
        <f t="shared" si="0"/>
        <v>8.5</v>
      </c>
      <c r="B3" s="63" t="s">
        <v>118</v>
      </c>
      <c r="C3" s="1">
        <v>10</v>
      </c>
      <c r="D3" s="1">
        <v>10</v>
      </c>
      <c r="E3" s="1">
        <v>6</v>
      </c>
      <c r="F3" s="11" t="s">
        <v>282</v>
      </c>
      <c r="G3" s="1">
        <v>8</v>
      </c>
      <c r="H3" s="46">
        <f t="shared" si="1"/>
        <v>8.5</v>
      </c>
      <c r="I3" s="6">
        <f t="shared" si="2"/>
        <v>9</v>
      </c>
      <c r="J3" s="1" t="s">
        <v>141</v>
      </c>
      <c r="K3" s="85">
        <f>COUNTIF(I1:I24,4)+COUNTIF(I1:I24,5)+COUNTIF(I1:I24,6)</f>
        <v>0</v>
      </c>
      <c r="L3" s="86">
        <f>K3/$B$26</f>
        <v>0</v>
      </c>
    </row>
    <row r="4" spans="1:12" ht="12.75">
      <c r="A4" s="2">
        <f t="shared" si="0"/>
        <v>9.25</v>
      </c>
      <c r="B4" s="63" t="s">
        <v>119</v>
      </c>
      <c r="C4" s="1">
        <v>7</v>
      </c>
      <c r="D4" s="1">
        <v>10</v>
      </c>
      <c r="E4" s="1">
        <v>10</v>
      </c>
      <c r="F4" s="1"/>
      <c r="G4" s="1">
        <v>10</v>
      </c>
      <c r="H4" s="46">
        <f t="shared" si="1"/>
        <v>9.25</v>
      </c>
      <c r="I4" s="6">
        <f t="shared" si="2"/>
        <v>9</v>
      </c>
      <c r="J4" s="1" t="s">
        <v>142</v>
      </c>
      <c r="K4" s="1">
        <f>COUNTIF(I1:I24,"&lt;4")</f>
        <v>0</v>
      </c>
      <c r="L4" s="86">
        <f>K4/$B$26</f>
        <v>0</v>
      </c>
    </row>
    <row r="5" spans="1:12" ht="12.75">
      <c r="A5" s="2">
        <f t="shared" si="0"/>
        <v>9.75</v>
      </c>
      <c r="B5" s="63" t="s">
        <v>120</v>
      </c>
      <c r="C5" s="1">
        <v>10</v>
      </c>
      <c r="D5" s="1">
        <v>10</v>
      </c>
      <c r="E5" s="1">
        <v>10</v>
      </c>
      <c r="F5" s="1"/>
      <c r="G5" s="1">
        <v>9</v>
      </c>
      <c r="H5" s="46">
        <f t="shared" si="1"/>
        <v>9.75</v>
      </c>
      <c r="I5" s="6">
        <f t="shared" si="2"/>
        <v>10</v>
      </c>
      <c r="J5" s="87" t="s">
        <v>143</v>
      </c>
      <c r="K5" s="1">
        <f>$B$26-SUM(K1:K4)</f>
        <v>0</v>
      </c>
      <c r="L5" s="86">
        <f>K5/$B$26</f>
        <v>0</v>
      </c>
    </row>
    <row r="6" spans="1:9" ht="12.75">
      <c r="A6" s="2">
        <f t="shared" si="0"/>
        <v>7.6</v>
      </c>
      <c r="B6" s="63" t="s">
        <v>121</v>
      </c>
      <c r="C6" s="1">
        <v>5</v>
      </c>
      <c r="D6" s="1">
        <v>9</v>
      </c>
      <c r="E6" s="1">
        <v>8</v>
      </c>
      <c r="F6" s="1">
        <v>9</v>
      </c>
      <c r="G6" s="1">
        <v>7</v>
      </c>
      <c r="H6" s="46">
        <f t="shared" si="1"/>
        <v>7.6</v>
      </c>
      <c r="I6" s="6">
        <f t="shared" si="2"/>
        <v>8</v>
      </c>
    </row>
    <row r="7" spans="1:9" ht="12.75">
      <c r="A7" s="2">
        <f t="shared" si="0"/>
        <v>9.75</v>
      </c>
      <c r="B7" s="63" t="s">
        <v>122</v>
      </c>
      <c r="C7" s="1">
        <v>9</v>
      </c>
      <c r="D7" s="1">
        <v>10</v>
      </c>
      <c r="E7" s="1">
        <v>10</v>
      </c>
      <c r="F7" s="1"/>
      <c r="G7" s="1">
        <v>10</v>
      </c>
      <c r="H7" s="46">
        <f t="shared" si="1"/>
        <v>9.75</v>
      </c>
      <c r="I7" s="6">
        <f t="shared" si="2"/>
        <v>10</v>
      </c>
    </row>
    <row r="8" spans="1:9" ht="12.75">
      <c r="A8" s="2">
        <f t="shared" si="0"/>
        <v>7.5</v>
      </c>
      <c r="B8" s="63" t="s">
        <v>123</v>
      </c>
      <c r="C8" s="1">
        <v>7</v>
      </c>
      <c r="D8" s="1">
        <v>9</v>
      </c>
      <c r="E8" s="1">
        <v>7</v>
      </c>
      <c r="F8" s="1"/>
      <c r="G8" s="1">
        <v>7</v>
      </c>
      <c r="H8" s="46">
        <f t="shared" si="1"/>
        <v>7.5</v>
      </c>
      <c r="I8" s="6">
        <f t="shared" si="2"/>
        <v>8</v>
      </c>
    </row>
    <row r="9" spans="1:9" ht="12.75">
      <c r="A9" s="2">
        <f t="shared" si="0"/>
        <v>9.75</v>
      </c>
      <c r="B9" s="63" t="s">
        <v>138</v>
      </c>
      <c r="C9" s="1">
        <v>9</v>
      </c>
      <c r="D9" s="1">
        <v>10</v>
      </c>
      <c r="E9" s="1">
        <v>10</v>
      </c>
      <c r="F9" s="1"/>
      <c r="G9" s="1">
        <v>10</v>
      </c>
      <c r="H9" s="46">
        <f t="shared" si="1"/>
        <v>9.75</v>
      </c>
      <c r="I9" s="6">
        <f t="shared" si="2"/>
        <v>10</v>
      </c>
    </row>
    <row r="10" spans="1:9" ht="12.75">
      <c r="A10" s="2">
        <f t="shared" si="0"/>
        <v>8.5</v>
      </c>
      <c r="B10" s="63" t="s">
        <v>124</v>
      </c>
      <c r="C10" s="1">
        <v>7</v>
      </c>
      <c r="D10" s="1">
        <v>10</v>
      </c>
      <c r="E10" s="1">
        <v>9</v>
      </c>
      <c r="F10" s="1"/>
      <c r="G10" s="1">
        <v>8</v>
      </c>
      <c r="H10" s="46">
        <f t="shared" si="1"/>
        <v>8.5</v>
      </c>
      <c r="I10" s="6">
        <f t="shared" si="2"/>
        <v>9</v>
      </c>
    </row>
    <row r="11" spans="1:9" ht="12.75">
      <c r="A11" s="2">
        <f t="shared" si="0"/>
        <v>9.25</v>
      </c>
      <c r="B11" s="63" t="s">
        <v>125</v>
      </c>
      <c r="C11" s="1">
        <v>8</v>
      </c>
      <c r="D11" s="1">
        <v>9</v>
      </c>
      <c r="E11" s="1">
        <v>10</v>
      </c>
      <c r="F11" s="1"/>
      <c r="G11" s="1">
        <v>10</v>
      </c>
      <c r="H11" s="46">
        <f t="shared" si="1"/>
        <v>9.25</v>
      </c>
      <c r="I11" s="6">
        <f t="shared" si="2"/>
        <v>9</v>
      </c>
    </row>
    <row r="12" spans="1:9" ht="13.5" thickBot="1">
      <c r="A12" s="2">
        <f t="shared" si="0"/>
        <v>8.5</v>
      </c>
      <c r="B12" s="64" t="s">
        <v>126</v>
      </c>
      <c r="C12" s="70">
        <v>7</v>
      </c>
      <c r="D12" s="70">
        <v>10</v>
      </c>
      <c r="E12" s="70">
        <v>10</v>
      </c>
      <c r="F12" s="75" t="s">
        <v>282</v>
      </c>
      <c r="G12" s="70">
        <v>7</v>
      </c>
      <c r="H12" s="74">
        <f t="shared" si="1"/>
        <v>8.5</v>
      </c>
      <c r="I12" s="72">
        <f t="shared" si="2"/>
        <v>9</v>
      </c>
    </row>
    <row r="13" spans="1:9" ht="12.75">
      <c r="A13" s="2">
        <f t="shared" si="0"/>
        <v>8.5</v>
      </c>
      <c r="B13" s="65" t="s">
        <v>127</v>
      </c>
      <c r="C13" s="25">
        <v>8</v>
      </c>
      <c r="D13" s="25">
        <v>8</v>
      </c>
      <c r="E13" s="25">
        <v>9</v>
      </c>
      <c r="F13" s="19"/>
      <c r="G13" s="25">
        <v>9</v>
      </c>
      <c r="H13" s="69">
        <f t="shared" si="1"/>
        <v>8.5</v>
      </c>
      <c r="I13" s="67">
        <f t="shared" si="2"/>
        <v>9</v>
      </c>
    </row>
    <row r="14" spans="1:9" ht="12.75">
      <c r="A14" s="2">
        <f t="shared" si="0"/>
        <v>8.25</v>
      </c>
      <c r="B14" s="65" t="s">
        <v>128</v>
      </c>
      <c r="C14" s="25">
        <v>8</v>
      </c>
      <c r="D14" s="25">
        <v>7</v>
      </c>
      <c r="E14" s="25">
        <v>9</v>
      </c>
      <c r="F14" s="25"/>
      <c r="G14" s="25">
        <v>9</v>
      </c>
      <c r="H14" s="69">
        <f t="shared" si="1"/>
        <v>8.25</v>
      </c>
      <c r="I14" s="67">
        <f t="shared" si="2"/>
        <v>8</v>
      </c>
    </row>
    <row r="15" spans="1:9" ht="12.75">
      <c r="A15" s="2">
        <f t="shared" si="0"/>
        <v>7.75</v>
      </c>
      <c r="B15" s="65" t="s">
        <v>129</v>
      </c>
      <c r="C15" s="25">
        <v>7</v>
      </c>
      <c r="D15" s="25">
        <v>7</v>
      </c>
      <c r="E15" s="25">
        <v>9</v>
      </c>
      <c r="F15" s="25"/>
      <c r="G15" s="25">
        <v>8</v>
      </c>
      <c r="H15" s="69">
        <f t="shared" si="1"/>
        <v>7.75</v>
      </c>
      <c r="I15" s="67">
        <f t="shared" si="2"/>
        <v>8</v>
      </c>
    </row>
    <row r="16" spans="1:9" ht="12.75">
      <c r="A16" s="2">
        <f t="shared" si="0"/>
        <v>9.25</v>
      </c>
      <c r="B16" s="63" t="s">
        <v>130</v>
      </c>
      <c r="C16" s="1">
        <v>10</v>
      </c>
      <c r="D16" s="1">
        <v>8</v>
      </c>
      <c r="E16" s="1">
        <v>9</v>
      </c>
      <c r="F16" s="11" t="s">
        <v>282</v>
      </c>
      <c r="G16" s="1">
        <v>10</v>
      </c>
      <c r="H16" s="46">
        <f t="shared" si="1"/>
        <v>9.25</v>
      </c>
      <c r="I16" s="6">
        <f t="shared" si="2"/>
        <v>9</v>
      </c>
    </row>
    <row r="17" spans="1:9" ht="12.75">
      <c r="A17" s="2">
        <f t="shared" si="0"/>
        <v>9.5</v>
      </c>
      <c r="B17" s="63" t="s">
        <v>131</v>
      </c>
      <c r="C17" s="1">
        <v>9</v>
      </c>
      <c r="D17" s="1">
        <v>9</v>
      </c>
      <c r="E17" s="1">
        <v>10</v>
      </c>
      <c r="F17" s="1"/>
      <c r="G17" s="1">
        <v>10</v>
      </c>
      <c r="H17" s="46">
        <f t="shared" si="1"/>
        <v>9.5</v>
      </c>
      <c r="I17" s="6">
        <f t="shared" si="2"/>
        <v>10</v>
      </c>
    </row>
    <row r="18" spans="1:9" ht="12.75">
      <c r="A18" s="2">
        <f t="shared" si="0"/>
        <v>9.75</v>
      </c>
      <c r="B18" s="63" t="s">
        <v>132</v>
      </c>
      <c r="C18" s="1">
        <v>10</v>
      </c>
      <c r="D18" s="1">
        <v>10</v>
      </c>
      <c r="E18" s="1">
        <v>9</v>
      </c>
      <c r="F18" s="1"/>
      <c r="G18" s="1">
        <v>10</v>
      </c>
      <c r="H18" s="46">
        <f t="shared" si="1"/>
        <v>9.75</v>
      </c>
      <c r="I18" s="6">
        <f t="shared" si="2"/>
        <v>10</v>
      </c>
    </row>
    <row r="19" spans="1:9" ht="12.75">
      <c r="A19" s="2">
        <f t="shared" si="0"/>
        <v>9.5</v>
      </c>
      <c r="B19" s="63" t="s">
        <v>133</v>
      </c>
      <c r="C19" s="1">
        <v>10</v>
      </c>
      <c r="D19" s="1">
        <v>9</v>
      </c>
      <c r="E19" s="1">
        <v>9</v>
      </c>
      <c r="F19" s="1"/>
      <c r="G19" s="1">
        <v>10</v>
      </c>
      <c r="H19" s="46">
        <f t="shared" si="1"/>
        <v>9.5</v>
      </c>
      <c r="I19" s="6">
        <f t="shared" si="2"/>
        <v>10</v>
      </c>
    </row>
    <row r="20" spans="1:9" ht="12.75">
      <c r="A20" s="2">
        <f t="shared" si="0"/>
        <v>9.5</v>
      </c>
      <c r="B20" s="63" t="s">
        <v>278</v>
      </c>
      <c r="C20" s="1">
        <v>9</v>
      </c>
      <c r="D20" s="1">
        <v>9</v>
      </c>
      <c r="E20" s="1">
        <v>10</v>
      </c>
      <c r="F20" s="11"/>
      <c r="G20" s="1">
        <v>10</v>
      </c>
      <c r="H20" s="46">
        <f t="shared" si="1"/>
        <v>9.5</v>
      </c>
      <c r="I20" s="6">
        <f t="shared" si="2"/>
        <v>10</v>
      </c>
    </row>
    <row r="21" spans="1:9" ht="12.75">
      <c r="A21" s="2">
        <f t="shared" si="0"/>
        <v>9.75</v>
      </c>
      <c r="B21" s="63" t="s">
        <v>134</v>
      </c>
      <c r="C21" s="1">
        <v>10</v>
      </c>
      <c r="D21" s="1">
        <v>9</v>
      </c>
      <c r="E21" s="1">
        <v>10</v>
      </c>
      <c r="F21" s="1"/>
      <c r="G21" s="1">
        <v>10</v>
      </c>
      <c r="H21" s="46">
        <f t="shared" si="1"/>
        <v>9.75</v>
      </c>
      <c r="I21" s="6">
        <f t="shared" si="2"/>
        <v>10</v>
      </c>
    </row>
    <row r="22" spans="1:9" ht="12.75">
      <c r="A22" s="2">
        <f t="shared" si="0"/>
        <v>10</v>
      </c>
      <c r="B22" s="63" t="s">
        <v>135</v>
      </c>
      <c r="C22" s="1">
        <v>10</v>
      </c>
      <c r="D22" s="1">
        <v>10</v>
      </c>
      <c r="E22" s="1">
        <v>10</v>
      </c>
      <c r="F22" s="1"/>
      <c r="G22" s="1">
        <v>10</v>
      </c>
      <c r="H22" s="46">
        <f t="shared" si="1"/>
        <v>10</v>
      </c>
      <c r="I22" s="6">
        <f t="shared" si="2"/>
        <v>10</v>
      </c>
    </row>
    <row r="23" spans="1:9" ht="12.75">
      <c r="A23" s="2">
        <f t="shared" si="0"/>
        <v>7.75</v>
      </c>
      <c r="B23" s="63" t="s">
        <v>136</v>
      </c>
      <c r="C23" s="1">
        <v>8</v>
      </c>
      <c r="D23" s="1">
        <v>8</v>
      </c>
      <c r="E23" s="1">
        <v>9</v>
      </c>
      <c r="F23" s="1"/>
      <c r="G23" s="1">
        <v>6</v>
      </c>
      <c r="H23" s="46">
        <f t="shared" si="1"/>
        <v>7.75</v>
      </c>
      <c r="I23" s="6">
        <f t="shared" si="2"/>
        <v>8</v>
      </c>
    </row>
    <row r="24" spans="1:9" ht="12.75">
      <c r="A24" s="2">
        <f t="shared" si="0"/>
        <v>9.6</v>
      </c>
      <c r="B24" s="63" t="s">
        <v>137</v>
      </c>
      <c r="C24" s="1">
        <v>8</v>
      </c>
      <c r="D24" s="1">
        <v>10</v>
      </c>
      <c r="E24" s="1">
        <v>10</v>
      </c>
      <c r="F24" s="1">
        <v>10</v>
      </c>
      <c r="G24" s="1">
        <v>10</v>
      </c>
      <c r="H24" s="46">
        <f t="shared" si="1"/>
        <v>9.6</v>
      </c>
      <c r="I24" s="6">
        <f t="shared" si="2"/>
        <v>10</v>
      </c>
    </row>
    <row r="25" spans="2:9" s="3" customFormat="1" ht="12.75">
      <c r="B25" s="4" t="s">
        <v>0</v>
      </c>
      <c r="C25" s="46">
        <f aca="true" t="shared" si="3" ref="C25:I25">AVERAGE(C1:C24)</f>
        <v>8.375</v>
      </c>
      <c r="D25" s="46">
        <f t="shared" si="3"/>
        <v>9</v>
      </c>
      <c r="E25" s="46">
        <f t="shared" si="3"/>
        <v>9.208333333333334</v>
      </c>
      <c r="F25" s="46">
        <f t="shared" si="3"/>
        <v>9.333333333333334</v>
      </c>
      <c r="G25" s="46">
        <f t="shared" si="3"/>
        <v>9</v>
      </c>
      <c r="H25" s="46">
        <f t="shared" si="3"/>
        <v>8.929166666666665</v>
      </c>
      <c r="I25" s="10">
        <f t="shared" si="3"/>
        <v>9.166666666666666</v>
      </c>
    </row>
    <row r="26" spans="2:9" s="3" customFormat="1" ht="12.75">
      <c r="B26" s="47">
        <v>24</v>
      </c>
      <c r="C26" s="5" t="s">
        <v>9</v>
      </c>
      <c r="D26" s="5" t="s">
        <v>10</v>
      </c>
      <c r="E26" s="5" t="s">
        <v>11</v>
      </c>
      <c r="F26" s="5" t="s">
        <v>12</v>
      </c>
      <c r="G26" s="5" t="s">
        <v>14</v>
      </c>
      <c r="H26" s="5" t="s">
        <v>46</v>
      </c>
      <c r="I26" s="7" t="s">
        <v>45</v>
      </c>
    </row>
    <row r="27" spans="2:9" ht="12.75">
      <c r="B27" s="55" t="s">
        <v>148</v>
      </c>
      <c r="C27" s="105" t="s">
        <v>145</v>
      </c>
      <c r="D27" s="103"/>
      <c r="E27" s="103"/>
      <c r="F27" s="103"/>
      <c r="G27" s="104"/>
      <c r="H27" s="82">
        <f>I27/B26</f>
        <v>1</v>
      </c>
      <c r="I27" s="6">
        <f>COUNTIF(I1:I24,"&gt;3")</f>
        <v>24</v>
      </c>
    </row>
    <row r="28" spans="2:9" ht="12.75">
      <c r="B28" s="49" t="s">
        <v>1</v>
      </c>
      <c r="C28" s="50"/>
      <c r="D28" s="50"/>
      <c r="E28" s="50"/>
      <c r="F28" s="50"/>
      <c r="G28" s="50"/>
      <c r="H28" s="82">
        <f>I28/B26</f>
        <v>1</v>
      </c>
      <c r="I28" s="6">
        <f>COUNTIF(I1:I24,"&gt;6")</f>
        <v>24</v>
      </c>
    </row>
  </sheetData>
  <sheetProtection/>
  <mergeCells count="1">
    <mergeCell ref="C27:G27"/>
  </mergeCells>
  <conditionalFormatting sqref="H1:H24 C25:I25">
    <cfRule type="cellIs" priority="1" dxfId="0" operator="lessThan" stopIfTrue="1">
      <formula>4</formula>
    </cfRule>
    <cfRule type="cellIs" priority="2" dxfId="1" operator="greaterThanOrEqual" stopIfTrue="1">
      <formula>6.5</formula>
    </cfRule>
  </conditionalFormatting>
  <conditionalFormatting sqref="I1:I24">
    <cfRule type="cellIs" priority="3" dxfId="0" operator="lessThan" stopIfTrue="1">
      <formula>4</formula>
    </cfRule>
    <cfRule type="cellIs" priority="4" dxfId="1" operator="greaterThan" stopIfTrue="1">
      <formula>6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B1">
      <selection activeCell="G33" sqref="G33"/>
    </sheetView>
  </sheetViews>
  <sheetFormatPr defaultColWidth="9.00390625" defaultRowHeight="12.75"/>
  <cols>
    <col min="1" max="1" width="15.375" style="0" hidden="1" customWidth="1"/>
    <col min="2" max="2" width="21.00390625" style="0" customWidth="1"/>
    <col min="3" max="3" width="7.875" style="0" bestFit="1" customWidth="1"/>
    <col min="4" max="4" width="7.625" style="0" bestFit="1" customWidth="1"/>
    <col min="5" max="7" width="7.875" style="0" bestFit="1" customWidth="1"/>
    <col min="8" max="8" width="9.125" style="2" customWidth="1"/>
    <col min="9" max="9" width="9.125" style="9" customWidth="1"/>
  </cols>
  <sheetData>
    <row r="1" spans="1:12" ht="12.75">
      <c r="A1" s="2">
        <f>H1</f>
        <v>7.6</v>
      </c>
      <c r="B1" s="63" t="s">
        <v>246</v>
      </c>
      <c r="C1" s="1">
        <v>7</v>
      </c>
      <c r="D1" s="1">
        <v>8</v>
      </c>
      <c r="E1" s="1">
        <v>8</v>
      </c>
      <c r="F1" s="1">
        <v>5</v>
      </c>
      <c r="G1" s="85">
        <v>10</v>
      </c>
      <c r="H1" s="46">
        <f aca="true" t="shared" si="0" ref="H1:H30">AVERAGE(C1:G1)</f>
        <v>7.6</v>
      </c>
      <c r="I1" s="6">
        <f aca="true" t="shared" si="1" ref="I1:I30">ROUND(H1,0)</f>
        <v>8</v>
      </c>
      <c r="J1" s="1" t="s">
        <v>139</v>
      </c>
      <c r="K1" s="1">
        <f>COUNTIF(I1:I30,"&gt;8")</f>
        <v>1</v>
      </c>
      <c r="L1" s="86">
        <f>K1/$B$32</f>
        <v>0.03333333333333333</v>
      </c>
    </row>
    <row r="2" spans="1:12" ht="12.75">
      <c r="A2" s="2">
        <f aca="true" t="shared" si="2" ref="A2:A30">H2</f>
        <v>7</v>
      </c>
      <c r="B2" s="63" t="s">
        <v>247</v>
      </c>
      <c r="C2" s="1">
        <v>5</v>
      </c>
      <c r="D2" s="1">
        <v>9</v>
      </c>
      <c r="E2" s="1">
        <v>7</v>
      </c>
      <c r="F2" s="1">
        <v>6</v>
      </c>
      <c r="G2" s="85">
        <v>8</v>
      </c>
      <c r="H2" s="46">
        <f t="shared" si="0"/>
        <v>7</v>
      </c>
      <c r="I2" s="6">
        <f t="shared" si="1"/>
        <v>7</v>
      </c>
      <c r="J2" s="1" t="s">
        <v>140</v>
      </c>
      <c r="K2" s="85">
        <f>COUNTIF(I1:I30,7)+COUNTIF(I1:I30,8)</f>
        <v>16</v>
      </c>
      <c r="L2" s="86">
        <f>K2/$B$32</f>
        <v>0.5333333333333333</v>
      </c>
    </row>
    <row r="3" spans="1:12" ht="12.75">
      <c r="A3" s="2">
        <f t="shared" si="2"/>
        <v>6.8</v>
      </c>
      <c r="B3" s="63" t="s">
        <v>248</v>
      </c>
      <c r="C3" s="1">
        <v>7</v>
      </c>
      <c r="D3" s="1">
        <v>8</v>
      </c>
      <c r="E3" s="1">
        <v>6</v>
      </c>
      <c r="F3" s="1">
        <v>5</v>
      </c>
      <c r="G3" s="85">
        <v>8</v>
      </c>
      <c r="H3" s="46">
        <f t="shared" si="0"/>
        <v>6.8</v>
      </c>
      <c r="I3" s="6">
        <f t="shared" si="1"/>
        <v>7</v>
      </c>
      <c r="J3" s="1" t="s">
        <v>141</v>
      </c>
      <c r="K3" s="85">
        <f>COUNTIF(I1:I30,4)+COUNTIF(I1:I30,5)+COUNTIF(I1:I30,6)</f>
        <v>13</v>
      </c>
      <c r="L3" s="86">
        <f>K3/$B$32</f>
        <v>0.43333333333333335</v>
      </c>
    </row>
    <row r="4" spans="1:12" ht="12.75">
      <c r="A4" s="2">
        <f t="shared" si="2"/>
        <v>8.8</v>
      </c>
      <c r="B4" s="63" t="s">
        <v>249</v>
      </c>
      <c r="C4" s="1">
        <v>10</v>
      </c>
      <c r="D4" s="1">
        <v>8</v>
      </c>
      <c r="E4" s="1">
        <v>8</v>
      </c>
      <c r="F4" s="1">
        <v>8</v>
      </c>
      <c r="G4" s="85">
        <v>10</v>
      </c>
      <c r="H4" s="46">
        <f t="shared" si="0"/>
        <v>8.8</v>
      </c>
      <c r="I4" s="6">
        <f t="shared" si="1"/>
        <v>9</v>
      </c>
      <c r="J4" s="1" t="s">
        <v>142</v>
      </c>
      <c r="K4" s="1">
        <f>COUNTIF(I1:I30,"&lt;4")</f>
        <v>0</v>
      </c>
      <c r="L4" s="86">
        <f>K4/$B$32</f>
        <v>0</v>
      </c>
    </row>
    <row r="5" spans="1:12" ht="12.75">
      <c r="A5" s="2">
        <f t="shared" si="2"/>
        <v>7.8</v>
      </c>
      <c r="B5" s="63" t="s">
        <v>250</v>
      </c>
      <c r="C5" s="1">
        <v>7</v>
      </c>
      <c r="D5" s="1">
        <v>8</v>
      </c>
      <c r="E5" s="1">
        <v>7</v>
      </c>
      <c r="F5" s="1">
        <v>8</v>
      </c>
      <c r="G5" s="85">
        <v>9</v>
      </c>
      <c r="H5" s="46">
        <f t="shared" si="0"/>
        <v>7.8</v>
      </c>
      <c r="I5" s="6">
        <f t="shared" si="1"/>
        <v>8</v>
      </c>
      <c r="J5" s="87" t="s">
        <v>143</v>
      </c>
      <c r="K5" s="1">
        <f>B32-SUM(K1:K4)</f>
        <v>0</v>
      </c>
      <c r="L5" s="86">
        <f>K5/$B$32</f>
        <v>0</v>
      </c>
    </row>
    <row r="6" spans="1:9" ht="12.75">
      <c r="A6" s="2">
        <f t="shared" si="2"/>
        <v>6</v>
      </c>
      <c r="B6" s="63" t="s">
        <v>251</v>
      </c>
      <c r="C6" s="1">
        <v>4</v>
      </c>
      <c r="D6" s="1">
        <v>4</v>
      </c>
      <c r="E6" s="1">
        <v>6</v>
      </c>
      <c r="F6" s="1">
        <v>10</v>
      </c>
      <c r="G6" s="85">
        <v>6</v>
      </c>
      <c r="H6" s="46">
        <f t="shared" si="0"/>
        <v>6</v>
      </c>
      <c r="I6" s="6">
        <f t="shared" si="1"/>
        <v>6</v>
      </c>
    </row>
    <row r="7" spans="1:9" ht="12.75">
      <c r="A7" s="2">
        <f t="shared" si="2"/>
        <v>7.6</v>
      </c>
      <c r="B7" s="63" t="s">
        <v>252</v>
      </c>
      <c r="C7" s="1">
        <v>6</v>
      </c>
      <c r="D7" s="1">
        <v>8</v>
      </c>
      <c r="E7" s="1">
        <v>7</v>
      </c>
      <c r="F7" s="1">
        <v>8</v>
      </c>
      <c r="G7" s="85">
        <v>9</v>
      </c>
      <c r="H7" s="46">
        <f t="shared" si="0"/>
        <v>7.6</v>
      </c>
      <c r="I7" s="6">
        <f t="shared" si="1"/>
        <v>8</v>
      </c>
    </row>
    <row r="8" spans="1:9" ht="12.75">
      <c r="A8" s="2">
        <f t="shared" si="2"/>
        <v>6</v>
      </c>
      <c r="B8" s="63" t="s">
        <v>253</v>
      </c>
      <c r="C8" s="1">
        <v>4</v>
      </c>
      <c r="D8" s="1">
        <v>9</v>
      </c>
      <c r="E8" s="1">
        <v>7</v>
      </c>
      <c r="F8" s="1">
        <v>4</v>
      </c>
      <c r="G8" s="85">
        <v>6</v>
      </c>
      <c r="H8" s="46">
        <f t="shared" si="0"/>
        <v>6</v>
      </c>
      <c r="I8" s="6">
        <f t="shared" si="1"/>
        <v>6</v>
      </c>
    </row>
    <row r="9" spans="1:9" ht="12.75">
      <c r="A9" s="2">
        <f t="shared" si="2"/>
        <v>7.8</v>
      </c>
      <c r="B9" s="63" t="s">
        <v>254</v>
      </c>
      <c r="C9" s="62">
        <v>7</v>
      </c>
      <c r="D9" s="1">
        <v>9</v>
      </c>
      <c r="E9" s="1">
        <v>9</v>
      </c>
      <c r="F9" s="1">
        <v>4</v>
      </c>
      <c r="G9" s="85">
        <v>10</v>
      </c>
      <c r="H9" s="46">
        <f>AVERAGE(C9:G9)</f>
        <v>7.8</v>
      </c>
      <c r="I9" s="6">
        <f t="shared" si="1"/>
        <v>8</v>
      </c>
    </row>
    <row r="10" spans="1:9" ht="12.75">
      <c r="A10" s="2">
        <f t="shared" si="2"/>
        <v>5</v>
      </c>
      <c r="B10" s="63" t="s">
        <v>255</v>
      </c>
      <c r="C10" s="1">
        <v>4</v>
      </c>
      <c r="D10" s="1">
        <v>2</v>
      </c>
      <c r="E10" s="1">
        <v>9</v>
      </c>
      <c r="F10" s="1">
        <v>4</v>
      </c>
      <c r="G10" s="85">
        <v>6</v>
      </c>
      <c r="H10" s="46">
        <f>AVERAGE(C10:G10)</f>
        <v>5</v>
      </c>
      <c r="I10" s="6">
        <f t="shared" si="1"/>
        <v>5</v>
      </c>
    </row>
    <row r="11" spans="1:9" ht="12.75">
      <c r="A11" s="2">
        <f t="shared" si="2"/>
        <v>5.6</v>
      </c>
      <c r="B11" s="63" t="s">
        <v>256</v>
      </c>
      <c r="C11" s="1">
        <v>5</v>
      </c>
      <c r="D11" s="1">
        <v>4</v>
      </c>
      <c r="E11" s="1">
        <v>7</v>
      </c>
      <c r="F11" s="1">
        <v>4</v>
      </c>
      <c r="G11" s="85">
        <v>8</v>
      </c>
      <c r="H11" s="46">
        <f t="shared" si="0"/>
        <v>5.6</v>
      </c>
      <c r="I11" s="6">
        <f t="shared" si="1"/>
        <v>6</v>
      </c>
    </row>
    <row r="12" spans="1:9" ht="12.75">
      <c r="A12" s="2">
        <f t="shared" si="2"/>
        <v>6.6</v>
      </c>
      <c r="B12" s="63" t="s">
        <v>257</v>
      </c>
      <c r="C12" s="1">
        <v>7</v>
      </c>
      <c r="D12" s="1">
        <v>9</v>
      </c>
      <c r="E12" s="1">
        <v>6</v>
      </c>
      <c r="F12" s="1">
        <v>4</v>
      </c>
      <c r="G12" s="85">
        <v>7</v>
      </c>
      <c r="H12" s="46">
        <f t="shared" si="0"/>
        <v>6.6</v>
      </c>
      <c r="I12" s="6">
        <f t="shared" si="1"/>
        <v>7</v>
      </c>
    </row>
    <row r="13" spans="1:9" ht="12.75">
      <c r="A13" s="2">
        <f t="shared" si="2"/>
        <v>7.2</v>
      </c>
      <c r="B13" s="63" t="s">
        <v>258</v>
      </c>
      <c r="C13" s="1">
        <v>4</v>
      </c>
      <c r="D13" s="1">
        <v>8</v>
      </c>
      <c r="E13" s="1">
        <v>7</v>
      </c>
      <c r="F13" s="1">
        <v>8</v>
      </c>
      <c r="G13" s="85">
        <v>9</v>
      </c>
      <c r="H13" s="46">
        <f t="shared" si="0"/>
        <v>7.2</v>
      </c>
      <c r="I13" s="6">
        <f t="shared" si="1"/>
        <v>7</v>
      </c>
    </row>
    <row r="14" spans="1:9" ht="12.75">
      <c r="A14" s="2">
        <f t="shared" si="2"/>
        <v>7.6</v>
      </c>
      <c r="B14" s="63" t="s">
        <v>259</v>
      </c>
      <c r="C14" s="1">
        <v>8</v>
      </c>
      <c r="D14" s="1">
        <v>5</v>
      </c>
      <c r="E14" s="1">
        <v>7</v>
      </c>
      <c r="F14" s="1">
        <v>8</v>
      </c>
      <c r="G14" s="85">
        <v>10</v>
      </c>
      <c r="H14" s="46">
        <f t="shared" si="0"/>
        <v>7.6</v>
      </c>
      <c r="I14" s="6">
        <f t="shared" si="1"/>
        <v>8</v>
      </c>
    </row>
    <row r="15" spans="1:9" ht="13.5" thickBot="1">
      <c r="A15" s="2">
        <f t="shared" si="2"/>
        <v>4.6</v>
      </c>
      <c r="B15" s="64" t="s">
        <v>260</v>
      </c>
      <c r="C15" s="70">
        <v>6</v>
      </c>
      <c r="D15" s="70">
        <v>1</v>
      </c>
      <c r="E15" s="70">
        <v>6</v>
      </c>
      <c r="F15" s="70">
        <v>4</v>
      </c>
      <c r="G15" s="100">
        <v>6</v>
      </c>
      <c r="H15" s="74">
        <f t="shared" si="0"/>
        <v>4.6</v>
      </c>
      <c r="I15" s="72">
        <f t="shared" si="1"/>
        <v>5</v>
      </c>
    </row>
    <row r="16" spans="1:9" ht="12.75">
      <c r="A16" s="2">
        <f t="shared" si="2"/>
        <v>6.6</v>
      </c>
      <c r="B16" s="65" t="s">
        <v>261</v>
      </c>
      <c r="C16" s="25">
        <v>7</v>
      </c>
      <c r="D16" s="25">
        <v>5</v>
      </c>
      <c r="E16" s="25">
        <v>5</v>
      </c>
      <c r="F16" s="25">
        <v>7</v>
      </c>
      <c r="G16" s="101">
        <v>9</v>
      </c>
      <c r="H16" s="69">
        <f t="shared" si="0"/>
        <v>6.6</v>
      </c>
      <c r="I16" s="67">
        <f t="shared" si="1"/>
        <v>7</v>
      </c>
    </row>
    <row r="17" spans="1:9" ht="12.75">
      <c r="A17" s="2">
        <f t="shared" si="2"/>
        <v>6</v>
      </c>
      <c r="B17" s="63" t="s">
        <v>262</v>
      </c>
      <c r="C17" s="1">
        <v>9</v>
      </c>
      <c r="D17" s="1">
        <v>1</v>
      </c>
      <c r="E17" s="1">
        <v>6</v>
      </c>
      <c r="F17" s="1">
        <v>8</v>
      </c>
      <c r="G17" s="85">
        <v>6</v>
      </c>
      <c r="H17" s="46">
        <f t="shared" si="0"/>
        <v>6</v>
      </c>
      <c r="I17" s="6">
        <f t="shared" si="1"/>
        <v>6</v>
      </c>
    </row>
    <row r="18" spans="1:9" ht="12.75">
      <c r="A18" s="2">
        <f t="shared" si="2"/>
        <v>5.6</v>
      </c>
      <c r="B18" s="63" t="s">
        <v>263</v>
      </c>
      <c r="C18" s="1">
        <v>6</v>
      </c>
      <c r="D18" s="1">
        <v>6</v>
      </c>
      <c r="E18" s="1">
        <v>7</v>
      </c>
      <c r="F18" s="1">
        <v>4</v>
      </c>
      <c r="G18" s="85">
        <v>5</v>
      </c>
      <c r="H18" s="46">
        <f t="shared" si="0"/>
        <v>5.6</v>
      </c>
      <c r="I18" s="6">
        <f t="shared" si="1"/>
        <v>6</v>
      </c>
    </row>
    <row r="19" spans="1:9" ht="12.75">
      <c r="A19" s="2">
        <f t="shared" si="2"/>
        <v>3.6</v>
      </c>
      <c r="B19" s="63" t="s">
        <v>264</v>
      </c>
      <c r="C19" s="1">
        <v>4</v>
      </c>
      <c r="D19" s="1">
        <v>4</v>
      </c>
      <c r="E19" s="1">
        <v>1</v>
      </c>
      <c r="F19" s="1">
        <v>4</v>
      </c>
      <c r="G19" s="85">
        <v>5</v>
      </c>
      <c r="H19" s="46">
        <f t="shared" si="0"/>
        <v>3.6</v>
      </c>
      <c r="I19" s="6">
        <f t="shared" si="1"/>
        <v>4</v>
      </c>
    </row>
    <row r="20" spans="1:9" ht="12.75">
      <c r="A20" s="2">
        <f t="shared" si="2"/>
        <v>7</v>
      </c>
      <c r="B20" s="63" t="s">
        <v>265</v>
      </c>
      <c r="C20" s="1">
        <v>7</v>
      </c>
      <c r="D20" s="1">
        <v>5</v>
      </c>
      <c r="E20" s="1">
        <v>8</v>
      </c>
      <c r="F20" s="1">
        <v>7</v>
      </c>
      <c r="G20" s="85">
        <v>8</v>
      </c>
      <c r="H20" s="46">
        <f t="shared" si="0"/>
        <v>7</v>
      </c>
      <c r="I20" s="6">
        <f t="shared" si="1"/>
        <v>7</v>
      </c>
    </row>
    <row r="21" spans="1:9" ht="12.75">
      <c r="A21" s="2">
        <f t="shared" si="2"/>
        <v>6.6</v>
      </c>
      <c r="B21" s="63" t="s">
        <v>266</v>
      </c>
      <c r="C21" s="1">
        <v>5</v>
      </c>
      <c r="D21" s="1">
        <v>8</v>
      </c>
      <c r="E21" s="1">
        <v>7</v>
      </c>
      <c r="F21" s="1">
        <v>4</v>
      </c>
      <c r="G21" s="85">
        <v>9</v>
      </c>
      <c r="H21" s="46">
        <f t="shared" si="0"/>
        <v>6.6</v>
      </c>
      <c r="I21" s="6">
        <f t="shared" si="1"/>
        <v>7</v>
      </c>
    </row>
    <row r="22" spans="1:9" ht="12.75">
      <c r="A22" s="2">
        <f t="shared" si="2"/>
        <v>7.2</v>
      </c>
      <c r="B22" s="63" t="s">
        <v>267</v>
      </c>
      <c r="C22" s="1">
        <v>5</v>
      </c>
      <c r="D22" s="1">
        <v>8</v>
      </c>
      <c r="E22" s="1">
        <v>10</v>
      </c>
      <c r="F22" s="1">
        <v>4</v>
      </c>
      <c r="G22" s="85">
        <v>9</v>
      </c>
      <c r="H22" s="46">
        <f t="shared" si="0"/>
        <v>7.2</v>
      </c>
      <c r="I22" s="6">
        <f t="shared" si="1"/>
        <v>7</v>
      </c>
    </row>
    <row r="23" spans="1:9" ht="12.75">
      <c r="A23" s="2">
        <f t="shared" si="2"/>
        <v>6.6</v>
      </c>
      <c r="B23" s="63" t="s">
        <v>268</v>
      </c>
      <c r="C23" s="1">
        <v>4</v>
      </c>
      <c r="D23" s="1">
        <v>7</v>
      </c>
      <c r="E23" s="1">
        <v>7</v>
      </c>
      <c r="F23" s="1">
        <v>6</v>
      </c>
      <c r="G23" s="85">
        <v>9</v>
      </c>
      <c r="H23" s="46">
        <f>AVERAGE(C23:G23)</f>
        <v>6.6</v>
      </c>
      <c r="I23" s="6">
        <f t="shared" si="1"/>
        <v>7</v>
      </c>
    </row>
    <row r="24" spans="1:9" ht="12.75">
      <c r="A24" s="2">
        <f t="shared" si="2"/>
        <v>4.8</v>
      </c>
      <c r="B24" s="63" t="s">
        <v>269</v>
      </c>
      <c r="C24" s="1">
        <v>4</v>
      </c>
      <c r="D24" s="1">
        <v>5</v>
      </c>
      <c r="E24" s="1">
        <v>5</v>
      </c>
      <c r="F24" s="1">
        <v>4</v>
      </c>
      <c r="G24" s="85">
        <v>6</v>
      </c>
      <c r="H24" s="46">
        <f t="shared" si="0"/>
        <v>4.8</v>
      </c>
      <c r="I24" s="6">
        <f t="shared" si="1"/>
        <v>5</v>
      </c>
    </row>
    <row r="25" spans="1:9" ht="12.75">
      <c r="A25" s="2">
        <f t="shared" si="2"/>
        <v>5.6</v>
      </c>
      <c r="B25" s="63" t="s">
        <v>270</v>
      </c>
      <c r="C25" s="1">
        <v>5</v>
      </c>
      <c r="D25" s="1">
        <v>4</v>
      </c>
      <c r="E25" s="1">
        <v>9</v>
      </c>
      <c r="F25" s="62">
        <v>4</v>
      </c>
      <c r="G25" s="85">
        <v>6</v>
      </c>
      <c r="H25" s="46">
        <f t="shared" si="0"/>
        <v>5.6</v>
      </c>
      <c r="I25" s="6">
        <f t="shared" si="1"/>
        <v>6</v>
      </c>
    </row>
    <row r="26" spans="1:9" ht="12.75">
      <c r="A26" s="2">
        <f t="shared" si="2"/>
        <v>3.8</v>
      </c>
      <c r="B26" s="63" t="s">
        <v>271</v>
      </c>
      <c r="C26" s="1">
        <v>4</v>
      </c>
      <c r="D26" s="1">
        <v>2</v>
      </c>
      <c r="E26" s="1">
        <v>4</v>
      </c>
      <c r="F26" s="1">
        <v>4</v>
      </c>
      <c r="G26" s="85">
        <v>5</v>
      </c>
      <c r="H26" s="46">
        <f>AVERAGE(C26:G26)</f>
        <v>3.8</v>
      </c>
      <c r="I26" s="6">
        <f t="shared" si="1"/>
        <v>4</v>
      </c>
    </row>
    <row r="27" spans="1:9" ht="12.75">
      <c r="A27" s="2">
        <f t="shared" si="2"/>
        <v>4</v>
      </c>
      <c r="B27" s="63" t="s">
        <v>272</v>
      </c>
      <c r="C27" s="1">
        <v>4</v>
      </c>
      <c r="D27" s="62">
        <v>5</v>
      </c>
      <c r="E27" s="1">
        <v>4</v>
      </c>
      <c r="F27" s="1">
        <v>2</v>
      </c>
      <c r="G27" s="85">
        <v>5</v>
      </c>
      <c r="H27" s="46">
        <f>AVERAGE(C27:G27)</f>
        <v>4</v>
      </c>
      <c r="I27" s="6">
        <f t="shared" si="1"/>
        <v>4</v>
      </c>
    </row>
    <row r="28" spans="1:9" ht="12.75">
      <c r="A28" s="2">
        <f t="shared" si="2"/>
        <v>7.6</v>
      </c>
      <c r="B28" s="63" t="s">
        <v>273</v>
      </c>
      <c r="C28" s="1">
        <v>8</v>
      </c>
      <c r="D28" s="1">
        <v>8</v>
      </c>
      <c r="E28" s="1">
        <v>9</v>
      </c>
      <c r="F28" s="1">
        <v>4</v>
      </c>
      <c r="G28" s="85">
        <v>9</v>
      </c>
      <c r="H28" s="46">
        <f t="shared" si="0"/>
        <v>7.6</v>
      </c>
      <c r="I28" s="6">
        <f t="shared" si="1"/>
        <v>8</v>
      </c>
    </row>
    <row r="29" spans="1:9" ht="12.75">
      <c r="A29" s="2">
        <f t="shared" si="2"/>
        <v>7</v>
      </c>
      <c r="B29" s="63" t="s">
        <v>274</v>
      </c>
      <c r="C29" s="1">
        <v>8</v>
      </c>
      <c r="D29" s="1">
        <v>6</v>
      </c>
      <c r="E29" s="1">
        <v>9</v>
      </c>
      <c r="F29" s="1">
        <v>4</v>
      </c>
      <c r="G29" s="85">
        <v>8</v>
      </c>
      <c r="H29" s="46">
        <f t="shared" si="0"/>
        <v>7</v>
      </c>
      <c r="I29" s="6">
        <f t="shared" si="1"/>
        <v>7</v>
      </c>
    </row>
    <row r="30" spans="1:9" ht="12.75">
      <c r="A30" s="2">
        <f t="shared" si="2"/>
        <v>4</v>
      </c>
      <c r="B30" s="63" t="s">
        <v>275</v>
      </c>
      <c r="C30" s="1">
        <v>4</v>
      </c>
      <c r="D30" s="62">
        <v>5</v>
      </c>
      <c r="E30" s="1">
        <v>4</v>
      </c>
      <c r="F30" s="1">
        <v>2</v>
      </c>
      <c r="G30" s="85">
        <v>5</v>
      </c>
      <c r="H30" s="46">
        <f t="shared" si="0"/>
        <v>4</v>
      </c>
      <c r="I30" s="6">
        <f t="shared" si="1"/>
        <v>4</v>
      </c>
    </row>
    <row r="31" spans="2:9" s="3" customFormat="1" ht="12.75">
      <c r="B31" s="4" t="s">
        <v>0</v>
      </c>
      <c r="C31" s="46">
        <f aca="true" t="shared" si="3" ref="C31:I31">AVERAGE(C1:C30)</f>
        <v>5.833333333333333</v>
      </c>
      <c r="D31" s="46">
        <f t="shared" si="3"/>
        <v>5.966666666666667</v>
      </c>
      <c r="E31" s="46">
        <f t="shared" si="3"/>
        <v>6.733333333333333</v>
      </c>
      <c r="F31" s="46">
        <f t="shared" si="3"/>
        <v>5.266666666666667</v>
      </c>
      <c r="G31" s="46">
        <f t="shared" si="3"/>
        <v>7.533333333333333</v>
      </c>
      <c r="H31" s="46">
        <f t="shared" si="3"/>
        <v>6.266666666666665</v>
      </c>
      <c r="I31" s="10">
        <f t="shared" si="3"/>
        <v>6.466666666666667</v>
      </c>
    </row>
    <row r="32" spans="2:9" s="3" customFormat="1" ht="12.75">
      <c r="B32" s="47">
        <v>30</v>
      </c>
      <c r="C32" s="5" t="s">
        <v>280</v>
      </c>
      <c r="D32" s="5" t="s">
        <v>283</v>
      </c>
      <c r="E32" s="5" t="s">
        <v>149</v>
      </c>
      <c r="F32" s="5" t="s">
        <v>284</v>
      </c>
      <c r="G32" s="5" t="s">
        <v>285</v>
      </c>
      <c r="H32" s="7" t="s">
        <v>46</v>
      </c>
      <c r="I32" s="7" t="s">
        <v>43</v>
      </c>
    </row>
    <row r="33" spans="2:9" ht="12.75">
      <c r="B33" s="55" t="s">
        <v>148</v>
      </c>
      <c r="C33" s="105" t="s">
        <v>144</v>
      </c>
      <c r="D33" s="103"/>
      <c r="E33" s="103"/>
      <c r="F33" s="103"/>
      <c r="G33" s="102" t="s">
        <v>14</v>
      </c>
      <c r="H33" s="82">
        <f>I33/B32</f>
        <v>1</v>
      </c>
      <c r="I33" s="6">
        <f>COUNTIF(I1:I30,"&gt;3")</f>
        <v>30</v>
      </c>
    </row>
    <row r="34" spans="2:9" ht="12.75">
      <c r="B34" s="49" t="s">
        <v>1</v>
      </c>
      <c r="C34" s="50"/>
      <c r="D34" s="50"/>
      <c r="E34" s="50"/>
      <c r="F34" s="50"/>
      <c r="G34" s="50"/>
      <c r="H34" s="82">
        <f>I34/B32</f>
        <v>0.5666666666666667</v>
      </c>
      <c r="I34" s="6">
        <f>COUNTIF(I1:I30,"&gt;6")</f>
        <v>17</v>
      </c>
    </row>
  </sheetData>
  <sheetProtection/>
  <mergeCells count="1">
    <mergeCell ref="C33:F33"/>
  </mergeCells>
  <conditionalFormatting sqref="H1:H30 C31:I31">
    <cfRule type="cellIs" priority="1" dxfId="0" operator="lessThan" stopIfTrue="1">
      <formula>4</formula>
    </cfRule>
    <cfRule type="cellIs" priority="2" dxfId="1" operator="greaterThanOrEqual" stopIfTrue="1">
      <formula>6.5</formula>
    </cfRule>
  </conditionalFormatting>
  <conditionalFormatting sqref="I1:I30">
    <cfRule type="cellIs" priority="3" dxfId="0" operator="lessThan" stopIfTrue="1">
      <formula>4</formula>
    </cfRule>
    <cfRule type="cellIs" priority="4" dxfId="1" operator="greaterThan" stopIfTrue="1">
      <formula>6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B1">
      <selection activeCell="G18" sqref="G18"/>
    </sheetView>
  </sheetViews>
  <sheetFormatPr defaultColWidth="9.00390625" defaultRowHeight="12.75"/>
  <cols>
    <col min="1" max="1" width="0" style="0" hidden="1" customWidth="1"/>
    <col min="2" max="2" width="21.375" style="0" customWidth="1"/>
    <col min="3" max="3" width="4.625" style="0" bestFit="1" customWidth="1"/>
    <col min="8" max="8" width="9.125" style="2" customWidth="1"/>
    <col min="9" max="9" width="9.125" style="9" customWidth="1"/>
    <col min="11" max="11" width="5.375" style="0" customWidth="1"/>
    <col min="12" max="12" width="6.875" style="3" customWidth="1"/>
  </cols>
  <sheetData>
    <row r="1" spans="1:12" ht="12.75">
      <c r="A1" s="2">
        <f>H1</f>
        <v>7.25</v>
      </c>
      <c r="B1" s="63" t="s">
        <v>196</v>
      </c>
      <c r="C1" s="1"/>
      <c r="D1" s="1">
        <v>9</v>
      </c>
      <c r="E1" s="1">
        <v>6</v>
      </c>
      <c r="F1" s="1">
        <v>6</v>
      </c>
      <c r="G1" s="1">
        <v>8</v>
      </c>
      <c r="H1" s="46">
        <f aca="true" t="shared" si="0" ref="H1:H23">AVERAGE(C1:G1)</f>
        <v>7.25</v>
      </c>
      <c r="I1" s="6">
        <f aca="true" t="shared" si="1" ref="I1:I23">ROUND(H1,0)</f>
        <v>7</v>
      </c>
      <c r="J1" s="1" t="s">
        <v>139</v>
      </c>
      <c r="K1" s="1">
        <f>COUNTIF(I1:I23,"&gt;8")</f>
        <v>11</v>
      </c>
      <c r="L1" s="86">
        <f>K1/B25</f>
        <v>0.4782608695652174</v>
      </c>
    </row>
    <row r="2" spans="1:12" ht="12.75">
      <c r="A2" s="2">
        <f aca="true" t="shared" si="2" ref="A2:A23">H2</f>
        <v>9</v>
      </c>
      <c r="B2" s="63" t="s">
        <v>175</v>
      </c>
      <c r="C2" s="1"/>
      <c r="D2" s="1">
        <v>8</v>
      </c>
      <c r="E2" s="1">
        <v>9</v>
      </c>
      <c r="F2" s="1">
        <v>10</v>
      </c>
      <c r="G2" s="1">
        <v>9</v>
      </c>
      <c r="H2" s="46">
        <f t="shared" si="0"/>
        <v>9</v>
      </c>
      <c r="I2" s="6">
        <f t="shared" si="1"/>
        <v>9</v>
      </c>
      <c r="J2" s="1" t="s">
        <v>140</v>
      </c>
      <c r="K2" s="85">
        <f>COUNTIF(I1:I23,7)+COUNTIF(I1:I23,8)</f>
        <v>10</v>
      </c>
      <c r="L2" s="86">
        <f>K2/B25</f>
        <v>0.43478260869565216</v>
      </c>
    </row>
    <row r="3" spans="1:12" ht="12.75">
      <c r="A3" s="2">
        <f t="shared" si="2"/>
        <v>7</v>
      </c>
      <c r="B3" s="63" t="s">
        <v>176</v>
      </c>
      <c r="C3" s="1"/>
      <c r="D3" s="1">
        <v>4</v>
      </c>
      <c r="E3" s="1">
        <v>9</v>
      </c>
      <c r="F3" s="1">
        <v>5</v>
      </c>
      <c r="G3" s="1">
        <v>10</v>
      </c>
      <c r="H3" s="46">
        <f t="shared" si="0"/>
        <v>7</v>
      </c>
      <c r="I3" s="6">
        <f t="shared" si="1"/>
        <v>7</v>
      </c>
      <c r="J3" s="1" t="s">
        <v>141</v>
      </c>
      <c r="K3" s="85">
        <f>COUNTIF(I1:I23,4)+COUNTIF(I1:I23,5)+COUNTIF(I1:I23,6)</f>
        <v>2</v>
      </c>
      <c r="L3" s="86">
        <f>K3/B25</f>
        <v>0.08695652173913043</v>
      </c>
    </row>
    <row r="4" spans="1:12" ht="12.75">
      <c r="A4" s="2">
        <f t="shared" si="2"/>
        <v>8</v>
      </c>
      <c r="B4" s="63" t="s">
        <v>177</v>
      </c>
      <c r="C4" s="1"/>
      <c r="D4" s="1">
        <v>9</v>
      </c>
      <c r="E4" s="1">
        <v>9</v>
      </c>
      <c r="F4" s="1">
        <v>7</v>
      </c>
      <c r="G4" s="1">
        <v>7</v>
      </c>
      <c r="H4" s="46">
        <f t="shared" si="0"/>
        <v>8</v>
      </c>
      <c r="I4" s="6">
        <f t="shared" si="1"/>
        <v>8</v>
      </c>
      <c r="J4" s="1" t="s">
        <v>142</v>
      </c>
      <c r="K4" s="1">
        <f>COUNTIF(I1:I23,"&lt;4")</f>
        <v>0</v>
      </c>
      <c r="L4" s="86">
        <f>K4/B25</f>
        <v>0</v>
      </c>
    </row>
    <row r="5" spans="1:12" ht="12.75">
      <c r="A5" s="2">
        <f t="shared" si="2"/>
        <v>6.75</v>
      </c>
      <c r="B5" s="63" t="s">
        <v>178</v>
      </c>
      <c r="C5" s="1"/>
      <c r="D5" s="1">
        <v>4</v>
      </c>
      <c r="E5" s="1">
        <v>6</v>
      </c>
      <c r="F5" s="1">
        <v>10</v>
      </c>
      <c r="G5" s="1">
        <v>7</v>
      </c>
      <c r="H5" s="46">
        <f t="shared" si="0"/>
        <v>6.75</v>
      </c>
      <c r="I5" s="6">
        <f t="shared" si="1"/>
        <v>7</v>
      </c>
      <c r="J5" s="87" t="s">
        <v>143</v>
      </c>
      <c r="K5" s="1">
        <f>B25-SUM(K1:K4)</f>
        <v>0</v>
      </c>
      <c r="L5" s="86">
        <f>K5/$B$25</f>
        <v>0</v>
      </c>
    </row>
    <row r="6" spans="1:12" ht="12.75">
      <c r="A6" s="2">
        <f t="shared" si="2"/>
        <v>9.5</v>
      </c>
      <c r="B6" s="63" t="s">
        <v>179</v>
      </c>
      <c r="C6" s="1"/>
      <c r="D6" s="1">
        <v>9</v>
      </c>
      <c r="E6" s="1">
        <v>10</v>
      </c>
      <c r="F6" s="1">
        <v>10</v>
      </c>
      <c r="G6" s="1">
        <v>9</v>
      </c>
      <c r="H6" s="46">
        <f t="shared" si="0"/>
        <v>9.5</v>
      </c>
      <c r="I6" s="6">
        <f t="shared" si="1"/>
        <v>10</v>
      </c>
      <c r="L6" s="8"/>
    </row>
    <row r="7" spans="1:12" ht="12.75">
      <c r="A7" s="2">
        <f t="shared" si="2"/>
        <v>9.5</v>
      </c>
      <c r="B7" s="63" t="s">
        <v>180</v>
      </c>
      <c r="C7" s="1"/>
      <c r="D7" s="1">
        <v>10</v>
      </c>
      <c r="E7" s="1">
        <v>9</v>
      </c>
      <c r="F7" s="1">
        <v>9</v>
      </c>
      <c r="G7" s="1">
        <v>10</v>
      </c>
      <c r="H7" s="46">
        <f t="shared" si="0"/>
        <v>9.5</v>
      </c>
      <c r="I7" s="6">
        <f t="shared" si="1"/>
        <v>10</v>
      </c>
      <c r="L7" s="8"/>
    </row>
    <row r="8" spans="1:12" ht="12.75">
      <c r="A8" s="2">
        <f t="shared" si="2"/>
        <v>8.25</v>
      </c>
      <c r="B8" s="63" t="s">
        <v>181</v>
      </c>
      <c r="C8" s="1"/>
      <c r="D8" s="1">
        <v>7</v>
      </c>
      <c r="E8" s="1">
        <v>9</v>
      </c>
      <c r="F8" s="1">
        <v>9</v>
      </c>
      <c r="G8" s="1">
        <v>8</v>
      </c>
      <c r="H8" s="46">
        <f t="shared" si="0"/>
        <v>8.25</v>
      </c>
      <c r="I8" s="6">
        <f t="shared" si="1"/>
        <v>8</v>
      </c>
      <c r="L8" s="8"/>
    </row>
    <row r="9" spans="1:12" ht="12.75">
      <c r="A9" s="2">
        <f t="shared" si="2"/>
        <v>8.6</v>
      </c>
      <c r="B9" s="63" t="s">
        <v>279</v>
      </c>
      <c r="C9" s="1">
        <v>9</v>
      </c>
      <c r="D9" s="1">
        <v>6</v>
      </c>
      <c r="E9" s="1">
        <v>10</v>
      </c>
      <c r="F9" s="1">
        <v>10</v>
      </c>
      <c r="G9" s="1">
        <v>8</v>
      </c>
      <c r="H9" s="46">
        <f t="shared" si="0"/>
        <v>8.6</v>
      </c>
      <c r="I9" s="6">
        <f t="shared" si="1"/>
        <v>9</v>
      </c>
      <c r="L9" s="8"/>
    </row>
    <row r="10" spans="1:12" ht="12.75">
      <c r="A10" s="2">
        <f t="shared" si="2"/>
        <v>9.25</v>
      </c>
      <c r="B10" s="63" t="s">
        <v>182</v>
      </c>
      <c r="C10" s="1"/>
      <c r="D10" s="1">
        <v>8</v>
      </c>
      <c r="E10" s="1">
        <v>10</v>
      </c>
      <c r="F10" s="1">
        <v>10</v>
      </c>
      <c r="G10" s="1">
        <v>9</v>
      </c>
      <c r="H10" s="46">
        <f t="shared" si="0"/>
        <v>9.25</v>
      </c>
      <c r="I10" s="6">
        <f t="shared" si="1"/>
        <v>9</v>
      </c>
      <c r="L10" s="8"/>
    </row>
    <row r="11" spans="1:12" ht="13.5" thickBot="1">
      <c r="A11" s="2">
        <f t="shared" si="2"/>
        <v>8.75</v>
      </c>
      <c r="B11" s="64" t="s">
        <v>183</v>
      </c>
      <c r="C11" s="70"/>
      <c r="D11" s="70">
        <v>7</v>
      </c>
      <c r="E11" s="70">
        <v>9</v>
      </c>
      <c r="F11" s="70">
        <v>10</v>
      </c>
      <c r="G11" s="70">
        <v>9</v>
      </c>
      <c r="H11" s="74">
        <f t="shared" si="0"/>
        <v>8.75</v>
      </c>
      <c r="I11" s="72">
        <f t="shared" si="1"/>
        <v>9</v>
      </c>
      <c r="L11" s="8"/>
    </row>
    <row r="12" spans="1:12" ht="12.75">
      <c r="A12" s="2">
        <f t="shared" si="2"/>
        <v>8.5</v>
      </c>
      <c r="B12" s="65" t="s">
        <v>184</v>
      </c>
      <c r="C12" s="25"/>
      <c r="D12" s="25">
        <v>7</v>
      </c>
      <c r="E12" s="25">
        <v>7</v>
      </c>
      <c r="F12" s="25">
        <v>10</v>
      </c>
      <c r="G12" s="25">
        <v>10</v>
      </c>
      <c r="H12" s="69">
        <f t="shared" si="0"/>
        <v>8.5</v>
      </c>
      <c r="I12" s="67">
        <f t="shared" si="1"/>
        <v>9</v>
      </c>
      <c r="L12" s="8"/>
    </row>
    <row r="13" spans="1:12" ht="12.75">
      <c r="A13" s="2">
        <f t="shared" si="2"/>
        <v>6.5</v>
      </c>
      <c r="B13" s="63" t="s">
        <v>195</v>
      </c>
      <c r="C13" s="1"/>
      <c r="D13" s="1">
        <v>7</v>
      </c>
      <c r="E13" s="1">
        <v>4</v>
      </c>
      <c r="F13" s="1">
        <v>10</v>
      </c>
      <c r="G13" s="1">
        <v>5</v>
      </c>
      <c r="H13" s="46">
        <f t="shared" si="0"/>
        <v>6.5</v>
      </c>
      <c r="I13" s="6">
        <f t="shared" si="1"/>
        <v>7</v>
      </c>
      <c r="L13" s="8"/>
    </row>
    <row r="14" spans="1:12" ht="12.75">
      <c r="A14" s="2">
        <f t="shared" si="2"/>
        <v>9.75</v>
      </c>
      <c r="B14" s="65" t="s">
        <v>185</v>
      </c>
      <c r="C14" s="76"/>
      <c r="D14" s="76">
        <v>9</v>
      </c>
      <c r="E14" s="76">
        <v>10</v>
      </c>
      <c r="F14" s="76">
        <v>10</v>
      </c>
      <c r="G14" s="76">
        <v>10</v>
      </c>
      <c r="H14" s="69">
        <f t="shared" si="0"/>
        <v>9.75</v>
      </c>
      <c r="I14" s="67">
        <f t="shared" si="1"/>
        <v>10</v>
      </c>
      <c r="L14" s="8"/>
    </row>
    <row r="15" spans="1:12" ht="12.75">
      <c r="A15" s="2">
        <f t="shared" si="2"/>
        <v>6.75</v>
      </c>
      <c r="B15" s="63" t="s">
        <v>186</v>
      </c>
      <c r="C15" s="93"/>
      <c r="D15" s="93">
        <v>8</v>
      </c>
      <c r="E15" s="93">
        <v>8</v>
      </c>
      <c r="F15" s="93">
        <v>6</v>
      </c>
      <c r="G15" s="93">
        <v>5</v>
      </c>
      <c r="H15" s="46">
        <f t="shared" si="0"/>
        <v>6.75</v>
      </c>
      <c r="I15" s="6">
        <f t="shared" si="1"/>
        <v>7</v>
      </c>
      <c r="L15" s="8"/>
    </row>
    <row r="16" spans="1:12" ht="12.75">
      <c r="A16" s="2">
        <f t="shared" si="2"/>
        <v>8</v>
      </c>
      <c r="B16" s="63" t="s">
        <v>187</v>
      </c>
      <c r="C16" s="1"/>
      <c r="D16" s="1">
        <v>7</v>
      </c>
      <c r="E16" s="1">
        <v>7</v>
      </c>
      <c r="F16" s="1">
        <v>9</v>
      </c>
      <c r="G16" s="1">
        <v>9</v>
      </c>
      <c r="H16" s="46">
        <f t="shared" si="0"/>
        <v>8</v>
      </c>
      <c r="I16" s="6">
        <f t="shared" si="1"/>
        <v>8</v>
      </c>
      <c r="L16" s="8"/>
    </row>
    <row r="17" spans="1:12" ht="12.75">
      <c r="A17" s="2">
        <f t="shared" si="2"/>
        <v>7.5</v>
      </c>
      <c r="B17" s="63" t="s">
        <v>188</v>
      </c>
      <c r="C17" s="1"/>
      <c r="D17" s="1">
        <v>7</v>
      </c>
      <c r="E17" s="1">
        <v>8</v>
      </c>
      <c r="F17" s="1">
        <v>9</v>
      </c>
      <c r="G17" s="1">
        <v>6</v>
      </c>
      <c r="H17" s="46">
        <f t="shared" si="0"/>
        <v>7.5</v>
      </c>
      <c r="I17" s="6">
        <f t="shared" si="1"/>
        <v>8</v>
      </c>
      <c r="L17" s="8"/>
    </row>
    <row r="18" spans="1:12" ht="12.75">
      <c r="A18" s="2">
        <f t="shared" si="2"/>
        <v>7</v>
      </c>
      <c r="B18" s="63" t="s">
        <v>189</v>
      </c>
      <c r="C18" s="1"/>
      <c r="D18" s="1">
        <v>6</v>
      </c>
      <c r="E18" s="1">
        <v>7</v>
      </c>
      <c r="F18" s="1">
        <v>6</v>
      </c>
      <c r="G18" s="1">
        <v>9</v>
      </c>
      <c r="H18" s="46">
        <f t="shared" si="0"/>
        <v>7</v>
      </c>
      <c r="I18" s="6">
        <f t="shared" si="1"/>
        <v>7</v>
      </c>
      <c r="L18" s="8"/>
    </row>
    <row r="19" spans="1:12" ht="12.75">
      <c r="A19" s="2">
        <f t="shared" si="2"/>
        <v>9</v>
      </c>
      <c r="B19" s="63" t="s">
        <v>190</v>
      </c>
      <c r="C19" s="1"/>
      <c r="D19" s="1">
        <v>9</v>
      </c>
      <c r="E19" s="1">
        <v>10</v>
      </c>
      <c r="F19" s="1">
        <v>9</v>
      </c>
      <c r="G19" s="1">
        <v>8</v>
      </c>
      <c r="H19" s="46">
        <f t="shared" si="0"/>
        <v>9</v>
      </c>
      <c r="I19" s="6">
        <f t="shared" si="1"/>
        <v>9</v>
      </c>
      <c r="L19"/>
    </row>
    <row r="20" spans="1:12" ht="12.75">
      <c r="A20" s="2">
        <f t="shared" si="2"/>
        <v>9</v>
      </c>
      <c r="B20" s="63" t="s">
        <v>191</v>
      </c>
      <c r="C20" s="1"/>
      <c r="D20" s="1">
        <v>9</v>
      </c>
      <c r="E20" s="1">
        <v>8</v>
      </c>
      <c r="F20" s="1">
        <v>10</v>
      </c>
      <c r="G20" s="1">
        <v>9</v>
      </c>
      <c r="H20" s="46">
        <f t="shared" si="0"/>
        <v>9</v>
      </c>
      <c r="I20" s="6">
        <f t="shared" si="1"/>
        <v>9</v>
      </c>
      <c r="L20" s="8"/>
    </row>
    <row r="21" spans="1:12" ht="12.75">
      <c r="A21" s="2">
        <f t="shared" si="2"/>
        <v>6.25</v>
      </c>
      <c r="B21" s="63" t="s">
        <v>192</v>
      </c>
      <c r="C21" s="1"/>
      <c r="D21" s="1">
        <v>4</v>
      </c>
      <c r="E21" s="1">
        <v>7</v>
      </c>
      <c r="F21" s="1">
        <v>5</v>
      </c>
      <c r="G21" s="1">
        <v>9</v>
      </c>
      <c r="H21" s="46">
        <f t="shared" si="0"/>
        <v>6.25</v>
      </c>
      <c r="I21" s="6">
        <f t="shared" si="1"/>
        <v>6</v>
      </c>
      <c r="L21" s="8"/>
    </row>
    <row r="22" spans="1:12" ht="12.75">
      <c r="A22" s="2">
        <f t="shared" si="2"/>
        <v>5.5</v>
      </c>
      <c r="B22" s="63" t="s">
        <v>193</v>
      </c>
      <c r="C22" s="1"/>
      <c r="D22" s="1">
        <v>4</v>
      </c>
      <c r="E22" s="1">
        <v>4</v>
      </c>
      <c r="F22" s="1">
        <v>7</v>
      </c>
      <c r="G22" s="1">
        <v>7</v>
      </c>
      <c r="H22" s="46">
        <f t="shared" si="0"/>
        <v>5.5</v>
      </c>
      <c r="I22" s="6">
        <f t="shared" si="1"/>
        <v>6</v>
      </c>
      <c r="L22" s="8"/>
    </row>
    <row r="23" spans="1:12" ht="12.75">
      <c r="A23" s="2">
        <f t="shared" si="2"/>
        <v>8.75</v>
      </c>
      <c r="B23" s="63" t="s">
        <v>194</v>
      </c>
      <c r="C23" s="1"/>
      <c r="D23" s="1">
        <v>9</v>
      </c>
      <c r="E23" s="1">
        <v>9</v>
      </c>
      <c r="F23" s="1">
        <v>10</v>
      </c>
      <c r="G23" s="1">
        <v>7</v>
      </c>
      <c r="H23" s="46">
        <f t="shared" si="0"/>
        <v>8.75</v>
      </c>
      <c r="I23" s="6">
        <f t="shared" si="1"/>
        <v>9</v>
      </c>
      <c r="L23" s="8"/>
    </row>
    <row r="24" spans="2:12" s="3" customFormat="1" ht="12.75">
      <c r="B24" s="4" t="s">
        <v>0</v>
      </c>
      <c r="C24" s="46">
        <f aca="true" t="shared" si="3" ref="C24:I24">AVERAGE(C1:C23)</f>
        <v>9</v>
      </c>
      <c r="D24" s="46">
        <f t="shared" si="3"/>
        <v>7.260869565217392</v>
      </c>
      <c r="E24" s="46">
        <f t="shared" si="3"/>
        <v>8.043478260869565</v>
      </c>
      <c r="F24" s="46">
        <f t="shared" si="3"/>
        <v>8.565217391304348</v>
      </c>
      <c r="G24" s="46">
        <f t="shared" si="3"/>
        <v>8.173913043478262</v>
      </c>
      <c r="H24" s="46">
        <f t="shared" si="3"/>
        <v>8.015217391304347</v>
      </c>
      <c r="I24" s="10">
        <f t="shared" si="3"/>
        <v>8.173913043478262</v>
      </c>
      <c r="J24"/>
      <c r="K24"/>
      <c r="L24"/>
    </row>
    <row r="25" spans="2:12" s="3" customFormat="1" ht="12.75">
      <c r="B25" s="47">
        <v>23</v>
      </c>
      <c r="C25" s="5"/>
      <c r="D25" s="5" t="s">
        <v>9</v>
      </c>
      <c r="E25" s="5" t="s">
        <v>10</v>
      </c>
      <c r="F25" s="5" t="s">
        <v>11</v>
      </c>
      <c r="G25" s="5" t="s">
        <v>14</v>
      </c>
      <c r="H25" s="7" t="s">
        <v>46</v>
      </c>
      <c r="I25" s="7" t="s">
        <v>47</v>
      </c>
      <c r="J25"/>
      <c r="K25"/>
      <c r="L25"/>
    </row>
    <row r="26" spans="2:9" ht="12.75">
      <c r="B26" s="55" t="s">
        <v>148</v>
      </c>
      <c r="C26" s="106" t="s">
        <v>152</v>
      </c>
      <c r="D26" s="106"/>
      <c r="E26" s="106"/>
      <c r="F26" s="106"/>
      <c r="G26" s="106"/>
      <c r="H26" s="82">
        <f>I26/B25</f>
        <v>1</v>
      </c>
      <c r="I26" s="6">
        <f>COUNTIF(I1:I23,"&gt;3")</f>
        <v>23</v>
      </c>
    </row>
    <row r="27" spans="2:9" ht="12.75">
      <c r="B27" s="49" t="s">
        <v>281</v>
      </c>
      <c r="C27" s="50"/>
      <c r="D27" s="50"/>
      <c r="E27" s="50"/>
      <c r="F27" s="50"/>
      <c r="G27" s="50"/>
      <c r="H27" s="82">
        <f>I27/B25</f>
        <v>0.9130434782608695</v>
      </c>
      <c r="I27" s="6">
        <f>COUNTIF(I1:I23,"&gt;6")</f>
        <v>21</v>
      </c>
    </row>
  </sheetData>
  <sheetProtection/>
  <mergeCells count="1">
    <mergeCell ref="C26:G26"/>
  </mergeCells>
  <conditionalFormatting sqref="H1:H23 C24:I24">
    <cfRule type="cellIs" priority="1" dxfId="0" operator="lessThan" stopIfTrue="1">
      <formula>4</formula>
    </cfRule>
    <cfRule type="cellIs" priority="2" dxfId="1" operator="greaterThanOrEqual" stopIfTrue="1">
      <formula>6.5</formula>
    </cfRule>
  </conditionalFormatting>
  <conditionalFormatting sqref="I1:I23">
    <cfRule type="cellIs" priority="3" dxfId="0" operator="lessThan" stopIfTrue="1">
      <formula>4</formula>
    </cfRule>
    <cfRule type="cellIs" priority="4" dxfId="1" operator="greaterThan" stopIfTrue="1">
      <formula>6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2-й семестр</dc:title>
  <dc:subject/>
  <dc:creator>Mike</dc:creator>
  <cp:keywords/>
  <dc:description/>
  <cp:lastModifiedBy>Масюкевич</cp:lastModifiedBy>
  <cp:lastPrinted>2009-06-18T14:22:20Z</cp:lastPrinted>
  <dcterms:created xsi:type="dcterms:W3CDTF">2004-12-18T17:35:54Z</dcterms:created>
  <dcterms:modified xsi:type="dcterms:W3CDTF">2010-06-15T15:20:46Z</dcterms:modified>
  <cp:category/>
  <cp:version/>
  <cp:contentType/>
  <cp:contentStatus/>
</cp:coreProperties>
</file>