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880" tabRatio="753" activeTab="0"/>
  </bookViews>
  <sheets>
    <sheet name="13в_ПО" sheetId="1" r:id="rId1"/>
    <sheet name="14вк_ПО" sheetId="2" r:id="rId2"/>
    <sheet name="38ппа_ИТ" sheetId="3" r:id="rId3"/>
    <sheet name="39ппа_Прогр" sheetId="4" r:id="rId4"/>
    <sheet name="185ту_СК_ИТ" sheetId="5" r:id="rId5"/>
    <sheet name="189ту_СК_ИТ" sheetId="6" r:id="rId6"/>
    <sheet name="Отчет" sheetId="7" r:id="rId7"/>
    <sheet name="Лучшие" sheetId="8" r:id="rId8"/>
    <sheet name="Худшие" sheetId="9" r:id="rId9"/>
    <sheet name="Ср_балл" sheetId="10" r:id="rId10"/>
    <sheet name="Кач_успев" sheetId="11" r:id="rId11"/>
    <sheet name="Оценки" sheetId="12" r:id="rId12"/>
    <sheet name="Успеваемость" sheetId="13" r:id="rId13"/>
    <sheet name="Среднее_по_семестрам" sheetId="14" r:id="rId14"/>
  </sheets>
  <definedNames>
    <definedName name="a">'38ппа_ИТ'!$B$1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<sst xmlns="http://schemas.openxmlformats.org/spreadsheetml/2006/main" count="390" uniqueCount="268">
  <si>
    <t>Среднее по группе:</t>
  </si>
  <si>
    <t>Итогов.</t>
  </si>
  <si>
    <t>Л.р.№1.4</t>
  </si>
  <si>
    <t>Л.р.№1.5</t>
  </si>
  <si>
    <t>Л.р.№1.6</t>
  </si>
  <si>
    <t>Л.р.№1.7</t>
  </si>
  <si>
    <t>Л.р.№1.8</t>
  </si>
  <si>
    <t>Л.р.№1.9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</si>
  <si>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</si>
  <si>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</si>
  <si>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</si>
  <si>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</si>
  <si>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</si>
  <si>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</si>
  <si>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</si>
  <si>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</si>
  <si>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</si>
  <si>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</si>
  <si>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</si>
  <si>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</si>
  <si>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</si>
  <si>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</si>
  <si>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</si>
  <si>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</si>
  <si>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Программирование (Прогр.):</t>
  </si>
  <si>
    <t>Программное обеспечение ЭВМ (ПО ЭВМ):</t>
  </si>
  <si>
    <t>Информационные технологии (ИТ):</t>
  </si>
  <si>
    <t>К-во уч-ся</t>
  </si>
  <si>
    <t>Оценки</t>
  </si>
  <si>
    <t>Всего за семестр:</t>
  </si>
  <si>
    <t>Л.р.№2.1</t>
  </si>
  <si>
    <t>Л.р.№2.2</t>
  </si>
  <si>
    <t>Л.р.№2.3</t>
  </si>
  <si>
    <t>Л.р.№2.4</t>
  </si>
  <si>
    <t>ОКР№2</t>
  </si>
  <si>
    <t>IV сем.</t>
  </si>
  <si>
    <t>V сем.</t>
  </si>
  <si>
    <t>Среднее</t>
  </si>
  <si>
    <t>VI сем</t>
  </si>
  <si>
    <t>VII сем</t>
  </si>
  <si>
    <t>Бегер Вадим</t>
  </si>
  <si>
    <t>Белоус Игорь</t>
  </si>
  <si>
    <t>Бурдо Илья</t>
  </si>
  <si>
    <t>Варфоломеев Евгений</t>
  </si>
  <si>
    <t>Ващило Александр</t>
  </si>
  <si>
    <t>Винцукевич Сергей</t>
  </si>
  <si>
    <t>Заяц Юрий</t>
  </si>
  <si>
    <t>Карпуть Андрей</t>
  </si>
  <si>
    <t>Келмуть Павел</t>
  </si>
  <si>
    <t>Кожевников Александр</t>
  </si>
  <si>
    <t>Колеш Евгений</t>
  </si>
  <si>
    <t>Куприянов Михаил</t>
  </si>
  <si>
    <t>Лемантович Дмитрий</t>
  </si>
  <si>
    <t>Локтевич Андрей</t>
  </si>
  <si>
    <t>Марук Евгений</t>
  </si>
  <si>
    <t>Мухин Виктор</t>
  </si>
  <si>
    <t>Перекитный Сергей</t>
  </si>
  <si>
    <t>Почебыт Евгений</t>
  </si>
  <si>
    <t>Сонько Павел</t>
  </si>
  <si>
    <t>Сахарчук Александр</t>
  </si>
  <si>
    <t>Севко Александр</t>
  </si>
  <si>
    <t>Сосновский Дмитрий</t>
  </si>
  <si>
    <t>Сягло Андрей</t>
  </si>
  <si>
    <t>Урусов Виталий</t>
  </si>
  <si>
    <t>Холяво Евгений</t>
  </si>
  <si>
    <t>Чекавый Евгений</t>
  </si>
  <si>
    <t>Чесновский Дмитрий</t>
  </si>
  <si>
    <t>Яковчик Денис</t>
  </si>
  <si>
    <t>Ярошевич Евгений</t>
  </si>
  <si>
    <t xml:space="preserve"> + / -</t>
  </si>
  <si>
    <t>V сем</t>
  </si>
  <si>
    <t>IV сем</t>
  </si>
  <si>
    <t>38ппа</t>
  </si>
  <si>
    <t>Delphi</t>
  </si>
  <si>
    <t>Assembler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</si>
  <si>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</si>
  <si>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</si>
  <si>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</si>
  <si>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</si>
  <si>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</si>
  <si>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</si>
  <si>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</si>
  <si>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Ануфриев Василий</t>
  </si>
  <si>
    <t>Атрошко Андрей</t>
  </si>
  <si>
    <t>Бекета Алексей</t>
  </si>
  <si>
    <t>Бурблис Дмитрий</t>
  </si>
  <si>
    <t>Вильбик Павел</t>
  </si>
  <si>
    <t>Волынец Андрей</t>
  </si>
  <si>
    <t>Ганчарук Михаил</t>
  </si>
  <si>
    <t>Горбач Олег</t>
  </si>
  <si>
    <t>Григоришин Вадим</t>
  </si>
  <si>
    <t>Дрозд Сеогей</t>
  </si>
  <si>
    <t>Илбуть Андрей</t>
  </si>
  <si>
    <t>Кибиш Андрей</t>
  </si>
  <si>
    <t>Клышейко Дмитрий</t>
  </si>
  <si>
    <t>Лизень Олег</t>
  </si>
  <si>
    <t>Мелевич Олег</t>
  </si>
  <si>
    <t>Пастор Андрей</t>
  </si>
  <si>
    <t>Роман Юрий</t>
  </si>
  <si>
    <t>Санюк Роман</t>
  </si>
  <si>
    <t>Сергейко Павел</t>
  </si>
  <si>
    <t>Синкуть Сергей</t>
  </si>
  <si>
    <t>Стасюкевич Евгений</t>
  </si>
  <si>
    <t>Урбанович Дмитрий</t>
  </si>
  <si>
    <t>Федирко Артем</t>
  </si>
  <si>
    <t>Щербачевич Михаил</t>
  </si>
  <si>
    <t>Кириевский Михаил</t>
  </si>
  <si>
    <t>Тест 13</t>
  </si>
  <si>
    <t>Апанас Ярослав</t>
  </si>
  <si>
    <t>Бедуха Алексей</t>
  </si>
  <si>
    <t>Галиневский Игорь</t>
  </si>
  <si>
    <t>Головач Максим</t>
  </si>
  <si>
    <t>Горбач Дмитрий</t>
  </si>
  <si>
    <t>Жигало Дмитрий</t>
  </si>
  <si>
    <t>Жук Артур</t>
  </si>
  <si>
    <t>Иванов Александр</t>
  </si>
  <si>
    <t>Клименков Виталий</t>
  </si>
  <si>
    <t>Кучерук Александр</t>
  </si>
  <si>
    <t>Наумец Юрий</t>
  </si>
  <si>
    <t>Николайчик Юрий</t>
  </si>
  <si>
    <t>Пильжис Артем</t>
  </si>
  <si>
    <t>Пучко Дмитрий</t>
  </si>
  <si>
    <t>Романович Андрей</t>
  </si>
  <si>
    <t>Сазанович Руслан</t>
  </si>
  <si>
    <t>Сайчик Илья</t>
  </si>
  <si>
    <t>Спургяш Дмитрий</t>
  </si>
  <si>
    <t>Станевич Виктор</t>
  </si>
  <si>
    <t>Старовыборный Андрей</t>
  </si>
  <si>
    <t>Тихон Евгений</t>
  </si>
  <si>
    <t>Хруль Сергей</t>
  </si>
  <si>
    <t>Чмель Дмитрий</t>
  </si>
  <si>
    <t>Чура Александр</t>
  </si>
  <si>
    <t>Чурило Антон</t>
  </si>
  <si>
    <t>Шарлан Константин</t>
  </si>
  <si>
    <t>Шашко Виталий</t>
  </si>
  <si>
    <t>Шелковский Артем</t>
  </si>
  <si>
    <t>Шинтар Андрей</t>
  </si>
  <si>
    <t>Янч Александр</t>
  </si>
  <si>
    <t>Отлично</t>
  </si>
  <si>
    <t>Хорошо</t>
  </si>
  <si>
    <t>Удовлетв.</t>
  </si>
  <si>
    <t>Неудовл.</t>
  </si>
  <si>
    <t>Неаттест.</t>
  </si>
  <si>
    <t>Авдиенок Александр</t>
  </si>
  <si>
    <t>Адамович Андрей</t>
  </si>
  <si>
    <t>Бейзаров Андрей</t>
  </si>
  <si>
    <t>Войтюкевич Андрей</t>
  </si>
  <si>
    <t>Гринцевич Александр</t>
  </si>
  <si>
    <t>Гурулев Владимир</t>
  </si>
  <si>
    <t>Жук Евгений</t>
  </si>
  <si>
    <t>Жукель Виктор</t>
  </si>
  <si>
    <t>Жулёв Денис</t>
  </si>
  <si>
    <t>Ишкуло Виктор</t>
  </si>
  <si>
    <t>Кисель Евгений</t>
  </si>
  <si>
    <t>Кормилицин Павел</t>
  </si>
  <si>
    <t>Купрейчик Вадим</t>
  </si>
  <si>
    <t>Кучуро Виталий</t>
  </si>
  <si>
    <t>Мусихин Павел</t>
  </si>
  <si>
    <t>Райков Леша</t>
  </si>
  <si>
    <t>Силько Евгений</t>
  </si>
  <si>
    <t>Скрипка Александр</t>
  </si>
  <si>
    <t>Сосновский Игорь</t>
  </si>
  <si>
    <t>Цыдик Павел</t>
  </si>
  <si>
    <t>Чапля Вадим</t>
  </si>
  <si>
    <t>Шастало Игорь</t>
  </si>
  <si>
    <t>Ярошевич Михаил</t>
  </si>
  <si>
    <t>1-й семестр 2009-10 уч.г.</t>
  </si>
  <si>
    <t>39ппа</t>
  </si>
  <si>
    <t>13в</t>
  </si>
  <si>
    <t>14вк</t>
  </si>
  <si>
    <t>13в ПО ЭВМ</t>
  </si>
  <si>
    <t>14вк ПО ЭВМ</t>
  </si>
  <si>
    <t>38ппа ИТ</t>
  </si>
  <si>
    <t>39ппа Прогр.</t>
  </si>
  <si>
    <t>Компас</t>
  </si>
  <si>
    <t>Л.р.№1.1</t>
  </si>
  <si>
    <t>Л.р.№1.2</t>
  </si>
  <si>
    <t>Л.р.№1.3</t>
  </si>
  <si>
    <t>Кол-во и % усп. (4 -10)</t>
  </si>
  <si>
    <t>Кол-во и % качеств. усп. (7-10)</t>
  </si>
  <si>
    <t>Vсем(итог)</t>
  </si>
  <si>
    <t xml:space="preserve">Спец. курс "Информационные технологии" (СК ИТ): </t>
  </si>
  <si>
    <t>185ту</t>
  </si>
  <si>
    <t>189ту</t>
  </si>
  <si>
    <t>185ту СК ИТ</t>
  </si>
  <si>
    <t>189ту СК ИТ</t>
  </si>
  <si>
    <t>Отлично (9-10)</t>
  </si>
  <si>
    <t>Хорошо (7-8)</t>
  </si>
  <si>
    <t>Удовл. (4-6)</t>
  </si>
  <si>
    <t>Неудовл. (0-3)</t>
  </si>
  <si>
    <t>Неатестовано</t>
  </si>
  <si>
    <t>2007/08-I</t>
  </si>
  <si>
    <t>2007/08-II</t>
  </si>
  <si>
    <t>2008/09-I</t>
  </si>
  <si>
    <t>2008/09-II</t>
  </si>
  <si>
    <t>2009/10-I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</si>
  <si>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</si>
  <si>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</si>
  <si>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</si>
  <si>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</si>
  <si>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Лекц.</t>
  </si>
  <si>
    <t>Бубновский Павел</t>
  </si>
  <si>
    <t>Буховец Андрей</t>
  </si>
  <si>
    <t>Выборнов Евгений</t>
  </si>
  <si>
    <t>Гражинский Михаил</t>
  </si>
  <si>
    <t>Данильчик Андрей</t>
  </si>
  <si>
    <t>Духовник Максим</t>
  </si>
  <si>
    <t>Журко Александр</t>
  </si>
  <si>
    <t>Казущик Юрий</t>
  </si>
  <si>
    <t>Кийко Дмитрий</t>
  </si>
  <si>
    <t>Кашко Артем</t>
  </si>
  <si>
    <t>Кобец Олег</t>
  </si>
  <si>
    <t>Коленда Сергей</t>
  </si>
  <si>
    <t>Кондратенко Сергей</t>
  </si>
  <si>
    <t>Корицкий Александр</t>
  </si>
  <si>
    <t>Кошубович Андрей</t>
  </si>
  <si>
    <t>Кульнис Дмитрий</t>
  </si>
  <si>
    <t>Лапыш Сергей</t>
  </si>
  <si>
    <t>Мелевич Александр</t>
  </si>
  <si>
    <t>Нестер Дмитрий</t>
  </si>
  <si>
    <t>Новицкий Алексей</t>
  </si>
  <si>
    <t>Пальчик Андрей</t>
  </si>
  <si>
    <t>Перженица Владимир</t>
  </si>
  <si>
    <t>Полуян Дмитрий</t>
  </si>
  <si>
    <t>Портнов Григорий</t>
  </si>
  <si>
    <t>Пупко Евгений</t>
  </si>
  <si>
    <t>Рыбак Дмитрий</t>
  </si>
  <si>
    <t>Снигир Денис</t>
  </si>
  <si>
    <t>Хвойновский Дмитрий</t>
  </si>
  <si>
    <t>Ходыко Дмитрий</t>
  </si>
  <si>
    <t>Юралевич Дмитрий</t>
  </si>
  <si>
    <t>Банцевич Андрей</t>
  </si>
  <si>
    <t>Безунович Антон</t>
  </si>
  <si>
    <t>Гресь Александр</t>
  </si>
  <si>
    <t>Григолец Максим</t>
  </si>
  <si>
    <t>Данько Павел</t>
  </si>
  <si>
    <t>Драб Борис</t>
  </si>
  <si>
    <t>Дубицкий Павел</t>
  </si>
  <si>
    <t>Дуко Сергей</t>
  </si>
  <si>
    <t>Зубрицкий Виктор</t>
  </si>
  <si>
    <t>Калач Роман</t>
  </si>
  <si>
    <t>Карасик Александр</t>
  </si>
  <si>
    <t>Кондрахина Александра</t>
  </si>
  <si>
    <t>Кузьма Виктор</t>
  </si>
  <si>
    <t>Курецкий Сергей</t>
  </si>
  <si>
    <t>Литвинов Игорь</t>
  </si>
  <si>
    <t>Лукиян Андрей</t>
  </si>
  <si>
    <t>Мирошников Павел</t>
  </si>
  <si>
    <t>Моисеев Андрей</t>
  </si>
  <si>
    <t>Ненартович А.</t>
  </si>
  <si>
    <t>Ословский Андрей</t>
  </si>
  <si>
    <t>Павлов Александр</t>
  </si>
  <si>
    <t>Попов Евгений</t>
  </si>
  <si>
    <t>Ролевич Александр</t>
  </si>
  <si>
    <t>Романюк Виталий</t>
  </si>
  <si>
    <t>Самусев Максим</t>
  </si>
  <si>
    <t>Свирковский Денис</t>
  </si>
  <si>
    <t>Станкевич Андрей</t>
  </si>
  <si>
    <t>Сэндуцэ Иван</t>
  </si>
  <si>
    <t>Цихович Сергей</t>
  </si>
  <si>
    <t>Яворец Александр</t>
  </si>
  <si>
    <t>Тест 18</t>
  </si>
  <si>
    <t>Кол-во и % кач. усп. (7-10)</t>
  </si>
  <si>
    <t>Хамица Георгий</t>
  </si>
  <si>
    <t>Тест 20</t>
  </si>
  <si>
    <t>+</t>
  </si>
  <si>
    <t>Тест 22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</si>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</sst>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8.25"/>
      <name val="Arial Cyr"/>
      <family val="0"/>
    </font>
    <font>
      <sz val="18"/>
      <name val="Arial Cyr"/>
      <family val="0"/>
    </font>
    <font>
      <b/>
      <sz val="11.25"/>
      <name val="Arial Cyr"/>
      <family val="0"/>
    </font>
    <font>
      <sz val="9"/>
      <name val="Arial Cyr"/>
      <family val="0"/>
    </font>
    <font>
      <b/>
      <sz val="10.5"/>
      <name val="Arial Cyr"/>
      <family val="0"/>
    </font>
    <font>
      <sz val="22"/>
      <name val="Arial Cyr"/>
      <family val="0"/>
    </font>
    <font>
      <sz val="18.5"/>
      <name val="Arial Cyr"/>
      <family val="0"/>
    </font>
    <font>
      <sz val="19.75"/>
      <name val="Arial Cyr"/>
      <family val="0"/>
    </font>
    <font>
      <sz val="16.75"/>
      <name val="Arial Cyr"/>
      <family val="0"/>
    </font>
    <font>
      <sz val="10.5"/>
      <name val="Arial Cyr"/>
      <family val="0"/>
    </font>
    <font>
      <sz val="23.5"/>
      <name val="Arial Cyr"/>
      <family val="0"/>
    </font>
    <font>
      <sz val="21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9.75"/>
      <name val="Arial Cyr"/>
      <family val="0"/>
    </font>
    <font>
      <sz val="10.25"/>
      <name val="Arial Cyr"/>
      <family val="0"/>
    </font>
    <font>
      <b/>
      <sz val="9.5"/>
      <name val="Arial Cyr"/>
      <family val="0"/>
    </font>
    <font>
      <sz val="16"/>
      <name val="Arial Cyr"/>
      <family val="0"/>
    </font>
    <font>
      <sz val="17.5"/>
      <name val="Arial Cyr"/>
      <family val="0"/>
    </font>
    <font>
      <sz val="8.75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0" borderId="12" xfId="0" applyNumberFormat="1" applyFill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20" borderId="17" xfId="0" applyNumberFormat="1" applyFill="1" applyBorder="1" applyAlignment="1">
      <alignment/>
    </xf>
    <xf numFmtId="1" fontId="2" fillId="20" borderId="17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8" fillId="0" borderId="10" xfId="53" applyFont="1" applyFill="1" applyBorder="1" applyAlignment="1">
      <alignment horizontal="right" wrapText="1"/>
      <protection/>
    </xf>
    <xf numFmtId="1" fontId="2" fillId="20" borderId="16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9ппа_Прог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5"/>
          <c:w val="0.97125"/>
          <c:h val="0.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'13в_ПО'!$N$27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'13в_ПО'!$B$1:$B$25</c:f>
              <c:strCache/>
            </c:strRef>
          </c:cat>
          <c:val>
            <c:numRef>
              <c:f>'13в_ПО'!$N$1:$N$25</c:f>
              <c:numCache/>
            </c:numRef>
          </c:val>
        </c:ser>
        <c:ser>
          <c:idx val="0"/>
          <c:order val="1"/>
          <c:tx>
            <c:strRef>
              <c:f>'13в_ПО'!$M$27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'13в_ПО'!$B$1:$B$25</c:f>
              <c:strCache/>
            </c:strRef>
          </c:cat>
          <c:val>
            <c:numRef>
              <c:f>'13в_ПО'!$L$1:$L$25</c:f>
              <c:numCache/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1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85"/>
          <c:y val="0.01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(Отчет!$A$13,Отчет!$A$15,Отчет!$A$17,Отчет!$A$19,Отчет!$A$22,Отчет!$A$24)</c:f>
              <c:strCache>
                <c:ptCount val="6"/>
                <c:pt idx="0">
                  <c:v>13в ПО ЭВМ</c:v>
                </c:pt>
                <c:pt idx="1">
                  <c:v>14вк ПО ЭВМ</c:v>
                </c:pt>
                <c:pt idx="2">
                  <c:v>38ппа ИТ</c:v>
                </c:pt>
                <c:pt idx="3">
                  <c:v>39ппа Прогр.</c:v>
                </c:pt>
                <c:pt idx="4">
                  <c:v>185ту СК ИТ</c:v>
                </c:pt>
                <c:pt idx="5">
                  <c:v>189ту СК ИТ</c:v>
                </c:pt>
              </c:strCache>
            </c:strRef>
          </c:cat>
          <c:val>
            <c:numRef>
              <c:f>(Отчет!$P$14,Отчет!$P$16,Отчет!$P$18,Отчет!$P$21,Отчет!$P$23,Отчет!$P$25)</c:f>
              <c:numCache>
                <c:ptCount val="6"/>
                <c:pt idx="0">
                  <c:v>0.96</c:v>
                </c:pt>
                <c:pt idx="1">
                  <c:v>0.3333333333333333</c:v>
                </c:pt>
                <c:pt idx="2">
                  <c:v>0.8275862068965517</c:v>
                </c:pt>
                <c:pt idx="3">
                  <c:v>0.4583333333333333</c:v>
                </c:pt>
                <c:pt idx="4">
                  <c:v>0.7666666666666667</c:v>
                </c:pt>
                <c:pt idx="5">
                  <c:v>0.9</c:v>
                </c:pt>
              </c:numCache>
            </c:numRef>
          </c:val>
          <c:shape val="box"/>
        </c:ser>
        <c:shape val="box"/>
        <c:axId val="4673410"/>
        <c:axId val="42060691"/>
      </c:bar3D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02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Отчет!$C$11:$M$11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Отчет!$C$26:$M$26</c:f>
              <c:numCache>
                <c:ptCount val="11"/>
                <c:pt idx="0">
                  <c:v>12</c:v>
                </c:pt>
                <c:pt idx="1">
                  <c:v>38</c:v>
                </c:pt>
                <c:pt idx="2">
                  <c:v>31</c:v>
                </c:pt>
                <c:pt idx="3">
                  <c:v>38</c:v>
                </c:pt>
                <c:pt idx="4">
                  <c:v>31</c:v>
                </c:pt>
                <c:pt idx="5">
                  <c:v>14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43001900"/>
        <c:axId val="51472781"/>
      </c:bar3D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23325"/>
          <c:w val="0.42925"/>
          <c:h val="0.350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Отчет!$A$31:$A$35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Отчет!$B$31:$B$35</c:f>
              <c:numCache>
                <c:ptCount val="5"/>
                <c:pt idx="0">
                  <c:v>50</c:v>
                </c:pt>
                <c:pt idx="1">
                  <c:v>69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Среднее_по_семестрам!$B$2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Среднее_по_семестрам!$A$3:$A$7</c:f>
              <c:strCache/>
            </c:strRef>
          </c:cat>
          <c:val>
            <c:numRef>
              <c:f>Среднее_по_семестрам!$B$3:$B$7</c:f>
              <c:numCache/>
            </c:numRef>
          </c:val>
          <c:shape val="box"/>
        </c:ser>
        <c:shape val="box"/>
        <c:axId val="60601846"/>
        <c:axId val="8545703"/>
      </c:bar3D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  <c:min val="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06018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Среднее_по_семестрам!$C$2</c:f>
              <c:strCache>
                <c:ptCount val="1"/>
                <c:pt idx="0">
                  <c:v>Кач.усп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Среднее_по_семестрам!$A$3:$A$7</c:f>
              <c:strCache/>
            </c:strRef>
          </c:cat>
          <c:val>
            <c:numRef>
              <c:f>Среднее_по_семестрам!$C$3:$C$7</c:f>
              <c:numCache/>
            </c:numRef>
          </c:val>
          <c:shape val="box"/>
        </c:ser>
        <c:shape val="box"/>
        <c:axId val="9802464"/>
        <c:axId val="21113313"/>
      </c:bar3D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242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5"/>
          <c:w val="0.981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'14вк_ПО'!$O$32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'14вк_ПО'!$B$1:$B$30</c:f>
              <c:strCache/>
            </c:strRef>
          </c:cat>
          <c:val>
            <c:numRef>
              <c:f>'14вк_ПО'!$O$1:$O$30</c:f>
              <c:numCache/>
            </c:numRef>
          </c:val>
        </c:ser>
        <c:ser>
          <c:idx val="1"/>
          <c:order val="1"/>
          <c:tx>
            <c:strRef>
              <c:f>'14вк_ПО'!$N$32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'14вк_ПО'!$M$1:$M$30</c:f>
              <c:numCache/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2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75"/>
          <c:y val="0.01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075"/>
          <c:w val="0.979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'38ппа_ИТ'!$I$31</c:f>
              <c:strCache>
                <c:ptCount val="1"/>
                <c:pt idx="0">
                  <c:v>VI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'38ппа_ИТ'!$B$1:$B$29</c:f>
              <c:strCache/>
            </c:strRef>
          </c:cat>
          <c:val>
            <c:numRef>
              <c:f>'38ппа_ИТ'!$I$1:$I$29</c:f>
              <c:numCache/>
            </c:numRef>
          </c:val>
        </c:ser>
        <c:ser>
          <c:idx val="1"/>
          <c:order val="1"/>
          <c:tx>
            <c:strRef>
              <c:f>'38ппа_ИТ'!$H$31</c:f>
              <c:strCache>
                <c:ptCount val="1"/>
                <c:pt idx="0">
                  <c:v>VII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'38ппа_ИТ'!$G$1:$G$29</c:f>
              <c:numCache/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66589"/>
        <c:crosses val="autoZero"/>
        <c:auto val="1"/>
        <c:lblOffset val="100"/>
        <c:noMultiLvlLbl val="0"/>
      </c:catAx>
      <c:valAx>
        <c:axId val="4536658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6"/>
          <c:y val="0.01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>
        <c:manualLayout>
          <c:xMode val="factor"/>
          <c:yMode val="factor"/>
          <c:x val="-0.20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375"/>
          <c:w val="0.98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'39ппа_Прогр'!$O$26</c:f>
              <c:strCache>
                <c:ptCount val="1"/>
                <c:pt idx="0">
                  <c:v>IV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'39ппа_Прогр'!$B$1:$B$24</c:f>
              <c:strCache/>
            </c:strRef>
          </c:cat>
          <c:val>
            <c:numRef>
              <c:f>'39ппа_Прогр'!$O$1:$O$24</c:f>
              <c:numCache/>
            </c:numRef>
          </c:val>
        </c:ser>
        <c:ser>
          <c:idx val="1"/>
          <c:order val="1"/>
          <c:tx>
            <c:strRef>
              <c:f>'39ппа_Прогр'!$N$26</c:f>
              <c:strCache>
                <c:ptCount val="1"/>
                <c:pt idx="0">
                  <c:v>V сем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'39ппа_Прогр'!$M$1:$M$24</c:f>
              <c:numCache/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25"/>
          <c:y val="0.023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59"/>
          <c:w val="0.97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'185ту_СК_ИТ'!$K$32</c:f>
              <c:strCache>
                <c:ptCount val="1"/>
                <c:pt idx="0">
                  <c:v>Vсем(итог)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'185ту_СК_ИТ'!$B$1:$B$30</c:f>
              <c:strCache/>
            </c:strRef>
          </c:cat>
          <c:val>
            <c:numRef>
              <c:f>'185ту_СК_ИТ'!$J$1:$J$30</c:f>
              <c:numCache/>
            </c:numRef>
          </c:val>
        </c:ser>
        <c:axId val="54682384"/>
        <c:axId val="22379409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6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2"/>
          <c:w val="0.978"/>
          <c:h val="0.9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'189ту_СК_ИТ'!$L$32</c:f>
              <c:strCache>
                <c:ptCount val="1"/>
                <c:pt idx="0">
                  <c:v>Vсем(итог)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'189ту_СК_ИТ'!$B$1:$B$30</c:f>
              <c:strCache/>
            </c:strRef>
          </c:cat>
          <c:val>
            <c:numRef>
              <c:f>'189ту_СК_ИТ'!$K$1:$K$30</c:f>
              <c:numCache/>
            </c:numRef>
          </c:val>
        </c:ser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Отчет!$C$31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Отчет!$D$32:$H$37</c:f>
              <c:multiLvlStrCache>
                <c:ptCount val="6"/>
                <c:lvl>
                  <c:pt idx="0">
                    <c:v>Синкуть Сергей</c:v>
                  </c:pt>
                  <c:pt idx="1">
                    <c:v>Горбач Дмитрий</c:v>
                  </c:pt>
                  <c:pt idx="2">
                    <c:v>Перекитный Сергей</c:v>
                  </c:pt>
                  <c:pt idx="3">
                    <c:v>Жук Евгений</c:v>
                  </c:pt>
                  <c:pt idx="4">
                    <c:v>Снигир Денис</c:v>
                  </c:pt>
                  <c:pt idx="5">
                    <c:v>Сэндуцэ Иван</c:v>
                  </c:pt>
                </c:lvl>
                <c:lvl>
                  <c:pt idx="0">
                    <c:v>13в ПО ЭВМ</c:v>
                  </c:pt>
                  <c:pt idx="1">
                    <c:v>14вк ПО ЭВМ</c:v>
                  </c:pt>
                  <c:pt idx="2">
                    <c:v>38ппа ИТ</c:v>
                  </c:pt>
                  <c:pt idx="3">
                    <c:v>39ппа Прогр.</c:v>
                  </c:pt>
                  <c:pt idx="4">
                    <c:v>185ту СК ИТ</c:v>
                  </c:pt>
                  <c:pt idx="5">
                    <c:v>189ту СК ИТ</c:v>
                  </c:pt>
                </c:lvl>
              </c:multiLvlStrCache>
            </c:multiLvlStrRef>
          </c:cat>
          <c:val>
            <c:numRef>
              <c:f>Отчет!$C$32:$C$37</c:f>
              <c:numCache>
                <c:ptCount val="6"/>
                <c:pt idx="0">
                  <c:v>9.222222222222221</c:v>
                </c:pt>
                <c:pt idx="1">
                  <c:v>7.444444444444445</c:v>
                </c:pt>
                <c:pt idx="2">
                  <c:v>9</c:v>
                </c:pt>
                <c:pt idx="3">
                  <c:v>8.4</c:v>
                </c:pt>
                <c:pt idx="4">
                  <c:v>9.833333333333334</c:v>
                </c:pt>
                <c:pt idx="5">
                  <c:v>9.857142857142858</c:v>
                </c:pt>
              </c:numCache>
            </c:numRef>
          </c:val>
          <c:shape val="box"/>
        </c:ser>
        <c:shape val="box"/>
        <c:axId val="7135300"/>
        <c:axId val="64217701"/>
      </c:bar3D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Отчет!$J$31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Отчет!$K$32:$O$37</c:f>
              <c:multiLvlStrCache>
                <c:ptCount val="6"/>
                <c:lvl>
                  <c:pt idx="0">
                    <c:v>Волынец Андрей</c:v>
                  </c:pt>
                  <c:pt idx="1">
                    <c:v>Сайчик Илья</c:v>
                  </c:pt>
                  <c:pt idx="2">
                    <c:v>Чесновский Дмитрий</c:v>
                  </c:pt>
                  <c:pt idx="3">
                    <c:v>Купрейчик Вадим</c:v>
                  </c:pt>
                  <c:pt idx="4">
                    <c:v>Кондратенко Сергей</c:v>
                  </c:pt>
                  <c:pt idx="5">
                    <c:v>Карасик Александр</c:v>
                  </c:pt>
                </c:lvl>
                <c:lvl>
                  <c:pt idx="0">
                    <c:v>13в ПО ЭВМ</c:v>
                  </c:pt>
                  <c:pt idx="1">
                    <c:v>14вк ПО ЭВМ</c:v>
                  </c:pt>
                  <c:pt idx="2">
                    <c:v>38ппа ИТ</c:v>
                  </c:pt>
                  <c:pt idx="3">
                    <c:v>39ппа Прогр.</c:v>
                  </c:pt>
                  <c:pt idx="4">
                    <c:v>185ту СК ИТ</c:v>
                  </c:pt>
                  <c:pt idx="5">
                    <c:v>189ту СК ИТ</c:v>
                  </c:pt>
                </c:lvl>
              </c:multiLvlStrCache>
            </c:multiLvlStrRef>
          </c:cat>
          <c:val>
            <c:numRef>
              <c:f>Отчет!$J$32:$J$37</c:f>
              <c:numCache>
                <c:ptCount val="6"/>
                <c:pt idx="0">
                  <c:v>6</c:v>
                </c:pt>
                <c:pt idx="1">
                  <c:v>3.5555555555555554</c:v>
                </c:pt>
                <c:pt idx="2">
                  <c:v>4</c:v>
                </c:pt>
                <c:pt idx="3">
                  <c:v>4</c:v>
                </c:pt>
                <c:pt idx="4">
                  <c:v>4.571428571428571</c:v>
                </c:pt>
                <c:pt idx="5">
                  <c:v>4.714285714285714</c:v>
                </c:pt>
              </c:numCache>
            </c:numRef>
          </c:val>
          <c:shape val="box"/>
        </c:ser>
        <c:shape val="box"/>
        <c:axId val="41088398"/>
        <c:axId val="34251263"/>
      </c:bar3D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025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(Отчет!$A$13,Отчет!$A$15,Отчет!$A$17,Отчет!$A$19,Отчет!$A$22,Отчет!$A$24)</c:f>
              <c:strCache>
                <c:ptCount val="6"/>
                <c:pt idx="0">
                  <c:v>13в ПО ЭВМ</c:v>
                </c:pt>
                <c:pt idx="1">
                  <c:v>14вк ПО ЭВМ</c:v>
                </c:pt>
                <c:pt idx="2">
                  <c:v>38ппа ИТ</c:v>
                </c:pt>
                <c:pt idx="3">
                  <c:v>39ппа Прогр.</c:v>
                </c:pt>
                <c:pt idx="4">
                  <c:v>185ту СК ИТ</c:v>
                </c:pt>
                <c:pt idx="5">
                  <c:v>189ту СК ИТ</c:v>
                </c:pt>
              </c:strCache>
            </c:strRef>
          </c:cat>
          <c:val>
            <c:numRef>
              <c:f>(Отчет!$N$14,Отчет!$N$16,Отчет!$N$18,Отчет!$N$21,Отчет!$N$23,Отчет!$N$25)</c:f>
              <c:numCache>
                <c:ptCount val="6"/>
                <c:pt idx="0">
                  <c:v>8.08</c:v>
                </c:pt>
                <c:pt idx="1">
                  <c:v>6.033333333333333</c:v>
                </c:pt>
                <c:pt idx="2">
                  <c:v>7.448275862068965</c:v>
                </c:pt>
                <c:pt idx="3">
                  <c:v>6.583333333333333</c:v>
                </c:pt>
                <c:pt idx="4">
                  <c:v>8.266666666666667</c:v>
                </c:pt>
                <c:pt idx="5">
                  <c:v>8.1</c:v>
                </c:pt>
              </c:numCache>
            </c:numRef>
          </c:val>
          <c:shape val="box"/>
        </c:ser>
        <c:shape val="box"/>
        <c:axId val="39825912"/>
        <c:axId val="22888889"/>
      </c:bar3D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38100</xdr:rowOff>
    </xdr:from>
    <xdr:to>
      <xdr:col>14</xdr:col>
      <xdr:colOff>600075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4752975"/>
        <a:ext cx="10439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28575</xdr:rowOff>
    </xdr:from>
    <xdr:to>
      <xdr:col>12</xdr:col>
      <xdr:colOff>676275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2438400" y="190500"/>
        <a:ext cx="6667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19</xdr:row>
      <xdr:rowOff>9525</xdr:rowOff>
    </xdr:from>
    <xdr:to>
      <xdr:col>12</xdr:col>
      <xdr:colOff>647700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438400" y="3086100"/>
        <a:ext cx="66389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66675</xdr:rowOff>
    </xdr:from>
    <xdr:to>
      <xdr:col>15</xdr:col>
      <xdr:colOff>685800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8575" y="5581650"/>
        <a:ext cx="111156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38100</xdr:rowOff>
    </xdr:from>
    <xdr:to>
      <xdr:col>12</xdr:col>
      <xdr:colOff>666750</xdr:colOff>
      <xdr:row>60</xdr:row>
      <xdr:rowOff>142875</xdr:rowOff>
    </xdr:to>
    <xdr:graphicFrame>
      <xdr:nvGraphicFramePr>
        <xdr:cNvPr id="1" name="Chart 1"/>
        <xdr:cNvGraphicFramePr/>
      </xdr:nvGraphicFramePr>
      <xdr:xfrm>
        <a:off x="19050" y="5391150"/>
        <a:ext cx="9296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38100</xdr:rowOff>
    </xdr:from>
    <xdr:to>
      <xdr:col>14</xdr:col>
      <xdr:colOff>409575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9050" y="4581525"/>
        <a:ext cx="11087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11</xdr:col>
      <xdr:colOff>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9050" y="5553075"/>
        <a:ext cx="847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38100</xdr:rowOff>
    </xdr:from>
    <xdr:to>
      <xdr:col>12</xdr:col>
      <xdr:colOff>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28575" y="5553075"/>
        <a:ext cx="9267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5" zoomScaleNormal="95" zoomScalePageLayoutView="0" workbookViewId="0" topLeftCell="B1">
      <selection activeCell="B24" sqref="B24"/>
    </sheetView>
  </sheetViews>
  <sheetFormatPr defaultColWidth="9.00390625" defaultRowHeight="12.75"/>
  <cols>
    <col min="1" max="1" width="5.25390625" style="0" hidden="1" customWidth="1"/>
    <col min="2" max="2" width="23.00390625" style="0" customWidth="1"/>
    <col min="3" max="3" width="8.125" style="0" bestFit="1" customWidth="1"/>
    <col min="4" max="4" width="10.125" style="0" customWidth="1"/>
    <col min="5" max="5" width="8.25390625" style="0" bestFit="1" customWidth="1"/>
    <col min="7" max="7" width="8.25390625" style="0" bestFit="1" customWidth="1"/>
    <col min="9" max="9" width="8.25390625" style="0" bestFit="1" customWidth="1"/>
    <col min="11" max="11" width="9.125" style="14" customWidth="1"/>
    <col min="12" max="12" width="9.125" style="3" customWidth="1"/>
    <col min="13" max="13" width="9.125" style="10" customWidth="1"/>
    <col min="16" max="16" width="9.125" style="5" customWidth="1"/>
  </cols>
  <sheetData>
    <row r="1" spans="1:19" ht="12.75">
      <c r="A1" s="3">
        <f aca="true" t="shared" si="0" ref="A1:A25">L1</f>
        <v>8.555555555555555</v>
      </c>
      <c r="B1" s="2" t="s">
        <v>82</v>
      </c>
      <c r="C1" s="1">
        <v>4</v>
      </c>
      <c r="D1" s="1">
        <v>10</v>
      </c>
      <c r="E1" s="1">
        <v>10</v>
      </c>
      <c r="F1" s="1">
        <v>9</v>
      </c>
      <c r="G1" s="1">
        <v>9</v>
      </c>
      <c r="H1" s="1">
        <v>8</v>
      </c>
      <c r="I1" s="1">
        <v>7</v>
      </c>
      <c r="J1" s="1">
        <v>10</v>
      </c>
      <c r="K1" s="12">
        <v>10</v>
      </c>
      <c r="L1" s="47">
        <f aca="true" t="shared" si="1" ref="L1:L25">AVERAGE(C1:K1)</f>
        <v>8.555555555555555</v>
      </c>
      <c r="M1" s="8">
        <f aca="true" t="shared" si="2" ref="M1:M25">ROUND(L1,0)</f>
        <v>9</v>
      </c>
      <c r="N1" s="8">
        <v>7</v>
      </c>
      <c r="O1" s="47">
        <f aca="true" t="shared" si="3" ref="O1:O25">AVERAGE(M1:N1)</f>
        <v>8</v>
      </c>
      <c r="P1" s="8">
        <f aca="true" t="shared" si="4" ref="P1:P25">ROUND(O1,0)</f>
        <v>8</v>
      </c>
      <c r="Q1" s="1" t="s">
        <v>138</v>
      </c>
      <c r="R1" s="1">
        <f>COUNTIF(M1:M25,"&gt;8")</f>
        <v>9</v>
      </c>
      <c r="S1" s="74">
        <f>R1/$B$27</f>
        <v>0.36</v>
      </c>
    </row>
    <row r="2" spans="1:19" ht="12.75">
      <c r="A2" s="3">
        <f t="shared" si="0"/>
        <v>6.555555555555555</v>
      </c>
      <c r="B2" s="2" t="s">
        <v>83</v>
      </c>
      <c r="C2" s="1">
        <v>6</v>
      </c>
      <c r="D2" s="1">
        <v>1</v>
      </c>
      <c r="E2" s="1">
        <v>7</v>
      </c>
      <c r="F2" s="1">
        <v>9</v>
      </c>
      <c r="G2" s="1">
        <v>10</v>
      </c>
      <c r="H2" s="1">
        <v>1</v>
      </c>
      <c r="I2" s="1">
        <v>7</v>
      </c>
      <c r="J2" s="1">
        <v>9</v>
      </c>
      <c r="K2" s="12">
        <v>9</v>
      </c>
      <c r="L2" s="47">
        <f t="shared" si="1"/>
        <v>6.555555555555555</v>
      </c>
      <c r="M2" s="8">
        <f t="shared" si="2"/>
        <v>7</v>
      </c>
      <c r="N2" s="8">
        <v>5</v>
      </c>
      <c r="O2" s="47">
        <f t="shared" si="3"/>
        <v>6</v>
      </c>
      <c r="P2" s="8">
        <f t="shared" si="4"/>
        <v>6</v>
      </c>
      <c r="Q2" s="1" t="s">
        <v>139</v>
      </c>
      <c r="R2" s="75">
        <f>COUNTIF(M1:M25,7)+COUNTIF(M1:M25,8)</f>
        <v>15</v>
      </c>
      <c r="S2" s="74">
        <f>R2/$B$27</f>
        <v>0.6</v>
      </c>
    </row>
    <row r="3" spans="1:19" ht="12.75">
      <c r="A3" s="3">
        <f t="shared" si="0"/>
        <v>7.555555555555555</v>
      </c>
      <c r="B3" s="2" t="s">
        <v>84</v>
      </c>
      <c r="C3" s="1">
        <v>4</v>
      </c>
      <c r="D3" s="1">
        <v>7</v>
      </c>
      <c r="E3" s="1">
        <v>6</v>
      </c>
      <c r="F3" s="1">
        <v>8</v>
      </c>
      <c r="G3" s="1">
        <v>8</v>
      </c>
      <c r="H3" s="1">
        <v>10</v>
      </c>
      <c r="I3" s="1">
        <v>7</v>
      </c>
      <c r="J3" s="1">
        <v>8</v>
      </c>
      <c r="K3" s="12">
        <v>10</v>
      </c>
      <c r="L3" s="47">
        <f t="shared" si="1"/>
        <v>7.555555555555555</v>
      </c>
      <c r="M3" s="8">
        <f t="shared" si="2"/>
        <v>8</v>
      </c>
      <c r="N3" s="8">
        <v>6</v>
      </c>
      <c r="O3" s="47">
        <f t="shared" si="3"/>
        <v>7</v>
      </c>
      <c r="P3" s="8">
        <f t="shared" si="4"/>
        <v>7</v>
      </c>
      <c r="Q3" s="1" t="s">
        <v>140</v>
      </c>
      <c r="R3" s="75">
        <f>COUNTIF(M1:M25,4)+COUNTIF(M1:M25,5)+COUNTIF(M1:M25,6)</f>
        <v>1</v>
      </c>
      <c r="S3" s="74">
        <f>R3/$B$27</f>
        <v>0.04</v>
      </c>
    </row>
    <row r="4" spans="1:19" ht="12.75">
      <c r="A4" s="3">
        <f t="shared" si="0"/>
        <v>6.888888888888889</v>
      </c>
      <c r="B4" s="2" t="s">
        <v>85</v>
      </c>
      <c r="C4" s="1">
        <v>1</v>
      </c>
      <c r="D4" s="1">
        <v>7</v>
      </c>
      <c r="E4" s="1">
        <v>8</v>
      </c>
      <c r="F4" s="1">
        <v>8</v>
      </c>
      <c r="G4" s="1">
        <v>8</v>
      </c>
      <c r="H4" s="1">
        <v>10</v>
      </c>
      <c r="I4" s="1">
        <v>4</v>
      </c>
      <c r="J4" s="1">
        <v>8</v>
      </c>
      <c r="K4" s="12">
        <v>8</v>
      </c>
      <c r="L4" s="47">
        <f t="shared" si="1"/>
        <v>6.888888888888889</v>
      </c>
      <c r="M4" s="8">
        <f t="shared" si="2"/>
        <v>7</v>
      </c>
      <c r="N4" s="8">
        <v>6</v>
      </c>
      <c r="O4" s="47">
        <f t="shared" si="3"/>
        <v>6.5</v>
      </c>
      <c r="P4" s="8">
        <f t="shared" si="4"/>
        <v>7</v>
      </c>
      <c r="Q4" s="1" t="s">
        <v>141</v>
      </c>
      <c r="R4" s="1">
        <f>COUNTIF(M1:M25,"&lt;4")</f>
        <v>0</v>
      </c>
      <c r="S4" s="74">
        <f>R4/$B$27</f>
        <v>0</v>
      </c>
    </row>
    <row r="5" spans="1:19" ht="12.75">
      <c r="A5" s="3">
        <f t="shared" si="0"/>
        <v>7.888888888888889</v>
      </c>
      <c r="B5" s="2" t="s">
        <v>86</v>
      </c>
      <c r="C5" s="1">
        <v>3</v>
      </c>
      <c r="D5" s="1">
        <v>7</v>
      </c>
      <c r="E5" s="1">
        <v>10</v>
      </c>
      <c r="F5" s="1">
        <v>10</v>
      </c>
      <c r="G5" s="1">
        <v>7</v>
      </c>
      <c r="H5" s="1">
        <v>8</v>
      </c>
      <c r="I5" s="1">
        <v>7</v>
      </c>
      <c r="J5" s="1">
        <v>9</v>
      </c>
      <c r="K5" s="12">
        <v>10</v>
      </c>
      <c r="L5" s="47">
        <f t="shared" si="1"/>
        <v>7.888888888888889</v>
      </c>
      <c r="M5" s="8">
        <f t="shared" si="2"/>
        <v>8</v>
      </c>
      <c r="N5" s="8">
        <v>7</v>
      </c>
      <c r="O5" s="47">
        <f t="shared" si="3"/>
        <v>7.5</v>
      </c>
      <c r="P5" s="8">
        <f t="shared" si="4"/>
        <v>8</v>
      </c>
      <c r="Q5" s="76" t="s">
        <v>142</v>
      </c>
      <c r="R5" s="1">
        <f>$B$27-SUM(R1:R4)</f>
        <v>0</v>
      </c>
      <c r="S5" s="74">
        <f>R5/$B$27</f>
        <v>0</v>
      </c>
    </row>
    <row r="6" spans="1:16" ht="12.75">
      <c r="A6" s="3">
        <f t="shared" si="0"/>
        <v>6</v>
      </c>
      <c r="B6" s="2" t="s">
        <v>87</v>
      </c>
      <c r="C6" s="1">
        <v>2</v>
      </c>
      <c r="D6" s="1">
        <v>1</v>
      </c>
      <c r="E6" s="1">
        <v>8</v>
      </c>
      <c r="F6" s="1">
        <v>9</v>
      </c>
      <c r="G6" s="1">
        <v>9</v>
      </c>
      <c r="H6" s="1">
        <v>1</v>
      </c>
      <c r="I6" s="1">
        <v>7</v>
      </c>
      <c r="J6" s="1">
        <v>9</v>
      </c>
      <c r="K6" s="12">
        <v>8</v>
      </c>
      <c r="L6" s="47">
        <f t="shared" si="1"/>
        <v>6</v>
      </c>
      <c r="M6" s="8">
        <f t="shared" si="2"/>
        <v>6</v>
      </c>
      <c r="N6" s="8">
        <v>6</v>
      </c>
      <c r="O6" s="47">
        <f t="shared" si="3"/>
        <v>6</v>
      </c>
      <c r="P6" s="8">
        <f t="shared" si="4"/>
        <v>6</v>
      </c>
    </row>
    <row r="7" spans="1:16" ht="12.75">
      <c r="A7" s="3">
        <f t="shared" si="0"/>
        <v>8.666666666666666</v>
      </c>
      <c r="B7" s="2" t="s">
        <v>88</v>
      </c>
      <c r="C7" s="1">
        <v>4</v>
      </c>
      <c r="D7" s="1">
        <v>9</v>
      </c>
      <c r="E7" s="1">
        <v>8</v>
      </c>
      <c r="F7" s="1">
        <v>9</v>
      </c>
      <c r="G7" s="1">
        <v>9</v>
      </c>
      <c r="H7" s="1">
        <v>9</v>
      </c>
      <c r="I7" s="1">
        <v>10</v>
      </c>
      <c r="J7" s="1">
        <v>10</v>
      </c>
      <c r="K7" s="12">
        <v>10</v>
      </c>
      <c r="L7" s="47">
        <f t="shared" si="1"/>
        <v>8.666666666666666</v>
      </c>
      <c r="M7" s="8">
        <f t="shared" si="2"/>
        <v>9</v>
      </c>
      <c r="N7" s="8">
        <v>8</v>
      </c>
      <c r="O7" s="47">
        <f t="shared" si="3"/>
        <v>8.5</v>
      </c>
      <c r="P7" s="8">
        <f t="shared" si="4"/>
        <v>9</v>
      </c>
    </row>
    <row r="8" spans="1:16" ht="12.75">
      <c r="A8" s="3">
        <f t="shared" si="0"/>
        <v>7.666666666666667</v>
      </c>
      <c r="B8" s="2" t="s">
        <v>89</v>
      </c>
      <c r="C8" s="1">
        <v>3</v>
      </c>
      <c r="D8" s="1">
        <v>7</v>
      </c>
      <c r="E8" s="1">
        <v>8</v>
      </c>
      <c r="F8" s="1">
        <v>9</v>
      </c>
      <c r="G8" s="1">
        <v>9</v>
      </c>
      <c r="H8" s="1">
        <v>7</v>
      </c>
      <c r="I8" s="1">
        <v>8</v>
      </c>
      <c r="J8" s="1">
        <v>9</v>
      </c>
      <c r="K8" s="12">
        <v>9</v>
      </c>
      <c r="L8" s="47">
        <f t="shared" si="1"/>
        <v>7.666666666666667</v>
      </c>
      <c r="M8" s="8">
        <f t="shared" si="2"/>
        <v>8</v>
      </c>
      <c r="N8" s="8">
        <v>6</v>
      </c>
      <c r="O8" s="47">
        <f t="shared" si="3"/>
        <v>7</v>
      </c>
      <c r="P8" s="8">
        <f t="shared" si="4"/>
        <v>7</v>
      </c>
    </row>
    <row r="9" spans="1:16" ht="12.75">
      <c r="A9" s="3">
        <f t="shared" si="0"/>
        <v>8.222222222222221</v>
      </c>
      <c r="B9" s="2" t="s">
        <v>90</v>
      </c>
      <c r="C9" s="1">
        <v>7</v>
      </c>
      <c r="D9" s="1">
        <v>7</v>
      </c>
      <c r="E9" s="1">
        <v>8</v>
      </c>
      <c r="F9" s="1">
        <v>8</v>
      </c>
      <c r="G9" s="1">
        <v>9</v>
      </c>
      <c r="H9" s="1">
        <v>8</v>
      </c>
      <c r="I9" s="1">
        <v>7</v>
      </c>
      <c r="J9" s="1">
        <v>10</v>
      </c>
      <c r="K9" s="12">
        <v>10</v>
      </c>
      <c r="L9" s="47">
        <f t="shared" si="1"/>
        <v>8.222222222222221</v>
      </c>
      <c r="M9" s="8">
        <v>9</v>
      </c>
      <c r="N9" s="8">
        <v>9</v>
      </c>
      <c r="O9" s="47">
        <f t="shared" si="3"/>
        <v>9</v>
      </c>
      <c r="P9" s="8">
        <f t="shared" si="4"/>
        <v>9</v>
      </c>
    </row>
    <row r="10" spans="1:16" ht="12.75">
      <c r="A10" s="3">
        <f t="shared" si="0"/>
        <v>8.444444444444445</v>
      </c>
      <c r="B10" s="2" t="s">
        <v>91</v>
      </c>
      <c r="C10" s="1">
        <v>4</v>
      </c>
      <c r="D10" s="1">
        <v>7</v>
      </c>
      <c r="E10" s="1">
        <v>9</v>
      </c>
      <c r="F10" s="1">
        <v>9</v>
      </c>
      <c r="G10" s="1">
        <v>10</v>
      </c>
      <c r="H10" s="1">
        <v>7</v>
      </c>
      <c r="I10" s="1">
        <v>10</v>
      </c>
      <c r="J10" s="1">
        <v>10</v>
      </c>
      <c r="K10" s="12">
        <v>10</v>
      </c>
      <c r="L10" s="47">
        <f t="shared" si="1"/>
        <v>8.444444444444445</v>
      </c>
      <c r="M10" s="8">
        <v>9</v>
      </c>
      <c r="N10" s="8">
        <v>8</v>
      </c>
      <c r="O10" s="47">
        <f t="shared" si="3"/>
        <v>8.5</v>
      </c>
      <c r="P10" s="8">
        <f t="shared" si="4"/>
        <v>9</v>
      </c>
    </row>
    <row r="11" spans="1:16" ht="12.75">
      <c r="A11" s="3">
        <f t="shared" si="0"/>
        <v>8.555555555555555</v>
      </c>
      <c r="B11" s="2" t="s">
        <v>92</v>
      </c>
      <c r="C11" s="1">
        <v>6</v>
      </c>
      <c r="D11" s="1">
        <v>7</v>
      </c>
      <c r="E11" s="1">
        <v>8</v>
      </c>
      <c r="F11" s="1">
        <v>10</v>
      </c>
      <c r="G11" s="1">
        <v>9</v>
      </c>
      <c r="H11" s="1">
        <v>10</v>
      </c>
      <c r="I11" s="1">
        <v>8</v>
      </c>
      <c r="J11" s="1">
        <v>9</v>
      </c>
      <c r="K11" s="12">
        <v>10</v>
      </c>
      <c r="L11" s="47">
        <f t="shared" si="1"/>
        <v>8.555555555555555</v>
      </c>
      <c r="M11" s="8">
        <f t="shared" si="2"/>
        <v>9</v>
      </c>
      <c r="N11" s="8">
        <v>9</v>
      </c>
      <c r="O11" s="47">
        <f t="shared" si="3"/>
        <v>9</v>
      </c>
      <c r="P11" s="8">
        <f t="shared" si="4"/>
        <v>9</v>
      </c>
    </row>
    <row r="12" spans="1:16" ht="12.75">
      <c r="A12" s="3">
        <f t="shared" si="0"/>
        <v>6.555555555555555</v>
      </c>
      <c r="B12" s="2" t="s">
        <v>93</v>
      </c>
      <c r="C12" s="1">
        <v>1</v>
      </c>
      <c r="D12" s="1">
        <v>1</v>
      </c>
      <c r="E12" s="1">
        <v>10</v>
      </c>
      <c r="F12" s="1">
        <v>9</v>
      </c>
      <c r="G12" s="1">
        <v>9</v>
      </c>
      <c r="H12" s="1">
        <v>7</v>
      </c>
      <c r="I12" s="1">
        <v>7</v>
      </c>
      <c r="J12" s="1">
        <v>8</v>
      </c>
      <c r="K12" s="12">
        <v>7</v>
      </c>
      <c r="L12" s="47">
        <f t="shared" si="1"/>
        <v>6.555555555555555</v>
      </c>
      <c r="M12" s="8">
        <f t="shared" si="2"/>
        <v>7</v>
      </c>
      <c r="N12" s="8">
        <v>6</v>
      </c>
      <c r="O12" s="47">
        <f t="shared" si="3"/>
        <v>6.5</v>
      </c>
      <c r="P12" s="8">
        <f t="shared" si="4"/>
        <v>7</v>
      </c>
    </row>
    <row r="13" spans="1:16" ht="13.5" thickBot="1">
      <c r="A13" s="3">
        <f t="shared" si="0"/>
        <v>7.555555555555555</v>
      </c>
      <c r="B13" s="60" t="s">
        <v>106</v>
      </c>
      <c r="C13" s="55">
        <v>6</v>
      </c>
      <c r="D13" s="55">
        <v>7</v>
      </c>
      <c r="E13" s="55">
        <v>10</v>
      </c>
      <c r="F13" s="55">
        <v>7</v>
      </c>
      <c r="G13" s="55">
        <v>8</v>
      </c>
      <c r="H13" s="55">
        <v>7</v>
      </c>
      <c r="I13" s="55">
        <v>8</v>
      </c>
      <c r="J13" s="55">
        <v>7</v>
      </c>
      <c r="K13" s="56">
        <v>8</v>
      </c>
      <c r="L13" s="57">
        <f t="shared" si="1"/>
        <v>7.555555555555555</v>
      </c>
      <c r="M13" s="58">
        <f t="shared" si="2"/>
        <v>8</v>
      </c>
      <c r="N13" s="58">
        <v>7</v>
      </c>
      <c r="O13" s="57">
        <f t="shared" si="3"/>
        <v>7.5</v>
      </c>
      <c r="P13" s="58">
        <f t="shared" si="4"/>
        <v>8</v>
      </c>
    </row>
    <row r="14" spans="1:16" ht="13.5" thickBot="1">
      <c r="A14" s="3">
        <f t="shared" si="0"/>
        <v>7.555555555555555</v>
      </c>
      <c r="B14" s="59" t="s">
        <v>94</v>
      </c>
      <c r="C14" s="26">
        <v>9</v>
      </c>
      <c r="D14" s="26">
        <v>7</v>
      </c>
      <c r="E14" s="26">
        <v>9</v>
      </c>
      <c r="F14" s="26">
        <v>4</v>
      </c>
      <c r="G14" s="26">
        <v>7</v>
      </c>
      <c r="H14" s="26">
        <v>7</v>
      </c>
      <c r="I14" s="26">
        <v>8</v>
      </c>
      <c r="J14" s="26">
        <v>8</v>
      </c>
      <c r="K14" s="19">
        <v>9</v>
      </c>
      <c r="L14" s="53">
        <f t="shared" si="1"/>
        <v>7.555555555555555</v>
      </c>
      <c r="M14" s="54">
        <f t="shared" si="2"/>
        <v>8</v>
      </c>
      <c r="N14" s="54">
        <v>6</v>
      </c>
      <c r="O14" s="57">
        <f>AVERAGE(M14:N14)</f>
        <v>7</v>
      </c>
      <c r="P14" s="58">
        <f t="shared" si="4"/>
        <v>7</v>
      </c>
    </row>
    <row r="15" spans="1:16" ht="12.75">
      <c r="A15" s="3">
        <f t="shared" si="0"/>
        <v>6.555555555555555</v>
      </c>
      <c r="B15" s="59" t="s">
        <v>95</v>
      </c>
      <c r="C15" s="1">
        <v>1</v>
      </c>
      <c r="D15" s="1">
        <v>1</v>
      </c>
      <c r="E15" s="1">
        <v>9</v>
      </c>
      <c r="F15" s="1">
        <v>9</v>
      </c>
      <c r="G15" s="1">
        <v>7</v>
      </c>
      <c r="H15" s="1">
        <v>7</v>
      </c>
      <c r="I15" s="1">
        <v>10</v>
      </c>
      <c r="J15" s="1">
        <v>7</v>
      </c>
      <c r="K15" s="12">
        <v>8</v>
      </c>
      <c r="L15" s="53">
        <f t="shared" si="1"/>
        <v>6.555555555555555</v>
      </c>
      <c r="M15" s="54">
        <f t="shared" si="2"/>
        <v>7</v>
      </c>
      <c r="N15" s="54">
        <v>5</v>
      </c>
      <c r="O15" s="53">
        <f t="shared" si="3"/>
        <v>6</v>
      </c>
      <c r="P15" s="54">
        <f t="shared" si="4"/>
        <v>6</v>
      </c>
    </row>
    <row r="16" spans="1:16" ht="12.75">
      <c r="A16" s="3">
        <f t="shared" si="0"/>
        <v>6.888888888888889</v>
      </c>
      <c r="B16" s="2" t="s">
        <v>96</v>
      </c>
      <c r="C16" s="1">
        <v>1</v>
      </c>
      <c r="D16" s="1">
        <v>1</v>
      </c>
      <c r="E16" s="1">
        <v>9</v>
      </c>
      <c r="F16" s="1">
        <v>9</v>
      </c>
      <c r="G16" s="1">
        <v>7</v>
      </c>
      <c r="H16" s="1">
        <v>7</v>
      </c>
      <c r="I16" s="1">
        <v>10</v>
      </c>
      <c r="J16" s="1">
        <v>10</v>
      </c>
      <c r="K16" s="12">
        <v>8</v>
      </c>
      <c r="L16" s="47">
        <f t="shared" si="1"/>
        <v>6.888888888888889</v>
      </c>
      <c r="M16" s="8">
        <f t="shared" si="2"/>
        <v>7</v>
      </c>
      <c r="N16" s="8">
        <v>7</v>
      </c>
      <c r="O16" s="47">
        <f t="shared" si="3"/>
        <v>7</v>
      </c>
      <c r="P16" s="8">
        <f t="shared" si="4"/>
        <v>7</v>
      </c>
    </row>
    <row r="17" spans="1:16" ht="12.75">
      <c r="A17" s="3">
        <f t="shared" si="0"/>
        <v>8.444444444444445</v>
      </c>
      <c r="B17" s="59" t="s">
        <v>97</v>
      </c>
      <c r="C17" s="26">
        <v>6</v>
      </c>
      <c r="D17" s="26">
        <v>9</v>
      </c>
      <c r="E17" s="26">
        <v>8</v>
      </c>
      <c r="F17" s="26">
        <v>8</v>
      </c>
      <c r="G17" s="26">
        <v>10</v>
      </c>
      <c r="H17" s="26">
        <v>7</v>
      </c>
      <c r="I17" s="26">
        <v>8</v>
      </c>
      <c r="J17" s="26">
        <v>10</v>
      </c>
      <c r="K17" s="19">
        <v>10</v>
      </c>
      <c r="L17" s="53">
        <f t="shared" si="1"/>
        <v>8.444444444444445</v>
      </c>
      <c r="M17" s="54">
        <v>9</v>
      </c>
      <c r="N17" s="54">
        <v>8</v>
      </c>
      <c r="O17" s="53">
        <f t="shared" si="3"/>
        <v>8.5</v>
      </c>
      <c r="P17" s="54">
        <f t="shared" si="4"/>
        <v>9</v>
      </c>
    </row>
    <row r="18" spans="1:16" ht="12.75">
      <c r="A18" s="3">
        <f t="shared" si="0"/>
        <v>8.555555555555555</v>
      </c>
      <c r="B18" s="2" t="s">
        <v>98</v>
      </c>
      <c r="C18" s="1">
        <v>7</v>
      </c>
      <c r="D18" s="1">
        <v>7</v>
      </c>
      <c r="E18" s="1">
        <v>10</v>
      </c>
      <c r="F18" s="1">
        <v>9</v>
      </c>
      <c r="G18" s="1">
        <v>9</v>
      </c>
      <c r="H18" s="1">
        <v>7</v>
      </c>
      <c r="I18" s="1">
        <v>9</v>
      </c>
      <c r="J18" s="1">
        <v>9</v>
      </c>
      <c r="K18" s="12">
        <v>10</v>
      </c>
      <c r="L18" s="47">
        <f t="shared" si="1"/>
        <v>8.555555555555555</v>
      </c>
      <c r="M18" s="54">
        <f t="shared" si="2"/>
        <v>9</v>
      </c>
      <c r="N18" s="8">
        <v>6</v>
      </c>
      <c r="O18" s="47">
        <f t="shared" si="3"/>
        <v>7.5</v>
      </c>
      <c r="P18" s="8">
        <f t="shared" si="4"/>
        <v>8</v>
      </c>
    </row>
    <row r="19" spans="1:16" ht="12.75">
      <c r="A19" s="3">
        <f t="shared" si="0"/>
        <v>8.777777777777779</v>
      </c>
      <c r="B19" s="2" t="s">
        <v>99</v>
      </c>
      <c r="C19" s="1">
        <v>10</v>
      </c>
      <c r="D19" s="1">
        <v>7</v>
      </c>
      <c r="E19" s="1">
        <v>10</v>
      </c>
      <c r="F19" s="1">
        <v>7</v>
      </c>
      <c r="G19" s="1">
        <v>9</v>
      </c>
      <c r="H19" s="1">
        <v>10</v>
      </c>
      <c r="I19" s="1">
        <v>9</v>
      </c>
      <c r="J19" s="1">
        <v>8</v>
      </c>
      <c r="K19" s="12">
        <v>9</v>
      </c>
      <c r="L19" s="47">
        <f t="shared" si="1"/>
        <v>8.777777777777779</v>
      </c>
      <c r="M19" s="8">
        <f t="shared" si="2"/>
        <v>9</v>
      </c>
      <c r="N19" s="8">
        <v>7</v>
      </c>
      <c r="O19" s="47">
        <f>AVERAGE(M19:N19)</f>
        <v>8</v>
      </c>
      <c r="P19" s="8">
        <f t="shared" si="4"/>
        <v>8</v>
      </c>
    </row>
    <row r="20" spans="1:16" ht="12.75">
      <c r="A20" s="3">
        <f t="shared" si="0"/>
        <v>8</v>
      </c>
      <c r="B20" s="2" t="s">
        <v>100</v>
      </c>
      <c r="C20" s="1">
        <v>6</v>
      </c>
      <c r="D20" s="1">
        <v>2</v>
      </c>
      <c r="E20" s="1">
        <v>8</v>
      </c>
      <c r="F20" s="1">
        <v>10</v>
      </c>
      <c r="G20" s="1">
        <v>10</v>
      </c>
      <c r="H20" s="1">
        <v>6</v>
      </c>
      <c r="I20" s="1">
        <v>10</v>
      </c>
      <c r="J20" s="1">
        <v>10</v>
      </c>
      <c r="K20" s="12">
        <v>10</v>
      </c>
      <c r="L20" s="47">
        <f t="shared" si="1"/>
        <v>8</v>
      </c>
      <c r="M20" s="8">
        <f t="shared" si="2"/>
        <v>8</v>
      </c>
      <c r="N20" s="8">
        <v>7</v>
      </c>
      <c r="O20" s="47">
        <f>AVERAGE(M20:N20)</f>
        <v>7.5</v>
      </c>
      <c r="P20" s="8">
        <f t="shared" si="4"/>
        <v>8</v>
      </c>
    </row>
    <row r="21" spans="1:16" ht="12.75">
      <c r="A21" s="3">
        <f t="shared" si="0"/>
        <v>9.222222222222221</v>
      </c>
      <c r="B21" s="2" t="s">
        <v>101</v>
      </c>
      <c r="C21" s="1">
        <v>8</v>
      </c>
      <c r="D21" s="1">
        <v>7</v>
      </c>
      <c r="E21" s="1">
        <v>10</v>
      </c>
      <c r="F21" s="1">
        <v>9</v>
      </c>
      <c r="G21" s="1">
        <v>10</v>
      </c>
      <c r="H21" s="1">
        <v>9</v>
      </c>
      <c r="I21" s="1">
        <v>10</v>
      </c>
      <c r="J21" s="1">
        <v>10</v>
      </c>
      <c r="K21" s="12">
        <v>10</v>
      </c>
      <c r="L21" s="47">
        <f t="shared" si="1"/>
        <v>9.222222222222221</v>
      </c>
      <c r="M21" s="8">
        <v>10</v>
      </c>
      <c r="N21" s="8">
        <v>10</v>
      </c>
      <c r="O21" s="47">
        <f t="shared" si="3"/>
        <v>10</v>
      </c>
      <c r="P21" s="8">
        <f t="shared" si="4"/>
        <v>10</v>
      </c>
    </row>
    <row r="22" spans="1:16" ht="12.75">
      <c r="A22" s="3">
        <f t="shared" si="0"/>
        <v>7.555555555555555</v>
      </c>
      <c r="B22" s="2" t="s">
        <v>102</v>
      </c>
      <c r="C22" s="1">
        <v>2</v>
      </c>
      <c r="D22" s="1">
        <v>7</v>
      </c>
      <c r="E22" s="1">
        <v>8</v>
      </c>
      <c r="F22" s="1">
        <v>9</v>
      </c>
      <c r="G22" s="1">
        <v>9</v>
      </c>
      <c r="H22" s="1">
        <v>7</v>
      </c>
      <c r="I22" s="1">
        <v>10</v>
      </c>
      <c r="J22" s="1">
        <v>8</v>
      </c>
      <c r="K22" s="12">
        <v>8</v>
      </c>
      <c r="L22" s="47">
        <f t="shared" si="1"/>
        <v>7.555555555555555</v>
      </c>
      <c r="M22" s="8">
        <f t="shared" si="2"/>
        <v>8</v>
      </c>
      <c r="N22" s="8">
        <v>6</v>
      </c>
      <c r="O22" s="47">
        <f t="shared" si="3"/>
        <v>7</v>
      </c>
      <c r="P22" s="8">
        <f t="shared" si="4"/>
        <v>7</v>
      </c>
    </row>
    <row r="23" spans="1:16" ht="12.75">
      <c r="A23" s="3">
        <f t="shared" si="0"/>
        <v>6.666666666666667</v>
      </c>
      <c r="B23" s="2" t="s">
        <v>103</v>
      </c>
      <c r="C23" s="1">
        <v>3</v>
      </c>
      <c r="D23" s="1">
        <v>1</v>
      </c>
      <c r="E23" s="1">
        <v>10</v>
      </c>
      <c r="F23" s="1">
        <v>7</v>
      </c>
      <c r="G23" s="1">
        <v>7</v>
      </c>
      <c r="H23" s="1">
        <v>7</v>
      </c>
      <c r="I23" s="1">
        <v>8</v>
      </c>
      <c r="J23" s="1">
        <v>8</v>
      </c>
      <c r="K23" s="12">
        <v>9</v>
      </c>
      <c r="L23" s="47">
        <f t="shared" si="1"/>
        <v>6.666666666666667</v>
      </c>
      <c r="M23" s="8">
        <f t="shared" si="2"/>
        <v>7</v>
      </c>
      <c r="N23" s="8">
        <v>5</v>
      </c>
      <c r="O23" s="47">
        <f t="shared" si="3"/>
        <v>6</v>
      </c>
      <c r="P23" s="8">
        <f t="shared" si="4"/>
        <v>6</v>
      </c>
    </row>
    <row r="24" spans="1:16" ht="12.75">
      <c r="A24" s="3">
        <f t="shared" si="0"/>
        <v>7.888888888888889</v>
      </c>
      <c r="B24" s="2" t="s">
        <v>104</v>
      </c>
      <c r="C24" s="1">
        <v>4</v>
      </c>
      <c r="D24" s="1">
        <v>7</v>
      </c>
      <c r="E24" s="1">
        <v>8</v>
      </c>
      <c r="F24" s="1">
        <v>10</v>
      </c>
      <c r="G24" s="1">
        <v>9</v>
      </c>
      <c r="H24" s="1">
        <v>8</v>
      </c>
      <c r="I24" s="1">
        <v>10</v>
      </c>
      <c r="J24" s="1">
        <v>7</v>
      </c>
      <c r="K24" s="12">
        <v>8</v>
      </c>
      <c r="L24" s="47">
        <f t="shared" si="1"/>
        <v>7.888888888888889</v>
      </c>
      <c r="M24" s="8">
        <f t="shared" si="2"/>
        <v>8</v>
      </c>
      <c r="N24" s="8">
        <v>6</v>
      </c>
      <c r="O24" s="47">
        <f t="shared" si="3"/>
        <v>7</v>
      </c>
      <c r="P24" s="8">
        <f t="shared" si="4"/>
        <v>7</v>
      </c>
    </row>
    <row r="25" spans="1:16" ht="12.75">
      <c r="A25" s="3">
        <f t="shared" si="0"/>
        <v>7.555555555555555</v>
      </c>
      <c r="B25" s="2" t="s">
        <v>105</v>
      </c>
      <c r="C25" s="1">
        <v>7</v>
      </c>
      <c r="D25" s="1">
        <v>1</v>
      </c>
      <c r="E25" s="1">
        <v>10</v>
      </c>
      <c r="F25" s="1">
        <v>9</v>
      </c>
      <c r="G25" s="1">
        <v>9</v>
      </c>
      <c r="H25" s="1">
        <v>7</v>
      </c>
      <c r="I25" s="1">
        <v>10</v>
      </c>
      <c r="J25" s="1">
        <v>8</v>
      </c>
      <c r="K25" s="12">
        <v>7</v>
      </c>
      <c r="L25" s="47">
        <f t="shared" si="1"/>
        <v>7.555555555555555</v>
      </c>
      <c r="M25" s="8">
        <f t="shared" si="2"/>
        <v>8</v>
      </c>
      <c r="N25" s="8">
        <v>7</v>
      </c>
      <c r="O25" s="47">
        <f t="shared" si="3"/>
        <v>7.5</v>
      </c>
      <c r="P25" s="8">
        <f t="shared" si="4"/>
        <v>8</v>
      </c>
    </row>
    <row r="26" spans="2:16" s="5" customFormat="1" ht="12.75">
      <c r="B26" s="6" t="s">
        <v>0</v>
      </c>
      <c r="C26" s="11">
        <f aca="true" t="shared" si="5" ref="C26:P26">AVERAGE(C1:C25)</f>
        <v>4.6</v>
      </c>
      <c r="D26" s="11">
        <f t="shared" si="5"/>
        <v>5.4</v>
      </c>
      <c r="E26" s="11">
        <f t="shared" si="5"/>
        <v>8.76</v>
      </c>
      <c r="F26" s="11">
        <f t="shared" si="5"/>
        <v>8.56</v>
      </c>
      <c r="G26" s="11">
        <f t="shared" si="5"/>
        <v>8.68</v>
      </c>
      <c r="H26" s="11">
        <f t="shared" si="5"/>
        <v>7.28</v>
      </c>
      <c r="I26" s="11">
        <f t="shared" si="5"/>
        <v>8.36</v>
      </c>
      <c r="J26" s="11">
        <f t="shared" si="5"/>
        <v>8.76</v>
      </c>
      <c r="K26" s="11">
        <f t="shared" si="5"/>
        <v>9</v>
      </c>
      <c r="L26" s="48">
        <f t="shared" si="5"/>
        <v>7.7111111111111095</v>
      </c>
      <c r="M26" s="48">
        <f t="shared" si="5"/>
        <v>8.08</v>
      </c>
      <c r="N26" s="48">
        <f t="shared" si="5"/>
        <v>6.8</v>
      </c>
      <c r="O26" s="48">
        <f t="shared" si="5"/>
        <v>7.44</v>
      </c>
      <c r="P26" s="48">
        <f t="shared" si="5"/>
        <v>7.64</v>
      </c>
    </row>
    <row r="27" spans="2:16" s="5" customFormat="1" ht="12.75">
      <c r="B27" s="6">
        <v>25</v>
      </c>
      <c r="C27" s="13" t="s">
        <v>107</v>
      </c>
      <c r="D27" s="13" t="s">
        <v>7</v>
      </c>
      <c r="E27" s="7" t="s">
        <v>261</v>
      </c>
      <c r="F27" s="7" t="s">
        <v>30</v>
      </c>
      <c r="G27" s="7" t="s">
        <v>264</v>
      </c>
      <c r="H27" s="7" t="s">
        <v>31</v>
      </c>
      <c r="I27" s="7" t="s">
        <v>266</v>
      </c>
      <c r="J27" s="7" t="s">
        <v>32</v>
      </c>
      <c r="K27" s="7" t="s">
        <v>33</v>
      </c>
      <c r="L27" s="49" t="s">
        <v>37</v>
      </c>
      <c r="M27" s="9" t="s">
        <v>36</v>
      </c>
      <c r="N27" s="8" t="s">
        <v>35</v>
      </c>
      <c r="O27" s="8" t="s">
        <v>37</v>
      </c>
      <c r="P27" s="8" t="s">
        <v>1</v>
      </c>
    </row>
    <row r="28" spans="2:15" ht="12.75">
      <c r="B28" s="4" t="s">
        <v>198</v>
      </c>
      <c r="C28" s="84" t="s">
        <v>73</v>
      </c>
      <c r="D28" s="85"/>
      <c r="E28" s="84" t="s">
        <v>74</v>
      </c>
      <c r="F28" s="86"/>
      <c r="G28" s="86"/>
      <c r="H28" s="86"/>
      <c r="I28" s="86"/>
      <c r="J28" s="86"/>
      <c r="K28" s="86"/>
      <c r="L28" s="50">
        <f>M28/B27</f>
        <v>1</v>
      </c>
      <c r="M28" s="8">
        <f>COUNTIF(M1:M25,"&gt;3")</f>
        <v>25</v>
      </c>
      <c r="N28" s="51"/>
      <c r="O28" s="51"/>
    </row>
    <row r="29" spans="2:15" ht="12.75">
      <c r="B29" s="4" t="s">
        <v>199</v>
      </c>
      <c r="C29" s="4"/>
      <c r="D29" s="4"/>
      <c r="E29" s="4"/>
      <c r="F29" s="4"/>
      <c r="G29" s="4"/>
      <c r="H29" s="4"/>
      <c r="I29" s="4"/>
      <c r="J29" s="4"/>
      <c r="K29" s="13"/>
      <c r="L29" s="50">
        <f>M29/B27</f>
        <v>0.96</v>
      </c>
      <c r="M29" s="8">
        <f>COUNTIF(M1:M25,"&gt;6")</f>
        <v>24</v>
      </c>
      <c r="N29" s="51"/>
      <c r="O29" s="51"/>
    </row>
    <row r="35" ht="12.75">
      <c r="R35" t="s">
        <v>94</v>
      </c>
    </row>
  </sheetData>
  <sheetProtection/>
  <mergeCells count="2">
    <mergeCell ref="C28:D28"/>
    <mergeCell ref="E28:K28"/>
  </mergeCells>
  <conditionalFormatting sqref="L1:P2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95" zoomScaleNormal="95" zoomScalePageLayoutView="0" workbookViewId="0" topLeftCell="B1">
      <selection activeCell="M8" sqref="M8"/>
    </sheetView>
  </sheetViews>
  <sheetFormatPr defaultColWidth="9.00390625" defaultRowHeight="12.75"/>
  <cols>
    <col min="1" max="1" width="6.75390625" style="0" hidden="1" customWidth="1"/>
    <col min="2" max="2" width="23.375" style="0" customWidth="1"/>
    <col min="3" max="3" width="6.625" style="0" customWidth="1"/>
    <col min="4" max="4" width="8.125" style="0" bestFit="1" customWidth="1"/>
    <col min="5" max="5" width="10.125" style="0" customWidth="1"/>
    <col min="6" max="6" width="8.125" style="0" bestFit="1" customWidth="1"/>
    <col min="8" max="8" width="8.125" style="0" bestFit="1" customWidth="1"/>
    <col min="10" max="10" width="8.25390625" style="0" bestFit="1" customWidth="1"/>
    <col min="11" max="12" width="9.625" style="0" bestFit="1" customWidth="1"/>
    <col min="13" max="13" width="9.125" style="3" customWidth="1"/>
    <col min="14" max="14" width="9.125" style="10" customWidth="1"/>
    <col min="16" max="16" width="9.125" style="3" customWidth="1"/>
    <col min="17" max="17" width="9.125" style="5" customWidth="1"/>
  </cols>
  <sheetData>
    <row r="1" spans="1:20" ht="12.75">
      <c r="A1" s="3">
        <f>M1</f>
        <v>6.2</v>
      </c>
      <c r="B1" s="2" t="s">
        <v>108</v>
      </c>
      <c r="C1" s="1">
        <v>7</v>
      </c>
      <c r="D1" s="1">
        <v>4</v>
      </c>
      <c r="E1" s="1">
        <v>7</v>
      </c>
      <c r="F1" s="1">
        <v>8</v>
      </c>
      <c r="G1" s="1">
        <v>4</v>
      </c>
      <c r="H1" s="1">
        <v>2</v>
      </c>
      <c r="I1" s="1">
        <v>7</v>
      </c>
      <c r="J1" s="1">
        <v>6</v>
      </c>
      <c r="K1" s="1">
        <v>10</v>
      </c>
      <c r="L1" s="1">
        <v>7</v>
      </c>
      <c r="M1" s="47">
        <f aca="true" t="shared" si="0" ref="M1:M30">AVERAGE(C1:L1)</f>
        <v>6.2</v>
      </c>
      <c r="N1" s="8">
        <f aca="true" t="shared" si="1" ref="N1:N30">ROUND(M1,0)</f>
        <v>6</v>
      </c>
      <c r="O1" s="8">
        <v>4</v>
      </c>
      <c r="P1" s="47">
        <f aca="true" t="shared" si="2" ref="P1:P30">AVERAGE(N1:O1)</f>
        <v>5</v>
      </c>
      <c r="Q1" s="8">
        <f aca="true" t="shared" si="3" ref="Q1:Q30">ROUND(P1,0)</f>
        <v>5</v>
      </c>
      <c r="R1" s="1" t="s">
        <v>138</v>
      </c>
      <c r="S1" s="1">
        <f>COUNTIF(N1:N30,"&gt;8")</f>
        <v>0</v>
      </c>
      <c r="T1" s="74">
        <f>S1/$B$32</f>
        <v>0</v>
      </c>
    </row>
    <row r="2" spans="1:20" ht="12.75">
      <c r="A2" s="3">
        <f aca="true" t="shared" si="4" ref="A2:A30">M2</f>
        <v>6.555555555555555</v>
      </c>
      <c r="B2" s="2" t="s">
        <v>109</v>
      </c>
      <c r="C2" s="1"/>
      <c r="D2" s="1">
        <v>7</v>
      </c>
      <c r="E2" s="1">
        <v>6</v>
      </c>
      <c r="F2" s="1">
        <v>7</v>
      </c>
      <c r="G2" s="1">
        <v>4</v>
      </c>
      <c r="H2" s="1">
        <v>10</v>
      </c>
      <c r="I2" s="1">
        <v>2</v>
      </c>
      <c r="J2" s="1">
        <v>3</v>
      </c>
      <c r="K2" s="1">
        <v>10</v>
      </c>
      <c r="L2" s="1">
        <v>10</v>
      </c>
      <c r="M2" s="47">
        <f t="shared" si="0"/>
        <v>6.555555555555555</v>
      </c>
      <c r="N2" s="8">
        <f t="shared" si="1"/>
        <v>7</v>
      </c>
      <c r="O2" s="8">
        <v>5</v>
      </c>
      <c r="P2" s="47">
        <f t="shared" si="2"/>
        <v>6</v>
      </c>
      <c r="Q2" s="8">
        <f t="shared" si="3"/>
        <v>6</v>
      </c>
      <c r="R2" s="1" t="s">
        <v>139</v>
      </c>
      <c r="S2" s="75">
        <f>COUNTIF(N1:N30,7)+COUNTIF(N1:N30,8)</f>
        <v>10</v>
      </c>
      <c r="T2" s="74">
        <f>S2/$B$32</f>
        <v>0.3333333333333333</v>
      </c>
    </row>
    <row r="3" spans="1:20" ht="12.75">
      <c r="A3" s="3">
        <f t="shared" si="4"/>
        <v>5.5</v>
      </c>
      <c r="B3" s="2" t="s">
        <v>110</v>
      </c>
      <c r="C3" s="1">
        <v>1</v>
      </c>
      <c r="D3" s="1">
        <v>1</v>
      </c>
      <c r="E3" s="1">
        <v>7</v>
      </c>
      <c r="F3" s="1">
        <v>9</v>
      </c>
      <c r="G3" s="1">
        <v>3</v>
      </c>
      <c r="H3" s="1">
        <v>7</v>
      </c>
      <c r="I3" s="1">
        <v>7</v>
      </c>
      <c r="J3" s="1">
        <v>5</v>
      </c>
      <c r="K3" s="1">
        <v>7</v>
      </c>
      <c r="L3" s="1">
        <v>8</v>
      </c>
      <c r="M3" s="47">
        <f t="shared" si="0"/>
        <v>5.5</v>
      </c>
      <c r="N3" s="8">
        <f t="shared" si="1"/>
        <v>6</v>
      </c>
      <c r="O3" s="8">
        <v>5</v>
      </c>
      <c r="P3" s="47">
        <f t="shared" si="2"/>
        <v>5.5</v>
      </c>
      <c r="Q3" s="8">
        <f t="shared" si="3"/>
        <v>6</v>
      </c>
      <c r="R3" s="1" t="s">
        <v>140</v>
      </c>
      <c r="S3" s="75">
        <f>COUNTIF(N1:N30,4)+COUNTIF(N1:N30,5)+COUNTIF(N1:N30,6)</f>
        <v>20</v>
      </c>
      <c r="T3" s="74">
        <f>S3/$B$32</f>
        <v>0.6666666666666666</v>
      </c>
    </row>
    <row r="4" spans="1:20" ht="12.75">
      <c r="A4" s="3">
        <f t="shared" si="4"/>
        <v>4.8</v>
      </c>
      <c r="B4" s="2" t="s">
        <v>111</v>
      </c>
      <c r="C4" s="1">
        <v>7</v>
      </c>
      <c r="D4" s="1">
        <v>3</v>
      </c>
      <c r="E4" s="1">
        <v>7</v>
      </c>
      <c r="F4" s="1">
        <v>6</v>
      </c>
      <c r="G4" s="1">
        <v>9</v>
      </c>
      <c r="H4" s="1">
        <v>2</v>
      </c>
      <c r="I4" s="1">
        <v>5</v>
      </c>
      <c r="J4" s="1">
        <v>2</v>
      </c>
      <c r="K4" s="1">
        <v>2</v>
      </c>
      <c r="L4" s="1">
        <v>5</v>
      </c>
      <c r="M4" s="47">
        <f t="shared" si="0"/>
        <v>4.8</v>
      </c>
      <c r="N4" s="8">
        <f t="shared" si="1"/>
        <v>5</v>
      </c>
      <c r="O4" s="8">
        <v>5</v>
      </c>
      <c r="P4" s="47">
        <f t="shared" si="2"/>
        <v>5</v>
      </c>
      <c r="Q4" s="8">
        <f t="shared" si="3"/>
        <v>5</v>
      </c>
      <c r="R4" s="1" t="s">
        <v>141</v>
      </c>
      <c r="S4" s="1">
        <f>COUNTIF(N1:N30,"&lt;4")</f>
        <v>0</v>
      </c>
      <c r="T4" s="74">
        <f>S4/$B$32</f>
        <v>0</v>
      </c>
    </row>
    <row r="5" spans="1:20" ht="12.75">
      <c r="A5" s="3">
        <f t="shared" si="4"/>
        <v>7.444444444444445</v>
      </c>
      <c r="B5" s="2" t="s">
        <v>112</v>
      </c>
      <c r="C5" s="1"/>
      <c r="D5" s="1">
        <v>7</v>
      </c>
      <c r="E5" s="1">
        <v>8</v>
      </c>
      <c r="F5" s="1">
        <v>8</v>
      </c>
      <c r="G5" s="1">
        <v>7</v>
      </c>
      <c r="H5" s="1">
        <v>7</v>
      </c>
      <c r="I5" s="1">
        <v>6</v>
      </c>
      <c r="J5" s="1">
        <v>4</v>
      </c>
      <c r="K5" s="1">
        <v>10</v>
      </c>
      <c r="L5" s="1">
        <v>10</v>
      </c>
      <c r="M5" s="47">
        <f t="shared" si="0"/>
        <v>7.444444444444445</v>
      </c>
      <c r="N5" s="8">
        <v>8</v>
      </c>
      <c r="O5" s="8">
        <v>7</v>
      </c>
      <c r="P5" s="47">
        <f t="shared" si="2"/>
        <v>7.5</v>
      </c>
      <c r="Q5" s="8">
        <f t="shared" si="3"/>
        <v>8</v>
      </c>
      <c r="R5" s="76" t="s">
        <v>142</v>
      </c>
      <c r="S5" s="1">
        <f>$B$32-SUM(S1:S4)</f>
        <v>0</v>
      </c>
      <c r="T5" s="74">
        <f>S5/$B$32</f>
        <v>0</v>
      </c>
    </row>
    <row r="6" spans="1:17" ht="12.75">
      <c r="A6" s="3">
        <f t="shared" si="4"/>
        <v>5.333333333333333</v>
      </c>
      <c r="B6" s="2" t="s">
        <v>113</v>
      </c>
      <c r="C6" s="1"/>
      <c r="D6" s="1">
        <v>7</v>
      </c>
      <c r="E6" s="1">
        <v>7</v>
      </c>
      <c r="F6" s="1">
        <v>7</v>
      </c>
      <c r="G6" s="1">
        <v>1</v>
      </c>
      <c r="H6" s="1">
        <v>7</v>
      </c>
      <c r="I6" s="62">
        <v>7</v>
      </c>
      <c r="J6" s="62">
        <v>7</v>
      </c>
      <c r="K6" s="1">
        <v>1</v>
      </c>
      <c r="L6" s="1">
        <v>4</v>
      </c>
      <c r="M6" s="47">
        <f t="shared" si="0"/>
        <v>5.333333333333333</v>
      </c>
      <c r="N6" s="8">
        <f t="shared" si="1"/>
        <v>5</v>
      </c>
      <c r="O6" s="8">
        <v>4</v>
      </c>
      <c r="P6" s="47">
        <f t="shared" si="2"/>
        <v>4.5</v>
      </c>
      <c r="Q6" s="8">
        <f t="shared" si="3"/>
        <v>5</v>
      </c>
    </row>
    <row r="7" spans="1:17" ht="12.75">
      <c r="A7" s="3">
        <f t="shared" si="4"/>
        <v>4.6</v>
      </c>
      <c r="B7" s="2" t="s">
        <v>114</v>
      </c>
      <c r="C7" s="1">
        <v>2</v>
      </c>
      <c r="D7" s="1">
        <v>2</v>
      </c>
      <c r="E7" s="1">
        <v>1</v>
      </c>
      <c r="F7" s="1">
        <v>10</v>
      </c>
      <c r="G7" s="1">
        <v>1</v>
      </c>
      <c r="H7" s="1">
        <v>1</v>
      </c>
      <c r="I7" s="1">
        <v>7</v>
      </c>
      <c r="J7" s="1">
        <v>7</v>
      </c>
      <c r="K7" s="1">
        <v>7</v>
      </c>
      <c r="L7" s="1">
        <v>8</v>
      </c>
      <c r="M7" s="47">
        <f t="shared" si="0"/>
        <v>4.6</v>
      </c>
      <c r="N7" s="8">
        <f t="shared" si="1"/>
        <v>5</v>
      </c>
      <c r="O7" s="8">
        <v>4</v>
      </c>
      <c r="P7" s="47">
        <f t="shared" si="2"/>
        <v>4.5</v>
      </c>
      <c r="Q7" s="8">
        <f t="shared" si="3"/>
        <v>5</v>
      </c>
    </row>
    <row r="8" spans="1:17" ht="12.75">
      <c r="A8" s="3">
        <f t="shared" si="4"/>
        <v>4.555555555555555</v>
      </c>
      <c r="B8" s="2" t="s">
        <v>115</v>
      </c>
      <c r="C8" s="1"/>
      <c r="D8" s="1">
        <v>5</v>
      </c>
      <c r="E8" s="1">
        <v>1</v>
      </c>
      <c r="F8" s="1">
        <v>8</v>
      </c>
      <c r="G8" s="1">
        <v>4</v>
      </c>
      <c r="H8" s="1">
        <v>5</v>
      </c>
      <c r="I8" s="1">
        <v>1</v>
      </c>
      <c r="J8" s="1">
        <v>4</v>
      </c>
      <c r="K8" s="1">
        <v>7</v>
      </c>
      <c r="L8" s="1">
        <v>6</v>
      </c>
      <c r="M8" s="47">
        <f t="shared" si="0"/>
        <v>4.555555555555555</v>
      </c>
      <c r="N8" s="8">
        <f t="shared" si="1"/>
        <v>5</v>
      </c>
      <c r="O8" s="8">
        <v>5</v>
      </c>
      <c r="P8" s="47">
        <f t="shared" si="2"/>
        <v>5</v>
      </c>
      <c r="Q8" s="8">
        <f t="shared" si="3"/>
        <v>5</v>
      </c>
    </row>
    <row r="9" spans="1:17" ht="12.75">
      <c r="A9" s="3">
        <f t="shared" si="4"/>
        <v>6.666666666666667</v>
      </c>
      <c r="B9" s="2" t="s">
        <v>116</v>
      </c>
      <c r="C9" s="1"/>
      <c r="D9" s="1">
        <v>7</v>
      </c>
      <c r="E9" s="1">
        <v>7</v>
      </c>
      <c r="F9" s="1">
        <v>8</v>
      </c>
      <c r="G9" s="1">
        <v>7</v>
      </c>
      <c r="H9" s="1">
        <v>4</v>
      </c>
      <c r="I9" s="1">
        <v>4</v>
      </c>
      <c r="J9" s="1">
        <v>7</v>
      </c>
      <c r="K9" s="1">
        <v>7</v>
      </c>
      <c r="L9" s="1">
        <v>9</v>
      </c>
      <c r="M9" s="47">
        <f t="shared" si="0"/>
        <v>6.666666666666667</v>
      </c>
      <c r="N9" s="8">
        <f t="shared" si="1"/>
        <v>7</v>
      </c>
      <c r="O9" s="8">
        <v>7</v>
      </c>
      <c r="P9" s="47">
        <f t="shared" si="2"/>
        <v>7</v>
      </c>
      <c r="Q9" s="8">
        <f t="shared" si="3"/>
        <v>7</v>
      </c>
    </row>
    <row r="10" spans="1:17" ht="12.75">
      <c r="A10" s="3">
        <f t="shared" si="4"/>
        <v>5.666666666666667</v>
      </c>
      <c r="B10" s="2" t="s">
        <v>117</v>
      </c>
      <c r="C10" s="1"/>
      <c r="D10" s="1">
        <v>1</v>
      </c>
      <c r="E10" s="1">
        <v>7</v>
      </c>
      <c r="F10" s="1">
        <v>6</v>
      </c>
      <c r="G10" s="1">
        <v>1</v>
      </c>
      <c r="H10" s="1">
        <v>7</v>
      </c>
      <c r="I10" s="1">
        <v>7</v>
      </c>
      <c r="J10" s="1">
        <v>7</v>
      </c>
      <c r="K10" s="1">
        <v>7</v>
      </c>
      <c r="L10" s="1">
        <v>8</v>
      </c>
      <c r="M10" s="47">
        <f t="shared" si="0"/>
        <v>5.666666666666667</v>
      </c>
      <c r="N10" s="8">
        <f t="shared" si="1"/>
        <v>6</v>
      </c>
      <c r="O10" s="8">
        <v>4</v>
      </c>
      <c r="P10" s="47">
        <f t="shared" si="2"/>
        <v>5</v>
      </c>
      <c r="Q10" s="8">
        <f t="shared" si="3"/>
        <v>5</v>
      </c>
    </row>
    <row r="11" spans="1:17" ht="12.75">
      <c r="A11" s="3">
        <f t="shared" si="4"/>
        <v>6.555555555555555</v>
      </c>
      <c r="B11" s="2" t="s">
        <v>118</v>
      </c>
      <c r="C11" s="1"/>
      <c r="D11" s="1">
        <v>3</v>
      </c>
      <c r="E11" s="1">
        <v>7</v>
      </c>
      <c r="F11" s="1">
        <v>7</v>
      </c>
      <c r="G11" s="1">
        <v>7</v>
      </c>
      <c r="H11" s="1">
        <v>5</v>
      </c>
      <c r="I11" s="1">
        <v>7</v>
      </c>
      <c r="J11" s="1">
        <v>7</v>
      </c>
      <c r="K11" s="1">
        <v>7</v>
      </c>
      <c r="L11" s="1">
        <v>9</v>
      </c>
      <c r="M11" s="47">
        <f t="shared" si="0"/>
        <v>6.555555555555555</v>
      </c>
      <c r="N11" s="8">
        <f t="shared" si="1"/>
        <v>7</v>
      </c>
      <c r="O11" s="8">
        <v>4</v>
      </c>
      <c r="P11" s="47">
        <f t="shared" si="2"/>
        <v>5.5</v>
      </c>
      <c r="Q11" s="8">
        <f t="shared" si="3"/>
        <v>6</v>
      </c>
    </row>
    <row r="12" spans="1:17" ht="12.75">
      <c r="A12" s="3">
        <f t="shared" si="4"/>
        <v>5.666666666666667</v>
      </c>
      <c r="B12" s="2" t="s">
        <v>119</v>
      </c>
      <c r="C12" s="1"/>
      <c r="D12" s="1">
        <v>4</v>
      </c>
      <c r="E12" s="1">
        <v>7</v>
      </c>
      <c r="F12" s="1">
        <v>8</v>
      </c>
      <c r="G12" s="1">
        <v>4</v>
      </c>
      <c r="H12" s="1">
        <v>3</v>
      </c>
      <c r="I12" s="1">
        <v>7</v>
      </c>
      <c r="J12" s="1">
        <v>3</v>
      </c>
      <c r="K12" s="1">
        <v>8</v>
      </c>
      <c r="L12" s="1">
        <v>7</v>
      </c>
      <c r="M12" s="47">
        <f t="shared" si="0"/>
        <v>5.666666666666667</v>
      </c>
      <c r="N12" s="8">
        <f t="shared" si="1"/>
        <v>6</v>
      </c>
      <c r="O12" s="8">
        <v>5</v>
      </c>
      <c r="P12" s="47">
        <f t="shared" si="2"/>
        <v>5.5</v>
      </c>
      <c r="Q12" s="8">
        <f t="shared" si="3"/>
        <v>6</v>
      </c>
    </row>
    <row r="13" spans="1:17" ht="12.75">
      <c r="A13" s="3">
        <f t="shared" si="4"/>
        <v>6</v>
      </c>
      <c r="B13" s="2" t="s">
        <v>120</v>
      </c>
      <c r="C13" s="1"/>
      <c r="D13" s="1">
        <v>7</v>
      </c>
      <c r="E13" s="1">
        <v>7</v>
      </c>
      <c r="F13" s="1">
        <v>7</v>
      </c>
      <c r="G13" s="1">
        <v>4</v>
      </c>
      <c r="H13" s="1">
        <v>3</v>
      </c>
      <c r="I13" s="1">
        <v>4</v>
      </c>
      <c r="J13" s="1">
        <v>6</v>
      </c>
      <c r="K13" s="1">
        <v>7</v>
      </c>
      <c r="L13" s="1">
        <v>9</v>
      </c>
      <c r="M13" s="47">
        <f t="shared" si="0"/>
        <v>6</v>
      </c>
      <c r="N13" s="8">
        <f t="shared" si="1"/>
        <v>6</v>
      </c>
      <c r="O13" s="8">
        <v>7</v>
      </c>
      <c r="P13" s="47">
        <f t="shared" si="2"/>
        <v>6.5</v>
      </c>
      <c r="Q13" s="8">
        <f t="shared" si="3"/>
        <v>7</v>
      </c>
    </row>
    <row r="14" spans="1:17" ht="12.75">
      <c r="A14" s="3">
        <f t="shared" si="4"/>
        <v>6.555555555555555</v>
      </c>
      <c r="B14" s="2" t="s">
        <v>121</v>
      </c>
      <c r="C14" s="1"/>
      <c r="D14" s="1">
        <v>5</v>
      </c>
      <c r="E14" s="1">
        <v>7</v>
      </c>
      <c r="F14" s="1">
        <v>6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6</v>
      </c>
      <c r="M14" s="47">
        <f t="shared" si="0"/>
        <v>6.555555555555555</v>
      </c>
      <c r="N14" s="8">
        <f t="shared" si="1"/>
        <v>7</v>
      </c>
      <c r="O14" s="8">
        <v>5</v>
      </c>
      <c r="P14" s="47">
        <f t="shared" si="2"/>
        <v>6</v>
      </c>
      <c r="Q14" s="8">
        <f t="shared" si="3"/>
        <v>6</v>
      </c>
    </row>
    <row r="15" spans="1:17" ht="13.5" thickBot="1">
      <c r="A15" s="3">
        <f t="shared" si="4"/>
        <v>5.777777777777778</v>
      </c>
      <c r="B15" s="60" t="s">
        <v>122</v>
      </c>
      <c r="C15" s="55"/>
      <c r="D15" s="55">
        <v>2</v>
      </c>
      <c r="E15" s="55">
        <v>7</v>
      </c>
      <c r="F15" s="55">
        <v>7</v>
      </c>
      <c r="G15" s="55">
        <v>7</v>
      </c>
      <c r="H15" s="55">
        <v>2</v>
      </c>
      <c r="I15" s="55">
        <v>7</v>
      </c>
      <c r="J15" s="55">
        <v>7</v>
      </c>
      <c r="K15" s="55">
        <v>7</v>
      </c>
      <c r="L15" s="55">
        <v>6</v>
      </c>
      <c r="M15" s="57">
        <f t="shared" si="0"/>
        <v>5.777777777777778</v>
      </c>
      <c r="N15" s="58">
        <f t="shared" si="1"/>
        <v>6</v>
      </c>
      <c r="O15" s="58">
        <v>4</v>
      </c>
      <c r="P15" s="57">
        <f t="shared" si="2"/>
        <v>5</v>
      </c>
      <c r="Q15" s="58">
        <f t="shared" si="3"/>
        <v>5</v>
      </c>
    </row>
    <row r="16" spans="1:17" ht="12.75">
      <c r="A16" s="3">
        <f t="shared" si="4"/>
        <v>7</v>
      </c>
      <c r="B16" s="59" t="s">
        <v>123</v>
      </c>
      <c r="C16" s="26"/>
      <c r="D16" s="26">
        <v>3</v>
      </c>
      <c r="E16" s="26">
        <v>7</v>
      </c>
      <c r="F16" s="26">
        <v>10</v>
      </c>
      <c r="G16" s="26">
        <v>6</v>
      </c>
      <c r="H16" s="26">
        <v>10</v>
      </c>
      <c r="I16" s="26">
        <v>7</v>
      </c>
      <c r="J16" s="26">
        <v>7</v>
      </c>
      <c r="K16" s="26">
        <v>7</v>
      </c>
      <c r="L16" s="26">
        <v>6</v>
      </c>
      <c r="M16" s="53">
        <f t="shared" si="0"/>
        <v>7</v>
      </c>
      <c r="N16" s="54">
        <f t="shared" si="1"/>
        <v>7</v>
      </c>
      <c r="O16" s="54">
        <v>6</v>
      </c>
      <c r="P16" s="53">
        <f t="shared" si="2"/>
        <v>6.5</v>
      </c>
      <c r="Q16" s="54">
        <f t="shared" si="3"/>
        <v>7</v>
      </c>
    </row>
    <row r="17" spans="1:17" ht="12.75">
      <c r="A17" s="3">
        <f t="shared" si="4"/>
        <v>3.5555555555555554</v>
      </c>
      <c r="B17" s="2" t="s">
        <v>124</v>
      </c>
      <c r="C17" s="1"/>
      <c r="D17" s="1">
        <v>1</v>
      </c>
      <c r="E17" s="1">
        <v>1</v>
      </c>
      <c r="F17" s="1">
        <v>8</v>
      </c>
      <c r="G17" s="1">
        <v>4</v>
      </c>
      <c r="H17" s="1">
        <v>9</v>
      </c>
      <c r="I17" s="1">
        <v>1</v>
      </c>
      <c r="J17" s="1">
        <v>1</v>
      </c>
      <c r="K17" s="1">
        <v>3</v>
      </c>
      <c r="L17" s="1">
        <v>4</v>
      </c>
      <c r="M17" s="47">
        <f t="shared" si="0"/>
        <v>3.5555555555555554</v>
      </c>
      <c r="N17" s="8">
        <f t="shared" si="1"/>
        <v>4</v>
      </c>
      <c r="O17" s="8">
        <v>4</v>
      </c>
      <c r="P17" s="47">
        <f t="shared" si="2"/>
        <v>4</v>
      </c>
      <c r="Q17" s="8">
        <f t="shared" si="3"/>
        <v>4</v>
      </c>
    </row>
    <row r="18" spans="1:17" ht="12.75">
      <c r="A18" s="3">
        <f t="shared" si="4"/>
        <v>4.222222222222222</v>
      </c>
      <c r="B18" s="2" t="s">
        <v>125</v>
      </c>
      <c r="C18" s="1"/>
      <c r="D18" s="1">
        <v>2</v>
      </c>
      <c r="E18" s="1">
        <v>1</v>
      </c>
      <c r="F18" s="1">
        <v>5</v>
      </c>
      <c r="G18" s="1">
        <v>7</v>
      </c>
      <c r="H18" s="1">
        <v>5</v>
      </c>
      <c r="I18" s="1">
        <v>5</v>
      </c>
      <c r="J18" s="1">
        <v>7</v>
      </c>
      <c r="K18" s="1">
        <v>1</v>
      </c>
      <c r="L18" s="1">
        <v>5</v>
      </c>
      <c r="M18" s="47">
        <f t="shared" si="0"/>
        <v>4.222222222222222</v>
      </c>
      <c r="N18" s="8">
        <f t="shared" si="1"/>
        <v>4</v>
      </c>
      <c r="O18" s="8">
        <v>5</v>
      </c>
      <c r="P18" s="47">
        <f t="shared" si="2"/>
        <v>4.5</v>
      </c>
      <c r="Q18" s="8">
        <f t="shared" si="3"/>
        <v>5</v>
      </c>
    </row>
    <row r="19" spans="1:17" ht="12.75">
      <c r="A19" s="3">
        <f t="shared" si="4"/>
        <v>5.888888888888889</v>
      </c>
      <c r="B19" s="2" t="s">
        <v>126</v>
      </c>
      <c r="C19" s="1"/>
      <c r="D19" s="1">
        <v>1</v>
      </c>
      <c r="E19" s="1">
        <v>7</v>
      </c>
      <c r="F19" s="1">
        <v>8</v>
      </c>
      <c r="G19" s="1">
        <v>7</v>
      </c>
      <c r="H19" s="1">
        <v>9</v>
      </c>
      <c r="I19" s="1">
        <v>7</v>
      </c>
      <c r="J19" s="1">
        <v>7</v>
      </c>
      <c r="K19" s="1">
        <v>1</v>
      </c>
      <c r="L19" s="1">
        <v>6</v>
      </c>
      <c r="M19" s="47">
        <f t="shared" si="0"/>
        <v>5.888888888888889</v>
      </c>
      <c r="N19" s="8">
        <f t="shared" si="1"/>
        <v>6</v>
      </c>
      <c r="O19" s="8">
        <v>5</v>
      </c>
      <c r="P19" s="47">
        <f t="shared" si="2"/>
        <v>5.5</v>
      </c>
      <c r="Q19" s="8">
        <f t="shared" si="3"/>
        <v>6</v>
      </c>
    </row>
    <row r="20" spans="1:17" ht="12.75">
      <c r="A20" s="3">
        <f t="shared" si="4"/>
        <v>7.222222222222222</v>
      </c>
      <c r="B20" s="2" t="s">
        <v>127</v>
      </c>
      <c r="C20" s="1"/>
      <c r="D20" s="1">
        <v>2</v>
      </c>
      <c r="E20" s="1">
        <v>9</v>
      </c>
      <c r="F20" s="1">
        <v>7</v>
      </c>
      <c r="G20" s="1">
        <v>9</v>
      </c>
      <c r="H20" s="1">
        <v>9</v>
      </c>
      <c r="I20" s="1">
        <v>9</v>
      </c>
      <c r="J20" s="1">
        <v>6</v>
      </c>
      <c r="K20" s="1">
        <v>7</v>
      </c>
      <c r="L20" s="1">
        <v>7</v>
      </c>
      <c r="M20" s="47">
        <f t="shared" si="0"/>
        <v>7.222222222222222</v>
      </c>
      <c r="N20" s="8">
        <f t="shared" si="1"/>
        <v>7</v>
      </c>
      <c r="O20" s="8">
        <v>7</v>
      </c>
      <c r="P20" s="47">
        <f t="shared" si="2"/>
        <v>7</v>
      </c>
      <c r="Q20" s="8">
        <f t="shared" si="3"/>
        <v>7</v>
      </c>
    </row>
    <row r="21" spans="1:17" ht="12.75">
      <c r="A21" s="3">
        <f t="shared" si="4"/>
        <v>5.111111111111111</v>
      </c>
      <c r="B21" s="2" t="s">
        <v>128</v>
      </c>
      <c r="C21" s="1"/>
      <c r="D21" s="1">
        <v>1</v>
      </c>
      <c r="E21" s="1">
        <v>1</v>
      </c>
      <c r="F21" s="1">
        <v>9</v>
      </c>
      <c r="G21" s="1">
        <v>6</v>
      </c>
      <c r="H21" s="1">
        <v>10</v>
      </c>
      <c r="I21" s="1">
        <v>1</v>
      </c>
      <c r="J21" s="1">
        <v>7</v>
      </c>
      <c r="K21" s="1">
        <v>7</v>
      </c>
      <c r="L21" s="1">
        <v>4</v>
      </c>
      <c r="M21" s="47">
        <f t="shared" si="0"/>
        <v>5.111111111111111</v>
      </c>
      <c r="N21" s="8">
        <f t="shared" si="1"/>
        <v>5</v>
      </c>
      <c r="O21" s="8">
        <v>6</v>
      </c>
      <c r="P21" s="47">
        <f t="shared" si="2"/>
        <v>5.5</v>
      </c>
      <c r="Q21" s="8">
        <f t="shared" si="3"/>
        <v>6</v>
      </c>
    </row>
    <row r="22" spans="1:17" ht="12.75">
      <c r="A22" s="3">
        <f t="shared" si="4"/>
        <v>5.111111111111111</v>
      </c>
      <c r="B22" s="2" t="s">
        <v>129</v>
      </c>
      <c r="C22" s="1"/>
      <c r="D22" s="1">
        <v>3</v>
      </c>
      <c r="E22" s="1">
        <v>1</v>
      </c>
      <c r="F22" s="1">
        <v>10</v>
      </c>
      <c r="G22" s="1">
        <v>6</v>
      </c>
      <c r="H22" s="1">
        <v>7</v>
      </c>
      <c r="I22" s="1">
        <v>1</v>
      </c>
      <c r="J22" s="1">
        <v>7</v>
      </c>
      <c r="K22" s="1">
        <v>7</v>
      </c>
      <c r="L22" s="1">
        <v>4</v>
      </c>
      <c r="M22" s="47">
        <f t="shared" si="0"/>
        <v>5.111111111111111</v>
      </c>
      <c r="N22" s="8">
        <f t="shared" si="1"/>
        <v>5</v>
      </c>
      <c r="O22" s="8">
        <v>5</v>
      </c>
      <c r="P22" s="47">
        <f t="shared" si="2"/>
        <v>5</v>
      </c>
      <c r="Q22" s="8">
        <f t="shared" si="3"/>
        <v>5</v>
      </c>
    </row>
    <row r="23" spans="1:17" ht="12.75">
      <c r="A23" s="3">
        <f t="shared" si="4"/>
        <v>5.7</v>
      </c>
      <c r="B23" s="2" t="s">
        <v>130</v>
      </c>
      <c r="C23" s="1">
        <v>1</v>
      </c>
      <c r="D23" s="1">
        <v>7</v>
      </c>
      <c r="E23" s="1">
        <v>7</v>
      </c>
      <c r="F23" s="1">
        <v>7</v>
      </c>
      <c r="G23" s="1">
        <v>3</v>
      </c>
      <c r="H23" s="1">
        <v>10</v>
      </c>
      <c r="I23" s="1">
        <v>7</v>
      </c>
      <c r="J23" s="1">
        <v>2</v>
      </c>
      <c r="K23" s="1">
        <v>7</v>
      </c>
      <c r="L23" s="1">
        <v>6</v>
      </c>
      <c r="M23" s="47">
        <f t="shared" si="0"/>
        <v>5.7</v>
      </c>
      <c r="N23" s="8">
        <f t="shared" si="1"/>
        <v>6</v>
      </c>
      <c r="O23" s="8">
        <v>4</v>
      </c>
      <c r="P23" s="47">
        <f t="shared" si="2"/>
        <v>5</v>
      </c>
      <c r="Q23" s="8">
        <f t="shared" si="3"/>
        <v>5</v>
      </c>
    </row>
    <row r="24" spans="1:17" ht="12.75">
      <c r="A24" s="3">
        <f t="shared" si="4"/>
        <v>5.555555555555555</v>
      </c>
      <c r="B24" s="2" t="s">
        <v>131</v>
      </c>
      <c r="C24" s="1"/>
      <c r="D24" s="1">
        <v>1</v>
      </c>
      <c r="E24" s="1">
        <v>1</v>
      </c>
      <c r="F24" s="1">
        <v>8</v>
      </c>
      <c r="G24" s="1">
        <v>9</v>
      </c>
      <c r="H24" s="1">
        <v>8</v>
      </c>
      <c r="I24" s="1">
        <v>2</v>
      </c>
      <c r="J24" s="1">
        <v>7</v>
      </c>
      <c r="K24" s="1">
        <v>7</v>
      </c>
      <c r="L24" s="1">
        <v>7</v>
      </c>
      <c r="M24" s="47">
        <f t="shared" si="0"/>
        <v>5.555555555555555</v>
      </c>
      <c r="N24" s="8">
        <f t="shared" si="1"/>
        <v>6</v>
      </c>
      <c r="O24" s="8">
        <v>6</v>
      </c>
      <c r="P24" s="47">
        <f t="shared" si="2"/>
        <v>6</v>
      </c>
      <c r="Q24" s="8">
        <f t="shared" si="3"/>
        <v>6</v>
      </c>
    </row>
    <row r="25" spans="1:17" ht="12.75">
      <c r="A25" s="3">
        <f t="shared" si="4"/>
        <v>6.888888888888889</v>
      </c>
      <c r="B25" s="2" t="s">
        <v>132</v>
      </c>
      <c r="C25" s="1"/>
      <c r="D25" s="1">
        <v>1</v>
      </c>
      <c r="E25" s="1">
        <v>7</v>
      </c>
      <c r="F25" s="1">
        <v>7</v>
      </c>
      <c r="G25" s="1">
        <v>7</v>
      </c>
      <c r="H25" s="1">
        <v>10</v>
      </c>
      <c r="I25" s="1">
        <v>7</v>
      </c>
      <c r="J25" s="1">
        <v>7</v>
      </c>
      <c r="K25" s="1">
        <v>7</v>
      </c>
      <c r="L25" s="1">
        <v>9</v>
      </c>
      <c r="M25" s="47">
        <f t="shared" si="0"/>
        <v>6.888888888888889</v>
      </c>
      <c r="N25" s="8">
        <f t="shared" si="1"/>
        <v>7</v>
      </c>
      <c r="O25" s="8">
        <v>5</v>
      </c>
      <c r="P25" s="47">
        <f t="shared" si="2"/>
        <v>6</v>
      </c>
      <c r="Q25" s="8">
        <f t="shared" si="3"/>
        <v>6</v>
      </c>
    </row>
    <row r="26" spans="1:17" ht="12.75">
      <c r="A26" s="3">
        <f t="shared" si="4"/>
        <v>7.4</v>
      </c>
      <c r="B26" s="2" t="s">
        <v>133</v>
      </c>
      <c r="C26" s="1">
        <v>10</v>
      </c>
      <c r="D26" s="1">
        <v>4</v>
      </c>
      <c r="E26" s="1">
        <v>2</v>
      </c>
      <c r="F26" s="1">
        <v>9</v>
      </c>
      <c r="G26" s="1">
        <v>6</v>
      </c>
      <c r="H26" s="1">
        <v>8</v>
      </c>
      <c r="I26" s="1">
        <v>5</v>
      </c>
      <c r="J26" s="1">
        <v>10</v>
      </c>
      <c r="K26" s="1">
        <v>10</v>
      </c>
      <c r="L26" s="1">
        <v>10</v>
      </c>
      <c r="M26" s="47">
        <f t="shared" si="0"/>
        <v>7.4</v>
      </c>
      <c r="N26" s="8">
        <v>8</v>
      </c>
      <c r="O26" s="8">
        <v>6</v>
      </c>
      <c r="P26" s="47">
        <f t="shared" si="2"/>
        <v>7</v>
      </c>
      <c r="Q26" s="8">
        <f t="shared" si="3"/>
        <v>7</v>
      </c>
    </row>
    <row r="27" spans="1:17" ht="12.75">
      <c r="A27" s="3">
        <f t="shared" si="4"/>
        <v>5.555555555555555</v>
      </c>
      <c r="B27" s="2" t="s">
        <v>134</v>
      </c>
      <c r="C27" s="1"/>
      <c r="D27" s="1">
        <v>1</v>
      </c>
      <c r="E27" s="1">
        <v>1</v>
      </c>
      <c r="F27" s="1">
        <v>10</v>
      </c>
      <c r="G27" s="1">
        <v>9</v>
      </c>
      <c r="H27" s="1">
        <v>9</v>
      </c>
      <c r="I27" s="1">
        <v>2</v>
      </c>
      <c r="J27" s="1">
        <v>7</v>
      </c>
      <c r="K27" s="1">
        <v>7</v>
      </c>
      <c r="L27" s="1">
        <v>4</v>
      </c>
      <c r="M27" s="47">
        <f t="shared" si="0"/>
        <v>5.555555555555555</v>
      </c>
      <c r="N27" s="8">
        <f t="shared" si="1"/>
        <v>6</v>
      </c>
      <c r="O27" s="8">
        <v>6</v>
      </c>
      <c r="P27" s="47">
        <f t="shared" si="2"/>
        <v>6</v>
      </c>
      <c r="Q27" s="8">
        <f t="shared" si="3"/>
        <v>6</v>
      </c>
    </row>
    <row r="28" spans="1:17" ht="12.75">
      <c r="A28" s="3">
        <f t="shared" si="4"/>
        <v>5.777777777777778</v>
      </c>
      <c r="B28" s="2" t="s">
        <v>135</v>
      </c>
      <c r="C28" s="1"/>
      <c r="D28" s="1">
        <v>2</v>
      </c>
      <c r="E28" s="1">
        <v>7</v>
      </c>
      <c r="F28" s="1">
        <v>7</v>
      </c>
      <c r="G28" s="1">
        <v>7</v>
      </c>
      <c r="H28" s="1">
        <v>4</v>
      </c>
      <c r="I28" s="1">
        <v>5</v>
      </c>
      <c r="J28" s="1">
        <v>7</v>
      </c>
      <c r="K28" s="1">
        <v>7</v>
      </c>
      <c r="L28" s="1">
        <v>6</v>
      </c>
      <c r="M28" s="47">
        <f t="shared" si="0"/>
        <v>5.777777777777778</v>
      </c>
      <c r="N28" s="8">
        <f t="shared" si="1"/>
        <v>6</v>
      </c>
      <c r="O28" s="8">
        <v>5</v>
      </c>
      <c r="P28" s="47">
        <f t="shared" si="2"/>
        <v>5.5</v>
      </c>
      <c r="Q28" s="8">
        <f t="shared" si="3"/>
        <v>6</v>
      </c>
    </row>
    <row r="29" spans="1:17" ht="12.75">
      <c r="A29" s="3">
        <f t="shared" si="4"/>
        <v>6.9</v>
      </c>
      <c r="B29" s="2" t="s">
        <v>136</v>
      </c>
      <c r="C29" s="1">
        <v>10</v>
      </c>
      <c r="D29" s="1">
        <v>2</v>
      </c>
      <c r="E29" s="1">
        <v>7</v>
      </c>
      <c r="F29" s="1">
        <v>9</v>
      </c>
      <c r="G29" s="1">
        <v>4</v>
      </c>
      <c r="H29" s="1">
        <v>6</v>
      </c>
      <c r="I29" s="1">
        <v>4</v>
      </c>
      <c r="J29" s="1">
        <v>7</v>
      </c>
      <c r="K29" s="1">
        <v>10</v>
      </c>
      <c r="L29" s="1">
        <v>10</v>
      </c>
      <c r="M29" s="47">
        <f t="shared" si="0"/>
        <v>6.9</v>
      </c>
      <c r="N29" s="8">
        <f t="shared" si="1"/>
        <v>7</v>
      </c>
      <c r="O29" s="8">
        <v>5</v>
      </c>
      <c r="P29" s="47">
        <f t="shared" si="2"/>
        <v>6</v>
      </c>
      <c r="Q29" s="8">
        <f t="shared" si="3"/>
        <v>6</v>
      </c>
    </row>
    <row r="30" spans="1:17" ht="12.75">
      <c r="A30" s="3">
        <f t="shared" si="4"/>
        <v>4.888888888888889</v>
      </c>
      <c r="B30" s="2" t="s">
        <v>137</v>
      </c>
      <c r="C30" s="1"/>
      <c r="D30" s="1">
        <v>2</v>
      </c>
      <c r="E30" s="1">
        <v>1</v>
      </c>
      <c r="F30" s="1">
        <v>8</v>
      </c>
      <c r="G30" s="1">
        <v>4</v>
      </c>
      <c r="H30" s="1">
        <v>7</v>
      </c>
      <c r="I30" s="1">
        <v>1</v>
      </c>
      <c r="J30" s="1">
        <v>10</v>
      </c>
      <c r="K30" s="1">
        <v>7</v>
      </c>
      <c r="L30" s="1">
        <v>4</v>
      </c>
      <c r="M30" s="47">
        <f t="shared" si="0"/>
        <v>4.888888888888889</v>
      </c>
      <c r="N30" s="8">
        <f t="shared" si="1"/>
        <v>5</v>
      </c>
      <c r="O30" s="8">
        <v>5</v>
      </c>
      <c r="P30" s="47">
        <f t="shared" si="2"/>
        <v>5</v>
      </c>
      <c r="Q30" s="8">
        <f t="shared" si="3"/>
        <v>5</v>
      </c>
    </row>
    <row r="31" spans="2:17" s="5" customFormat="1" ht="12.75">
      <c r="B31" s="6" t="s">
        <v>0</v>
      </c>
      <c r="C31" s="11">
        <f>AVERAGE(C1:C30)</f>
        <v>5.428571428571429</v>
      </c>
      <c r="D31" s="11">
        <f>AVERAGE(D1:D30)</f>
        <v>3.2666666666666666</v>
      </c>
      <c r="E31" s="11">
        <f>AVERAGE(E1:E30)</f>
        <v>5.1</v>
      </c>
      <c r="F31" s="11">
        <f>AVERAGE(F1:F30)</f>
        <v>7.8</v>
      </c>
      <c r="G31" s="11">
        <f aca="true" t="shared" si="5" ref="G31:L31">AVERAGE(G1:G30)</f>
        <v>5.466666666666667</v>
      </c>
      <c r="H31" s="11">
        <f t="shared" si="5"/>
        <v>6.433333333333334</v>
      </c>
      <c r="I31" s="11">
        <f t="shared" si="5"/>
        <v>4.966666666666667</v>
      </c>
      <c r="J31" s="11">
        <f t="shared" si="5"/>
        <v>6.033333333333333</v>
      </c>
      <c r="K31" s="11">
        <f t="shared" si="5"/>
        <v>6.633333333333334</v>
      </c>
      <c r="L31" s="11">
        <f t="shared" si="5"/>
        <v>6.8</v>
      </c>
      <c r="M31" s="48">
        <f>AVERAGE(M1:M30)</f>
        <v>5.821851851851851</v>
      </c>
      <c r="N31" s="48">
        <f>AVERAGE(N1:N30)</f>
        <v>6.033333333333333</v>
      </c>
      <c r="O31" s="48">
        <f>AVERAGE(O1:O30)</f>
        <v>5.166666666666667</v>
      </c>
      <c r="P31" s="48">
        <f>AVERAGE(P1:P30)</f>
        <v>5.6</v>
      </c>
      <c r="Q31" s="48">
        <f>AVERAGE(Q1:Q30)</f>
        <v>5.8</v>
      </c>
    </row>
    <row r="32" spans="2:17" s="5" customFormat="1" ht="12.75">
      <c r="B32" s="6">
        <v>30</v>
      </c>
      <c r="C32" s="7" t="s">
        <v>200</v>
      </c>
      <c r="D32" s="7" t="s">
        <v>107</v>
      </c>
      <c r="E32" s="7" t="s">
        <v>7</v>
      </c>
      <c r="F32" s="7" t="s">
        <v>261</v>
      </c>
      <c r="G32" s="7" t="s">
        <v>30</v>
      </c>
      <c r="H32" s="7" t="s">
        <v>264</v>
      </c>
      <c r="I32" s="7" t="s">
        <v>31</v>
      </c>
      <c r="J32" s="7" t="s">
        <v>266</v>
      </c>
      <c r="K32" s="7" t="s">
        <v>32</v>
      </c>
      <c r="L32" s="7" t="s">
        <v>33</v>
      </c>
      <c r="M32" s="49" t="s">
        <v>37</v>
      </c>
      <c r="N32" s="9" t="s">
        <v>36</v>
      </c>
      <c r="O32" s="8" t="s">
        <v>35</v>
      </c>
      <c r="P32" s="8" t="s">
        <v>37</v>
      </c>
      <c r="Q32" s="8" t="s">
        <v>1</v>
      </c>
    </row>
    <row r="33" spans="2:17" ht="12.75">
      <c r="B33" s="4" t="s">
        <v>198</v>
      </c>
      <c r="C33" s="84" t="s">
        <v>73</v>
      </c>
      <c r="D33" s="86"/>
      <c r="E33" s="85"/>
      <c r="F33" s="84" t="s">
        <v>74</v>
      </c>
      <c r="G33" s="86"/>
      <c r="H33" s="86"/>
      <c r="I33" s="86"/>
      <c r="J33" s="86"/>
      <c r="K33" s="85"/>
      <c r="L33" s="13" t="s">
        <v>34</v>
      </c>
      <c r="M33" s="50">
        <f>N33/30</f>
        <v>1</v>
      </c>
      <c r="N33" s="8">
        <f>COUNTIF(N1:N30,"&gt;3")</f>
        <v>30</v>
      </c>
      <c r="O33" s="51"/>
      <c r="P33" s="52"/>
      <c r="Q33" s="15"/>
    </row>
    <row r="34" spans="2:17" ht="12.75">
      <c r="B34" s="4" t="s">
        <v>199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0">
        <f>N34/30</f>
        <v>0.3333333333333333</v>
      </c>
      <c r="N34" s="8">
        <f>COUNTIF(N1:N30,"&gt;6")</f>
        <v>10</v>
      </c>
      <c r="O34" s="51"/>
      <c r="P34" s="52"/>
      <c r="Q34" s="15"/>
    </row>
    <row r="68" spans="4:5" ht="12.75">
      <c r="D68" s="100"/>
      <c r="E68" s="100"/>
    </row>
  </sheetData>
  <sheetProtection/>
  <mergeCells count="2">
    <mergeCell ref="C33:E33"/>
    <mergeCell ref="F33:K33"/>
  </mergeCells>
  <conditionalFormatting sqref="M1:Q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B1">
      <selection activeCell="G15" sqref="G15"/>
    </sheetView>
  </sheetViews>
  <sheetFormatPr defaultColWidth="9.00390625" defaultRowHeight="12.75"/>
  <cols>
    <col min="1" max="1" width="7.375" style="0" hidden="1" customWidth="1"/>
    <col min="2" max="2" width="21.75390625" style="0" customWidth="1"/>
    <col min="3" max="3" width="10.375" style="0" customWidth="1"/>
    <col min="7" max="7" width="9.125" style="3" customWidth="1"/>
    <col min="8" max="8" width="9.125" style="10" customWidth="1"/>
    <col min="11" max="11" width="9.125" style="5" customWidth="1"/>
  </cols>
  <sheetData>
    <row r="1" spans="1:14" ht="12.75">
      <c r="A1" s="3">
        <f>G1</f>
        <v>7</v>
      </c>
      <c r="B1" s="2" t="s">
        <v>40</v>
      </c>
      <c r="C1" s="1">
        <v>7</v>
      </c>
      <c r="D1" s="1">
        <v>4</v>
      </c>
      <c r="E1" s="1">
        <v>8</v>
      </c>
      <c r="F1" s="1">
        <v>9</v>
      </c>
      <c r="G1" s="47">
        <f aca="true" t="shared" si="0" ref="G1:G29">AVERAGE(C1:F1)</f>
        <v>7</v>
      </c>
      <c r="H1" s="8">
        <f aca="true" t="shared" si="1" ref="H1:H29">ROUND(G1,0)</f>
        <v>7</v>
      </c>
      <c r="I1" s="8">
        <v>5</v>
      </c>
      <c r="J1" s="47">
        <f aca="true" t="shared" si="2" ref="J1:J29">AVERAGE(H1:I1)</f>
        <v>6</v>
      </c>
      <c r="K1" s="8">
        <f aca="true" t="shared" si="3" ref="K1:K29">ROUND(J1,0)</f>
        <v>6</v>
      </c>
      <c r="L1" s="1" t="s">
        <v>138</v>
      </c>
      <c r="M1" s="1">
        <f>COUNTIF(H1:H29,"&gt;8")</f>
        <v>8</v>
      </c>
      <c r="N1" s="74">
        <f>M1/$B$31</f>
        <v>0.27586206896551724</v>
      </c>
    </row>
    <row r="2" spans="1:14" ht="12.75">
      <c r="A2" s="3">
        <f aca="true" t="shared" si="4" ref="A2:A29">G2</f>
        <v>6.5</v>
      </c>
      <c r="B2" s="2" t="s">
        <v>41</v>
      </c>
      <c r="C2" s="1">
        <v>6</v>
      </c>
      <c r="D2" s="1">
        <v>4</v>
      </c>
      <c r="E2" s="1">
        <v>8</v>
      </c>
      <c r="F2" s="1">
        <v>8</v>
      </c>
      <c r="G2" s="47">
        <f t="shared" si="0"/>
        <v>6.5</v>
      </c>
      <c r="H2" s="8">
        <f t="shared" si="1"/>
        <v>7</v>
      </c>
      <c r="I2" s="8">
        <v>8</v>
      </c>
      <c r="J2" s="47">
        <f t="shared" si="2"/>
        <v>7.5</v>
      </c>
      <c r="K2" s="8">
        <f t="shared" si="3"/>
        <v>8</v>
      </c>
      <c r="L2" s="1" t="s">
        <v>139</v>
      </c>
      <c r="M2" s="75">
        <f>COUNTIF(H1:H29,7)+COUNTIF(H1:H29,8)</f>
        <v>16</v>
      </c>
      <c r="N2" s="74">
        <f>M2/$B$31</f>
        <v>0.5517241379310345</v>
      </c>
    </row>
    <row r="3" spans="1:14" ht="12.75">
      <c r="A3" s="3">
        <f t="shared" si="4"/>
        <v>7.75</v>
      </c>
      <c r="B3" s="2" t="s">
        <v>42</v>
      </c>
      <c r="C3" s="1">
        <v>9</v>
      </c>
      <c r="D3" s="1">
        <v>6</v>
      </c>
      <c r="E3" s="1">
        <v>8</v>
      </c>
      <c r="F3" s="1">
        <v>8</v>
      </c>
      <c r="G3" s="47">
        <f t="shared" si="0"/>
        <v>7.75</v>
      </c>
      <c r="H3" s="8">
        <f t="shared" si="1"/>
        <v>8</v>
      </c>
      <c r="I3" s="8">
        <v>8</v>
      </c>
      <c r="J3" s="47">
        <f t="shared" si="2"/>
        <v>8</v>
      </c>
      <c r="K3" s="8">
        <f t="shared" si="3"/>
        <v>8</v>
      </c>
      <c r="L3" s="1" t="s">
        <v>140</v>
      </c>
      <c r="M3" s="75">
        <f>COUNTIF(H1:H29,4)+COUNTIF(H1:H29,5)+COUNTIF(H1:H29,6)</f>
        <v>5</v>
      </c>
      <c r="N3" s="74">
        <f>M3/$B$31</f>
        <v>0.1724137931034483</v>
      </c>
    </row>
    <row r="4" spans="1:14" ht="12.75">
      <c r="A4" s="3">
        <f t="shared" si="4"/>
        <v>8</v>
      </c>
      <c r="B4" s="2" t="s">
        <v>43</v>
      </c>
      <c r="C4" s="1">
        <v>8</v>
      </c>
      <c r="D4" s="1">
        <v>7</v>
      </c>
      <c r="E4" s="1">
        <v>8</v>
      </c>
      <c r="F4" s="1">
        <v>9</v>
      </c>
      <c r="G4" s="47">
        <f t="shared" si="0"/>
        <v>8</v>
      </c>
      <c r="H4" s="8">
        <f t="shared" si="1"/>
        <v>8</v>
      </c>
      <c r="I4" s="8">
        <v>7</v>
      </c>
      <c r="J4" s="47">
        <f t="shared" si="2"/>
        <v>7.5</v>
      </c>
      <c r="K4" s="8">
        <f t="shared" si="3"/>
        <v>8</v>
      </c>
      <c r="L4" s="1" t="s">
        <v>141</v>
      </c>
      <c r="M4" s="1">
        <f>COUNTIF(H1:H29,"&lt;4")</f>
        <v>0</v>
      </c>
      <c r="N4" s="74">
        <f>M4/$B$31</f>
        <v>0</v>
      </c>
    </row>
    <row r="5" spans="1:14" ht="12.75">
      <c r="A5" s="3">
        <f t="shared" si="4"/>
        <v>7</v>
      </c>
      <c r="B5" s="2" t="s">
        <v>44</v>
      </c>
      <c r="C5" s="1">
        <v>7</v>
      </c>
      <c r="D5" s="1">
        <v>4</v>
      </c>
      <c r="E5" s="1">
        <v>8</v>
      </c>
      <c r="F5" s="1">
        <v>9</v>
      </c>
      <c r="G5" s="47">
        <f t="shared" si="0"/>
        <v>7</v>
      </c>
      <c r="H5" s="8">
        <f t="shared" si="1"/>
        <v>7</v>
      </c>
      <c r="I5" s="8">
        <v>8</v>
      </c>
      <c r="J5" s="47">
        <f t="shared" si="2"/>
        <v>7.5</v>
      </c>
      <c r="K5" s="8">
        <f t="shared" si="3"/>
        <v>8</v>
      </c>
      <c r="L5" s="76" t="s">
        <v>142</v>
      </c>
      <c r="M5" s="1">
        <f>$B$31-SUM(M1:M4)</f>
        <v>0</v>
      </c>
      <c r="N5" s="74">
        <f>M5/$B$31</f>
        <v>0</v>
      </c>
    </row>
    <row r="6" spans="1:11" ht="12.75">
      <c r="A6" s="3">
        <f t="shared" si="4"/>
        <v>8.75</v>
      </c>
      <c r="B6" s="2" t="s">
        <v>45</v>
      </c>
      <c r="C6" s="1">
        <v>8</v>
      </c>
      <c r="D6" s="1">
        <v>7</v>
      </c>
      <c r="E6" s="1">
        <v>10</v>
      </c>
      <c r="F6" s="1">
        <v>10</v>
      </c>
      <c r="G6" s="47">
        <f t="shared" si="0"/>
        <v>8.75</v>
      </c>
      <c r="H6" s="8">
        <f t="shared" si="1"/>
        <v>9</v>
      </c>
      <c r="I6" s="8">
        <v>9</v>
      </c>
      <c r="J6" s="47">
        <f t="shared" si="2"/>
        <v>9</v>
      </c>
      <c r="K6" s="8">
        <f t="shared" si="3"/>
        <v>9</v>
      </c>
    </row>
    <row r="7" spans="1:11" ht="12.75">
      <c r="A7" s="3">
        <f t="shared" si="4"/>
        <v>5.75</v>
      </c>
      <c r="B7" s="2" t="s">
        <v>46</v>
      </c>
      <c r="C7" s="1">
        <v>6</v>
      </c>
      <c r="D7" s="1">
        <v>4</v>
      </c>
      <c r="E7" s="1">
        <v>9</v>
      </c>
      <c r="F7" s="1">
        <v>4</v>
      </c>
      <c r="G7" s="47">
        <f t="shared" si="0"/>
        <v>5.75</v>
      </c>
      <c r="H7" s="8">
        <f t="shared" si="1"/>
        <v>6</v>
      </c>
      <c r="I7" s="8">
        <v>9</v>
      </c>
      <c r="J7" s="47">
        <f t="shared" si="2"/>
        <v>7.5</v>
      </c>
      <c r="K7" s="8">
        <f t="shared" si="3"/>
        <v>8</v>
      </c>
    </row>
    <row r="8" spans="1:11" ht="12.75">
      <c r="A8" s="3">
        <f t="shared" si="4"/>
        <v>8.5</v>
      </c>
      <c r="B8" s="2" t="s">
        <v>47</v>
      </c>
      <c r="C8" s="1">
        <v>8</v>
      </c>
      <c r="D8" s="1">
        <v>7</v>
      </c>
      <c r="E8" s="1">
        <v>9</v>
      </c>
      <c r="F8" s="1">
        <v>10</v>
      </c>
      <c r="G8" s="47">
        <f t="shared" si="0"/>
        <v>8.5</v>
      </c>
      <c r="H8" s="8">
        <f t="shared" si="1"/>
        <v>9</v>
      </c>
      <c r="I8" s="8">
        <v>9</v>
      </c>
      <c r="J8" s="47">
        <f t="shared" si="2"/>
        <v>9</v>
      </c>
      <c r="K8" s="8">
        <f t="shared" si="3"/>
        <v>9</v>
      </c>
    </row>
    <row r="9" spans="1:11" ht="12.75">
      <c r="A9" s="3">
        <f t="shared" si="4"/>
        <v>8.5</v>
      </c>
      <c r="B9" s="2" t="s">
        <v>48</v>
      </c>
      <c r="C9" s="1">
        <v>9</v>
      </c>
      <c r="D9" s="1">
        <v>9</v>
      </c>
      <c r="E9" s="1">
        <v>8</v>
      </c>
      <c r="F9" s="1">
        <v>8</v>
      </c>
      <c r="G9" s="47">
        <f t="shared" si="0"/>
        <v>8.5</v>
      </c>
      <c r="H9" s="8">
        <f t="shared" si="1"/>
        <v>9</v>
      </c>
      <c r="I9" s="8">
        <v>9</v>
      </c>
      <c r="J9" s="47">
        <f t="shared" si="2"/>
        <v>9</v>
      </c>
      <c r="K9" s="8">
        <f t="shared" si="3"/>
        <v>9</v>
      </c>
    </row>
    <row r="10" spans="1:11" ht="12.75">
      <c r="A10" s="3">
        <f t="shared" si="4"/>
        <v>7</v>
      </c>
      <c r="B10" s="2" t="s">
        <v>49</v>
      </c>
      <c r="C10" s="1">
        <v>7</v>
      </c>
      <c r="D10" s="1">
        <v>4</v>
      </c>
      <c r="E10" s="1">
        <v>8</v>
      </c>
      <c r="F10" s="1">
        <v>9</v>
      </c>
      <c r="G10" s="47">
        <f t="shared" si="0"/>
        <v>7</v>
      </c>
      <c r="H10" s="8">
        <f t="shared" si="1"/>
        <v>7</v>
      </c>
      <c r="I10" s="8">
        <v>8</v>
      </c>
      <c r="J10" s="47">
        <f t="shared" si="2"/>
        <v>7.5</v>
      </c>
      <c r="K10" s="8">
        <f t="shared" si="3"/>
        <v>8</v>
      </c>
    </row>
    <row r="11" spans="1:11" ht="12.75">
      <c r="A11" s="3">
        <f t="shared" si="4"/>
        <v>7</v>
      </c>
      <c r="B11" s="2" t="s">
        <v>50</v>
      </c>
      <c r="C11" s="1">
        <v>7</v>
      </c>
      <c r="D11" s="1">
        <v>4</v>
      </c>
      <c r="E11" s="1">
        <v>8</v>
      </c>
      <c r="F11" s="1">
        <v>9</v>
      </c>
      <c r="G11" s="47">
        <f t="shared" si="0"/>
        <v>7</v>
      </c>
      <c r="H11" s="8">
        <f t="shared" si="1"/>
        <v>7</v>
      </c>
      <c r="I11" s="8">
        <v>5</v>
      </c>
      <c r="J11" s="47">
        <f t="shared" si="2"/>
        <v>6</v>
      </c>
      <c r="K11" s="8">
        <f t="shared" si="3"/>
        <v>6</v>
      </c>
    </row>
    <row r="12" spans="1:11" ht="12.75">
      <c r="A12" s="3">
        <f t="shared" si="4"/>
        <v>6.75</v>
      </c>
      <c r="B12" s="2" t="s">
        <v>51</v>
      </c>
      <c r="C12" s="1">
        <v>7</v>
      </c>
      <c r="D12" s="1">
        <v>7</v>
      </c>
      <c r="E12" s="1">
        <v>6</v>
      </c>
      <c r="F12" s="1">
        <v>7</v>
      </c>
      <c r="G12" s="47">
        <f t="shared" si="0"/>
        <v>6.75</v>
      </c>
      <c r="H12" s="8">
        <f t="shared" si="1"/>
        <v>7</v>
      </c>
      <c r="I12" s="8">
        <v>6</v>
      </c>
      <c r="J12" s="47">
        <f t="shared" si="2"/>
        <v>6.5</v>
      </c>
      <c r="K12" s="8">
        <f t="shared" si="3"/>
        <v>7</v>
      </c>
    </row>
    <row r="13" spans="1:11" ht="12.75">
      <c r="A13" s="3">
        <f t="shared" si="4"/>
        <v>7.5</v>
      </c>
      <c r="B13" s="2" t="s">
        <v>52</v>
      </c>
      <c r="C13" s="1">
        <v>9</v>
      </c>
      <c r="D13" s="1">
        <v>8</v>
      </c>
      <c r="E13" s="1">
        <v>9</v>
      </c>
      <c r="F13" s="1">
        <v>4</v>
      </c>
      <c r="G13" s="47">
        <f t="shared" si="0"/>
        <v>7.5</v>
      </c>
      <c r="H13" s="8">
        <f t="shared" si="1"/>
        <v>8</v>
      </c>
      <c r="I13" s="8">
        <v>9</v>
      </c>
      <c r="J13" s="47">
        <f t="shared" si="2"/>
        <v>8.5</v>
      </c>
      <c r="K13" s="8">
        <f t="shared" si="3"/>
        <v>9</v>
      </c>
    </row>
    <row r="14" spans="1:11" ht="12.75">
      <c r="A14" s="3">
        <f t="shared" si="4"/>
        <v>6.75</v>
      </c>
      <c r="B14" s="2" t="s">
        <v>53</v>
      </c>
      <c r="C14" s="1">
        <v>7</v>
      </c>
      <c r="D14" s="1">
        <v>7</v>
      </c>
      <c r="E14" s="1">
        <v>6</v>
      </c>
      <c r="F14" s="1">
        <v>7</v>
      </c>
      <c r="G14" s="47">
        <f t="shared" si="0"/>
        <v>6.75</v>
      </c>
      <c r="H14" s="8">
        <f t="shared" si="1"/>
        <v>7</v>
      </c>
      <c r="I14" s="8">
        <v>8</v>
      </c>
      <c r="J14" s="47">
        <f t="shared" si="2"/>
        <v>7.5</v>
      </c>
      <c r="K14" s="8">
        <f t="shared" si="3"/>
        <v>8</v>
      </c>
    </row>
    <row r="15" spans="1:11" ht="13.5" thickBot="1">
      <c r="A15" s="3">
        <f t="shared" si="4"/>
        <v>4.5</v>
      </c>
      <c r="B15" s="60" t="s">
        <v>54</v>
      </c>
      <c r="C15" s="55">
        <v>6</v>
      </c>
      <c r="D15" s="55">
        <v>4</v>
      </c>
      <c r="E15" s="55">
        <v>4</v>
      </c>
      <c r="F15" s="55">
        <v>4</v>
      </c>
      <c r="G15" s="57">
        <f t="shared" si="0"/>
        <v>4.5</v>
      </c>
      <c r="H15" s="58">
        <f t="shared" si="1"/>
        <v>5</v>
      </c>
      <c r="I15" s="58">
        <v>5</v>
      </c>
      <c r="J15" s="57">
        <f t="shared" si="2"/>
        <v>5</v>
      </c>
      <c r="K15" s="58">
        <f t="shared" si="3"/>
        <v>5</v>
      </c>
    </row>
    <row r="16" spans="1:11" ht="12.75">
      <c r="A16" s="3">
        <f t="shared" si="4"/>
        <v>6.75</v>
      </c>
      <c r="B16" s="59" t="s">
        <v>55</v>
      </c>
      <c r="C16" s="26">
        <v>5</v>
      </c>
      <c r="D16" s="26">
        <v>7</v>
      </c>
      <c r="E16" s="26">
        <v>7</v>
      </c>
      <c r="F16" s="26">
        <v>8</v>
      </c>
      <c r="G16" s="53">
        <f t="shared" si="0"/>
        <v>6.75</v>
      </c>
      <c r="H16" s="54">
        <f t="shared" si="1"/>
        <v>7</v>
      </c>
      <c r="I16" s="54">
        <v>8</v>
      </c>
      <c r="J16" s="53">
        <f t="shared" si="2"/>
        <v>7.5</v>
      </c>
      <c r="K16" s="54">
        <f t="shared" si="3"/>
        <v>8</v>
      </c>
    </row>
    <row r="17" spans="1:11" ht="12.75">
      <c r="A17" s="3">
        <f t="shared" si="4"/>
        <v>9</v>
      </c>
      <c r="B17" s="2" t="s">
        <v>56</v>
      </c>
      <c r="C17" s="1">
        <v>9</v>
      </c>
      <c r="D17" s="1">
        <v>8</v>
      </c>
      <c r="E17" s="1">
        <v>10</v>
      </c>
      <c r="F17" s="1">
        <v>9</v>
      </c>
      <c r="G17" s="47">
        <f t="shared" si="0"/>
        <v>9</v>
      </c>
      <c r="H17" s="8">
        <f t="shared" si="1"/>
        <v>9</v>
      </c>
      <c r="I17" s="8">
        <v>9</v>
      </c>
      <c r="J17" s="47">
        <f t="shared" si="2"/>
        <v>9</v>
      </c>
      <c r="K17" s="8">
        <f t="shared" si="3"/>
        <v>9</v>
      </c>
    </row>
    <row r="18" spans="1:11" ht="12.75">
      <c r="A18" s="3">
        <f t="shared" si="4"/>
        <v>7</v>
      </c>
      <c r="B18" s="2" t="s">
        <v>57</v>
      </c>
      <c r="C18" s="1">
        <v>6</v>
      </c>
      <c r="D18" s="1">
        <v>5</v>
      </c>
      <c r="E18" s="1">
        <v>9</v>
      </c>
      <c r="F18" s="1">
        <v>8</v>
      </c>
      <c r="G18" s="47">
        <f t="shared" si="0"/>
        <v>7</v>
      </c>
      <c r="H18" s="8">
        <f t="shared" si="1"/>
        <v>7</v>
      </c>
      <c r="I18" s="8">
        <v>8</v>
      </c>
      <c r="J18" s="47">
        <f t="shared" si="2"/>
        <v>7.5</v>
      </c>
      <c r="K18" s="8">
        <f t="shared" si="3"/>
        <v>8</v>
      </c>
    </row>
    <row r="19" spans="1:11" ht="12.75">
      <c r="A19" s="3">
        <f t="shared" si="4"/>
        <v>8.5</v>
      </c>
      <c r="B19" s="2" t="s">
        <v>58</v>
      </c>
      <c r="C19" s="1">
        <v>8</v>
      </c>
      <c r="D19" s="1">
        <v>6</v>
      </c>
      <c r="E19" s="1">
        <v>10</v>
      </c>
      <c r="F19" s="1">
        <v>10</v>
      </c>
      <c r="G19" s="47">
        <f t="shared" si="0"/>
        <v>8.5</v>
      </c>
      <c r="H19" s="8">
        <f t="shared" si="1"/>
        <v>9</v>
      </c>
      <c r="I19" s="8">
        <v>9</v>
      </c>
      <c r="J19" s="47">
        <f t="shared" si="2"/>
        <v>9</v>
      </c>
      <c r="K19" s="8">
        <f t="shared" si="3"/>
        <v>9</v>
      </c>
    </row>
    <row r="20" spans="1:11" ht="12.75">
      <c r="A20" s="3"/>
      <c r="B20" s="2" t="s">
        <v>59</v>
      </c>
      <c r="C20" s="1">
        <v>9</v>
      </c>
      <c r="D20" s="1">
        <v>5</v>
      </c>
      <c r="E20" s="1">
        <v>9</v>
      </c>
      <c r="F20" s="1">
        <v>10</v>
      </c>
      <c r="G20" s="47">
        <f t="shared" si="0"/>
        <v>8.25</v>
      </c>
      <c r="H20" s="8">
        <v>9</v>
      </c>
      <c r="I20" s="8">
        <v>9</v>
      </c>
      <c r="J20" s="47">
        <f>AVERAGE(H20:I20)</f>
        <v>9</v>
      </c>
      <c r="K20" s="8">
        <f t="shared" si="3"/>
        <v>9</v>
      </c>
    </row>
    <row r="21" spans="1:11" ht="12.75">
      <c r="A21" s="3"/>
      <c r="B21" s="2" t="s">
        <v>60</v>
      </c>
      <c r="C21" s="1">
        <v>4</v>
      </c>
      <c r="D21" s="1">
        <v>6</v>
      </c>
      <c r="E21" s="1">
        <v>9</v>
      </c>
      <c r="F21" s="1">
        <v>9</v>
      </c>
      <c r="G21" s="47">
        <f t="shared" si="0"/>
        <v>7</v>
      </c>
      <c r="H21" s="8">
        <f t="shared" si="1"/>
        <v>7</v>
      </c>
      <c r="I21" s="8">
        <v>7</v>
      </c>
      <c r="J21" s="47">
        <f>AVERAGE(H21:I21)</f>
        <v>7</v>
      </c>
      <c r="K21" s="8">
        <f t="shared" si="3"/>
        <v>7</v>
      </c>
    </row>
    <row r="22" spans="1:11" ht="12.75">
      <c r="A22" s="3"/>
      <c r="B22" s="2" t="s">
        <v>61</v>
      </c>
      <c r="C22" s="1">
        <v>9</v>
      </c>
      <c r="D22" s="1">
        <v>8</v>
      </c>
      <c r="E22" s="1">
        <v>10</v>
      </c>
      <c r="F22" s="1">
        <v>9</v>
      </c>
      <c r="G22" s="47">
        <f t="shared" si="0"/>
        <v>9</v>
      </c>
      <c r="H22" s="8">
        <f t="shared" si="1"/>
        <v>9</v>
      </c>
      <c r="I22" s="8">
        <v>9</v>
      </c>
      <c r="J22" s="47">
        <f>AVERAGE(H22:I22)</f>
        <v>9</v>
      </c>
      <c r="K22" s="8">
        <f t="shared" si="3"/>
        <v>9</v>
      </c>
    </row>
    <row r="23" spans="1:11" ht="12.75">
      <c r="A23" s="3">
        <f t="shared" si="4"/>
        <v>9</v>
      </c>
      <c r="B23" s="2" t="s">
        <v>62</v>
      </c>
      <c r="C23" s="1">
        <v>9</v>
      </c>
      <c r="D23" s="1">
        <v>8</v>
      </c>
      <c r="E23" s="1">
        <v>10</v>
      </c>
      <c r="F23" s="1">
        <v>9</v>
      </c>
      <c r="G23" s="47">
        <f t="shared" si="0"/>
        <v>9</v>
      </c>
      <c r="H23" s="8">
        <f t="shared" si="1"/>
        <v>9</v>
      </c>
      <c r="I23" s="8">
        <v>9</v>
      </c>
      <c r="J23" s="47">
        <f t="shared" si="2"/>
        <v>9</v>
      </c>
      <c r="K23" s="8">
        <f t="shared" si="3"/>
        <v>9</v>
      </c>
    </row>
    <row r="24" spans="1:11" ht="12.75">
      <c r="A24" s="3">
        <f t="shared" si="4"/>
        <v>7</v>
      </c>
      <c r="B24" s="2" t="s">
        <v>63</v>
      </c>
      <c r="C24" s="1">
        <v>6</v>
      </c>
      <c r="D24" s="1">
        <v>6</v>
      </c>
      <c r="E24" s="1">
        <v>8</v>
      </c>
      <c r="F24" s="1">
        <v>8</v>
      </c>
      <c r="G24" s="47">
        <f t="shared" si="0"/>
        <v>7</v>
      </c>
      <c r="H24" s="8">
        <f t="shared" si="1"/>
        <v>7</v>
      </c>
      <c r="I24" s="8">
        <v>8</v>
      </c>
      <c r="J24" s="47">
        <f t="shared" si="2"/>
        <v>7.5</v>
      </c>
      <c r="K24" s="8">
        <f t="shared" si="3"/>
        <v>8</v>
      </c>
    </row>
    <row r="25" spans="1:11" ht="12.75">
      <c r="A25" s="3">
        <f t="shared" si="4"/>
        <v>6</v>
      </c>
      <c r="B25" s="2" t="s">
        <v>64</v>
      </c>
      <c r="C25" s="1">
        <v>6</v>
      </c>
      <c r="D25" s="1">
        <v>4</v>
      </c>
      <c r="E25" s="1">
        <v>6</v>
      </c>
      <c r="F25" s="1">
        <v>8</v>
      </c>
      <c r="G25" s="47">
        <f t="shared" si="0"/>
        <v>6</v>
      </c>
      <c r="H25" s="8">
        <f t="shared" si="1"/>
        <v>6</v>
      </c>
      <c r="I25" s="8">
        <v>7</v>
      </c>
      <c r="J25" s="47">
        <f t="shared" si="2"/>
        <v>6.5</v>
      </c>
      <c r="K25" s="8">
        <f t="shared" si="3"/>
        <v>7</v>
      </c>
    </row>
    <row r="26" spans="1:11" ht="12.75">
      <c r="A26" s="3">
        <f t="shared" si="4"/>
        <v>8</v>
      </c>
      <c r="B26" s="2" t="s">
        <v>65</v>
      </c>
      <c r="C26" s="1">
        <v>9</v>
      </c>
      <c r="D26" s="1">
        <v>6</v>
      </c>
      <c r="E26" s="1">
        <v>8</v>
      </c>
      <c r="F26" s="1">
        <v>9</v>
      </c>
      <c r="G26" s="47">
        <f t="shared" si="0"/>
        <v>8</v>
      </c>
      <c r="H26" s="8">
        <f t="shared" si="1"/>
        <v>8</v>
      </c>
      <c r="I26" s="8">
        <v>9</v>
      </c>
      <c r="J26" s="47">
        <f t="shared" si="2"/>
        <v>8.5</v>
      </c>
      <c r="K26" s="8">
        <f t="shared" si="3"/>
        <v>9</v>
      </c>
    </row>
    <row r="27" spans="1:11" ht="12.75">
      <c r="A27" s="3">
        <f t="shared" si="4"/>
        <v>4</v>
      </c>
      <c r="B27" s="2" t="s">
        <v>66</v>
      </c>
      <c r="C27" s="1">
        <v>4</v>
      </c>
      <c r="D27" s="1">
        <v>4</v>
      </c>
      <c r="E27" s="1">
        <v>4</v>
      </c>
      <c r="F27" s="1">
        <v>4</v>
      </c>
      <c r="G27" s="47">
        <f t="shared" si="0"/>
        <v>4</v>
      </c>
      <c r="H27" s="8">
        <f t="shared" si="1"/>
        <v>4</v>
      </c>
      <c r="I27" s="8">
        <v>6</v>
      </c>
      <c r="J27" s="47">
        <f t="shared" si="2"/>
        <v>5</v>
      </c>
      <c r="K27" s="8">
        <f t="shared" si="3"/>
        <v>5</v>
      </c>
    </row>
    <row r="28" spans="1:11" ht="12.75">
      <c r="A28" s="3">
        <f t="shared" si="4"/>
        <v>7.5</v>
      </c>
      <c r="B28" s="2" t="s">
        <v>67</v>
      </c>
      <c r="C28" s="1">
        <v>7</v>
      </c>
      <c r="D28" s="1">
        <v>5</v>
      </c>
      <c r="E28" s="1">
        <v>8</v>
      </c>
      <c r="F28" s="1">
        <v>10</v>
      </c>
      <c r="G28" s="47">
        <f t="shared" si="0"/>
        <v>7.5</v>
      </c>
      <c r="H28" s="8">
        <f t="shared" si="1"/>
        <v>8</v>
      </c>
      <c r="I28" s="8">
        <v>8</v>
      </c>
      <c r="J28" s="47">
        <f t="shared" si="2"/>
        <v>8</v>
      </c>
      <c r="K28" s="8">
        <f t="shared" si="3"/>
        <v>8</v>
      </c>
    </row>
    <row r="29" spans="1:11" ht="12.75">
      <c r="A29" s="3">
        <f t="shared" si="4"/>
        <v>6</v>
      </c>
      <c r="B29" s="2" t="s">
        <v>68</v>
      </c>
      <c r="C29" s="1">
        <v>6</v>
      </c>
      <c r="D29" s="1">
        <v>4</v>
      </c>
      <c r="E29" s="1">
        <v>6</v>
      </c>
      <c r="F29" s="1">
        <v>8</v>
      </c>
      <c r="G29" s="47">
        <f t="shared" si="0"/>
        <v>6</v>
      </c>
      <c r="H29" s="8">
        <f t="shared" si="1"/>
        <v>6</v>
      </c>
      <c r="I29" s="8">
        <v>7</v>
      </c>
      <c r="J29" s="47">
        <f t="shared" si="2"/>
        <v>6.5</v>
      </c>
      <c r="K29" s="8">
        <f t="shared" si="3"/>
        <v>7</v>
      </c>
    </row>
    <row r="30" spans="2:11" s="5" customFormat="1" ht="12.75">
      <c r="B30" s="6" t="s">
        <v>0</v>
      </c>
      <c r="C30" s="11">
        <f aca="true" t="shared" si="5" ref="C30:I30">AVERAGE(C1:C29)</f>
        <v>7.172413793103448</v>
      </c>
      <c r="D30" s="11">
        <f t="shared" si="5"/>
        <v>5.793103448275862</v>
      </c>
      <c r="E30" s="11">
        <f t="shared" si="5"/>
        <v>7.9655172413793105</v>
      </c>
      <c r="F30" s="11">
        <f t="shared" si="5"/>
        <v>8.068965517241379</v>
      </c>
      <c r="G30" s="48">
        <f t="shared" si="5"/>
        <v>7.25</v>
      </c>
      <c r="H30" s="48">
        <f t="shared" si="5"/>
        <v>7.448275862068965</v>
      </c>
      <c r="I30" s="48">
        <f t="shared" si="5"/>
        <v>7.793103448275862</v>
      </c>
      <c r="J30" s="48">
        <f>AVERAGE(J1:J29)</f>
        <v>7.620689655172414</v>
      </c>
      <c r="K30" s="48">
        <f>AVERAGE(K1:K29)</f>
        <v>7.862068965517241</v>
      </c>
    </row>
    <row r="31" spans="2:11" s="5" customFormat="1" ht="12.75">
      <c r="B31" s="6">
        <v>29</v>
      </c>
      <c r="C31" s="7" t="s">
        <v>30</v>
      </c>
      <c r="D31" s="7" t="s">
        <v>31</v>
      </c>
      <c r="E31" s="7" t="s">
        <v>32</v>
      </c>
      <c r="F31" s="7" t="s">
        <v>33</v>
      </c>
      <c r="G31" s="49" t="s">
        <v>37</v>
      </c>
      <c r="H31" s="9" t="s">
        <v>39</v>
      </c>
      <c r="I31" s="8" t="s">
        <v>38</v>
      </c>
      <c r="J31" s="49" t="s">
        <v>37</v>
      </c>
      <c r="K31" s="8" t="s">
        <v>1</v>
      </c>
    </row>
    <row r="32" spans="2:11" ht="12.75">
      <c r="B32" s="4" t="s">
        <v>178</v>
      </c>
      <c r="C32" s="86"/>
      <c r="D32" s="86"/>
      <c r="E32" s="86"/>
      <c r="F32" s="7" t="s">
        <v>34</v>
      </c>
      <c r="G32" s="50">
        <f>H32/B31</f>
        <v>1</v>
      </c>
      <c r="H32" s="8">
        <f>COUNTIF(H1:H29,"&gt;3")</f>
        <v>29</v>
      </c>
      <c r="I32" s="51"/>
      <c r="J32" s="51"/>
      <c r="K32" s="15"/>
    </row>
    <row r="33" spans="2:11" ht="12.75">
      <c r="B33" s="4" t="s">
        <v>262</v>
      </c>
      <c r="C33" s="4"/>
      <c r="D33" s="4"/>
      <c r="E33" s="4"/>
      <c r="F33" s="4"/>
      <c r="G33" s="50">
        <f>H33/B31</f>
        <v>0.8275862068965517</v>
      </c>
      <c r="H33" s="8">
        <f>COUNTIF(H1:H29,"&gt;6")</f>
        <v>24</v>
      </c>
      <c r="I33" s="51"/>
      <c r="J33" s="51"/>
      <c r="K33" s="15"/>
    </row>
  </sheetData>
  <sheetProtection/>
  <mergeCells count="1">
    <mergeCell ref="C32:E32"/>
  </mergeCells>
  <conditionalFormatting sqref="G1:K29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B1">
      <selection activeCell="B14" sqref="B14"/>
    </sheetView>
  </sheetViews>
  <sheetFormatPr defaultColWidth="9.00390625" defaultRowHeight="12.75"/>
  <cols>
    <col min="1" max="1" width="0" style="0" hidden="1" customWidth="1"/>
    <col min="2" max="2" width="23.875" style="0" customWidth="1"/>
    <col min="3" max="3" width="8.625" style="0" customWidth="1"/>
    <col min="4" max="5" width="10.125" style="0" customWidth="1"/>
    <col min="6" max="6" width="10.125" style="0" bestFit="1" customWidth="1"/>
    <col min="7" max="7" width="10.00390625" style="0" bestFit="1" customWidth="1"/>
    <col min="8" max="10" width="10.125" style="0" bestFit="1" customWidth="1"/>
    <col min="11" max="11" width="10.125" style="0" customWidth="1"/>
    <col min="12" max="12" width="8.375" style="0" bestFit="1" customWidth="1"/>
    <col min="13" max="13" width="9.875" style="3" customWidth="1"/>
    <col min="14" max="14" width="8.75390625" style="10" bestFit="1" customWidth="1"/>
    <col min="15" max="15" width="7.125" style="0" bestFit="1" customWidth="1"/>
    <col min="16" max="16" width="8.75390625" style="0" bestFit="1" customWidth="1"/>
    <col min="17" max="17" width="8.625" style="5" bestFit="1" customWidth="1"/>
  </cols>
  <sheetData>
    <row r="1" spans="1:20" ht="12.75">
      <c r="A1" s="3">
        <f aca="true" t="shared" si="0" ref="A1:A24">M1</f>
        <v>6</v>
      </c>
      <c r="B1" s="2" t="s">
        <v>143</v>
      </c>
      <c r="C1" s="1">
        <v>7</v>
      </c>
      <c r="D1" s="1">
        <v>1</v>
      </c>
      <c r="E1" s="1">
        <v>6</v>
      </c>
      <c r="F1" s="1">
        <v>6</v>
      </c>
      <c r="G1" s="12" t="s">
        <v>265</v>
      </c>
      <c r="H1" s="1">
        <v>9</v>
      </c>
      <c r="I1" s="1">
        <v>6</v>
      </c>
      <c r="J1" s="1">
        <v>9</v>
      </c>
      <c r="K1" s="1">
        <v>4</v>
      </c>
      <c r="L1" s="1"/>
      <c r="M1" s="47">
        <f aca="true" t="shared" si="1" ref="M1:M24">AVERAGE(C1:L1)</f>
        <v>6</v>
      </c>
      <c r="N1" s="8">
        <f aca="true" t="shared" si="2" ref="N1:N24">ROUND(M1,0)</f>
        <v>6</v>
      </c>
      <c r="O1" s="8">
        <v>5</v>
      </c>
      <c r="P1" s="47">
        <f aca="true" t="shared" si="3" ref="P1:P24">AVERAGE(N1:O1)</f>
        <v>5.5</v>
      </c>
      <c r="Q1" s="8">
        <f aca="true" t="shared" si="4" ref="Q1:Q24">ROUND(P1,0)</f>
        <v>6</v>
      </c>
      <c r="R1" s="1" t="s">
        <v>138</v>
      </c>
      <c r="S1" s="1">
        <f>COUNTIF(N1:N24,"&gt;8")</f>
        <v>2</v>
      </c>
      <c r="T1" s="74">
        <f>S1/$B$26</f>
        <v>0.08333333333333333</v>
      </c>
    </row>
    <row r="2" spans="1:20" ht="12.75">
      <c r="A2" s="3">
        <f t="shared" si="0"/>
        <v>6.5</v>
      </c>
      <c r="B2" s="2" t="s">
        <v>144</v>
      </c>
      <c r="C2" s="1">
        <v>2</v>
      </c>
      <c r="D2" s="1">
        <v>7</v>
      </c>
      <c r="E2" s="1">
        <v>7</v>
      </c>
      <c r="F2" s="1">
        <v>7</v>
      </c>
      <c r="G2" s="12" t="s">
        <v>265</v>
      </c>
      <c r="H2" s="1">
        <v>9</v>
      </c>
      <c r="I2" s="1">
        <v>9</v>
      </c>
      <c r="J2" s="1">
        <v>4</v>
      </c>
      <c r="K2" s="1">
        <v>7</v>
      </c>
      <c r="L2" s="12" t="s">
        <v>267</v>
      </c>
      <c r="M2" s="47">
        <f t="shared" si="1"/>
        <v>6.5</v>
      </c>
      <c r="N2" s="8">
        <f t="shared" si="2"/>
        <v>7</v>
      </c>
      <c r="O2" s="8">
        <v>7</v>
      </c>
      <c r="P2" s="47">
        <f t="shared" si="3"/>
        <v>7</v>
      </c>
      <c r="Q2" s="8">
        <f t="shared" si="4"/>
        <v>7</v>
      </c>
      <c r="R2" s="1" t="s">
        <v>139</v>
      </c>
      <c r="S2" s="75">
        <f>COUNTIF(N1:N24,7)+COUNTIF(N1:N24,8)</f>
        <v>9</v>
      </c>
      <c r="T2" s="74">
        <f>S2/$B$26</f>
        <v>0.375</v>
      </c>
    </row>
    <row r="3" spans="1:20" ht="12.75">
      <c r="A3" s="3">
        <f t="shared" si="0"/>
        <v>5.888888888888889</v>
      </c>
      <c r="B3" s="2" t="s">
        <v>145</v>
      </c>
      <c r="C3" s="1">
        <v>2</v>
      </c>
      <c r="D3" s="1">
        <v>7</v>
      </c>
      <c r="E3" s="1">
        <v>7</v>
      </c>
      <c r="F3" s="1">
        <v>6</v>
      </c>
      <c r="G3" s="12" t="s">
        <v>265</v>
      </c>
      <c r="H3" s="1">
        <v>9</v>
      </c>
      <c r="I3" s="1">
        <v>9</v>
      </c>
      <c r="J3" s="1">
        <v>1</v>
      </c>
      <c r="K3" s="1">
        <v>6</v>
      </c>
      <c r="L3" s="1">
        <v>6</v>
      </c>
      <c r="M3" s="47">
        <f t="shared" si="1"/>
        <v>5.888888888888889</v>
      </c>
      <c r="N3" s="8">
        <f t="shared" si="2"/>
        <v>6</v>
      </c>
      <c r="O3" s="8">
        <v>7</v>
      </c>
      <c r="P3" s="47">
        <f t="shared" si="3"/>
        <v>6.5</v>
      </c>
      <c r="Q3" s="8">
        <f t="shared" si="4"/>
        <v>7</v>
      </c>
      <c r="R3" s="1" t="s">
        <v>140</v>
      </c>
      <c r="S3" s="75">
        <f>COUNTIF(N1:N24,4)+COUNTIF(N1:N24,5)+COUNTIF(N1:N24,6)</f>
        <v>13</v>
      </c>
      <c r="T3" s="74">
        <f>S3/$B$26</f>
        <v>0.5416666666666666</v>
      </c>
    </row>
    <row r="4" spans="1:20" ht="12.75">
      <c r="A4" s="3">
        <f t="shared" si="0"/>
        <v>5.75</v>
      </c>
      <c r="B4" s="2" t="s">
        <v>146</v>
      </c>
      <c r="C4" s="1">
        <v>5</v>
      </c>
      <c r="D4" s="1">
        <v>1</v>
      </c>
      <c r="E4" s="1">
        <v>6</v>
      </c>
      <c r="F4" s="1">
        <v>7</v>
      </c>
      <c r="G4" s="12" t="s">
        <v>265</v>
      </c>
      <c r="H4" s="1">
        <v>6</v>
      </c>
      <c r="I4" s="1">
        <v>8</v>
      </c>
      <c r="J4" s="1">
        <v>7</v>
      </c>
      <c r="K4" s="1">
        <v>6</v>
      </c>
      <c r="L4" s="1"/>
      <c r="M4" s="47">
        <f t="shared" si="1"/>
        <v>5.75</v>
      </c>
      <c r="N4" s="8">
        <f t="shared" si="2"/>
        <v>6</v>
      </c>
      <c r="O4" s="8">
        <v>6</v>
      </c>
      <c r="P4" s="47">
        <f t="shared" si="3"/>
        <v>6</v>
      </c>
      <c r="Q4" s="8">
        <f t="shared" si="4"/>
        <v>6</v>
      </c>
      <c r="R4" s="1" t="s">
        <v>141</v>
      </c>
      <c r="S4" s="1">
        <f>COUNTIF(N1:N24,"&lt;4")</f>
        <v>0</v>
      </c>
      <c r="T4" s="74">
        <f>S4/$B$26</f>
        <v>0</v>
      </c>
    </row>
    <row r="5" spans="1:20" ht="12.75">
      <c r="A5" s="3">
        <f t="shared" si="0"/>
        <v>5.888888888888889</v>
      </c>
      <c r="B5" s="2" t="s">
        <v>147</v>
      </c>
      <c r="C5" s="1">
        <v>5</v>
      </c>
      <c r="D5" s="1">
        <v>3</v>
      </c>
      <c r="E5" s="1">
        <v>1</v>
      </c>
      <c r="F5" s="1">
        <v>6</v>
      </c>
      <c r="G5" s="12" t="s">
        <v>265</v>
      </c>
      <c r="H5" s="1">
        <v>9</v>
      </c>
      <c r="I5" s="1">
        <v>9</v>
      </c>
      <c r="J5" s="1">
        <v>7</v>
      </c>
      <c r="K5" s="1">
        <v>7</v>
      </c>
      <c r="L5" s="1">
        <v>6</v>
      </c>
      <c r="M5" s="47">
        <f t="shared" si="1"/>
        <v>5.888888888888889</v>
      </c>
      <c r="N5" s="8">
        <f t="shared" si="2"/>
        <v>6</v>
      </c>
      <c r="O5" s="8">
        <v>7</v>
      </c>
      <c r="P5" s="47">
        <f t="shared" si="3"/>
        <v>6.5</v>
      </c>
      <c r="Q5" s="8">
        <f t="shared" si="4"/>
        <v>7</v>
      </c>
      <c r="R5" s="76" t="s">
        <v>142</v>
      </c>
      <c r="S5" s="1">
        <f>B26-SUM(S1:S4)</f>
        <v>0</v>
      </c>
      <c r="T5" s="74">
        <f>S5/$B$26</f>
        <v>0</v>
      </c>
    </row>
    <row r="6" spans="1:17" ht="12.75">
      <c r="A6" s="3">
        <f t="shared" si="0"/>
        <v>8.11111111111111</v>
      </c>
      <c r="B6" s="2" t="s">
        <v>148</v>
      </c>
      <c r="C6" s="1">
        <v>4</v>
      </c>
      <c r="D6" s="1">
        <v>7</v>
      </c>
      <c r="E6" s="1">
        <v>7</v>
      </c>
      <c r="F6" s="1">
        <v>9</v>
      </c>
      <c r="G6" s="62">
        <v>10</v>
      </c>
      <c r="H6" s="1">
        <v>10</v>
      </c>
      <c r="I6" s="1">
        <v>8</v>
      </c>
      <c r="J6" s="1">
        <v>8</v>
      </c>
      <c r="K6" s="1">
        <v>10</v>
      </c>
      <c r="L6" s="12" t="s">
        <v>267</v>
      </c>
      <c r="M6" s="47">
        <f t="shared" si="1"/>
        <v>8.11111111111111</v>
      </c>
      <c r="N6" s="8">
        <f t="shared" si="2"/>
        <v>8</v>
      </c>
      <c r="O6" s="8">
        <v>7</v>
      </c>
      <c r="P6" s="47">
        <f t="shared" si="3"/>
        <v>7.5</v>
      </c>
      <c r="Q6" s="8">
        <f t="shared" si="4"/>
        <v>8</v>
      </c>
    </row>
    <row r="7" spans="1:17" ht="12.75">
      <c r="A7" s="3">
        <f t="shared" si="0"/>
        <v>8.4</v>
      </c>
      <c r="B7" s="2" t="s">
        <v>149</v>
      </c>
      <c r="C7" s="1">
        <v>3</v>
      </c>
      <c r="D7" s="1">
        <v>8</v>
      </c>
      <c r="E7" s="1">
        <v>8</v>
      </c>
      <c r="F7" s="1">
        <v>7</v>
      </c>
      <c r="G7" s="62">
        <v>10</v>
      </c>
      <c r="H7" s="1">
        <v>10</v>
      </c>
      <c r="I7" s="1">
        <v>9</v>
      </c>
      <c r="J7" s="1">
        <v>10</v>
      </c>
      <c r="K7" s="1">
        <v>9</v>
      </c>
      <c r="L7" s="1">
        <v>10</v>
      </c>
      <c r="M7" s="47">
        <f t="shared" si="1"/>
        <v>8.4</v>
      </c>
      <c r="N7" s="8">
        <v>9</v>
      </c>
      <c r="O7" s="8">
        <v>8</v>
      </c>
      <c r="P7" s="47">
        <f t="shared" si="3"/>
        <v>8.5</v>
      </c>
      <c r="Q7" s="8">
        <f t="shared" si="4"/>
        <v>9</v>
      </c>
    </row>
    <row r="8" spans="1:17" ht="12.75">
      <c r="A8" s="3">
        <f t="shared" si="0"/>
        <v>5</v>
      </c>
      <c r="B8" s="2" t="s">
        <v>150</v>
      </c>
      <c r="C8" s="1">
        <v>2</v>
      </c>
      <c r="D8" s="1">
        <v>1</v>
      </c>
      <c r="E8" s="1">
        <v>4</v>
      </c>
      <c r="F8" s="1">
        <v>1</v>
      </c>
      <c r="G8" s="12" t="s">
        <v>267</v>
      </c>
      <c r="H8" s="1">
        <v>9</v>
      </c>
      <c r="I8" s="1">
        <v>5</v>
      </c>
      <c r="J8" s="1">
        <v>10</v>
      </c>
      <c r="K8" s="1">
        <v>8</v>
      </c>
      <c r="L8" s="1"/>
      <c r="M8" s="47">
        <f t="shared" si="1"/>
        <v>5</v>
      </c>
      <c r="N8" s="8">
        <f t="shared" si="2"/>
        <v>5</v>
      </c>
      <c r="O8" s="8">
        <v>7</v>
      </c>
      <c r="P8" s="47">
        <f t="shared" si="3"/>
        <v>6</v>
      </c>
      <c r="Q8" s="8">
        <f t="shared" si="4"/>
        <v>6</v>
      </c>
    </row>
    <row r="9" spans="1:17" ht="12.75">
      <c r="A9" s="3">
        <f t="shared" si="0"/>
        <v>8.4</v>
      </c>
      <c r="B9" s="2" t="s">
        <v>151</v>
      </c>
      <c r="C9" s="1">
        <v>3</v>
      </c>
      <c r="D9" s="1">
        <v>8</v>
      </c>
      <c r="E9" s="1">
        <v>8</v>
      </c>
      <c r="F9" s="1">
        <v>7</v>
      </c>
      <c r="G9" s="62">
        <v>10</v>
      </c>
      <c r="H9" s="1">
        <v>10</v>
      </c>
      <c r="I9" s="1">
        <v>9</v>
      </c>
      <c r="J9" s="1">
        <v>10</v>
      </c>
      <c r="K9" s="1">
        <v>9</v>
      </c>
      <c r="L9" s="1">
        <v>10</v>
      </c>
      <c r="M9" s="47">
        <f t="shared" si="1"/>
        <v>8.4</v>
      </c>
      <c r="N9" s="8">
        <v>9</v>
      </c>
      <c r="O9" s="8">
        <v>8</v>
      </c>
      <c r="P9" s="47">
        <f t="shared" si="3"/>
        <v>8.5</v>
      </c>
      <c r="Q9" s="8">
        <f t="shared" si="4"/>
        <v>9</v>
      </c>
    </row>
    <row r="10" spans="1:17" ht="12.75">
      <c r="A10" s="3">
        <f t="shared" si="0"/>
        <v>6</v>
      </c>
      <c r="B10" s="2" t="s">
        <v>152</v>
      </c>
      <c r="C10" s="1">
        <v>2</v>
      </c>
      <c r="D10" s="1">
        <v>3</v>
      </c>
      <c r="E10" s="1">
        <v>3</v>
      </c>
      <c r="F10" s="1">
        <v>6</v>
      </c>
      <c r="G10" s="62">
        <v>10</v>
      </c>
      <c r="H10" s="1">
        <v>8</v>
      </c>
      <c r="I10" s="1">
        <v>7</v>
      </c>
      <c r="J10" s="1">
        <v>9</v>
      </c>
      <c r="K10" s="1">
        <v>6</v>
      </c>
      <c r="L10" s="1"/>
      <c r="M10" s="47">
        <f t="shared" si="1"/>
        <v>6</v>
      </c>
      <c r="N10" s="8">
        <f t="shared" si="2"/>
        <v>6</v>
      </c>
      <c r="O10" s="8">
        <v>4</v>
      </c>
      <c r="P10" s="47">
        <f t="shared" si="3"/>
        <v>5</v>
      </c>
      <c r="Q10" s="8">
        <f t="shared" si="4"/>
        <v>5</v>
      </c>
    </row>
    <row r="11" spans="1:17" ht="12.75">
      <c r="A11" s="3">
        <f t="shared" si="0"/>
        <v>5.75</v>
      </c>
      <c r="B11" s="2" t="s">
        <v>153</v>
      </c>
      <c r="C11" s="1">
        <v>4</v>
      </c>
      <c r="D11" s="1">
        <v>3</v>
      </c>
      <c r="E11" s="1">
        <v>5</v>
      </c>
      <c r="F11" s="1">
        <v>7</v>
      </c>
      <c r="G11" s="12" t="s">
        <v>267</v>
      </c>
      <c r="H11" s="1">
        <v>7</v>
      </c>
      <c r="I11" s="1">
        <v>9</v>
      </c>
      <c r="J11" s="1">
        <v>6</v>
      </c>
      <c r="K11" s="1">
        <v>5</v>
      </c>
      <c r="L11" s="12" t="s">
        <v>267</v>
      </c>
      <c r="M11" s="47">
        <f t="shared" si="1"/>
        <v>5.75</v>
      </c>
      <c r="N11" s="8">
        <f t="shared" si="2"/>
        <v>6</v>
      </c>
      <c r="O11" s="8">
        <v>7</v>
      </c>
      <c r="P11" s="47">
        <f t="shared" si="3"/>
        <v>6.5</v>
      </c>
      <c r="Q11" s="8">
        <f t="shared" si="4"/>
        <v>7</v>
      </c>
    </row>
    <row r="12" spans="1:17" ht="13.5" thickBot="1">
      <c r="A12" s="3">
        <f t="shared" si="0"/>
        <v>6</v>
      </c>
      <c r="B12" s="60" t="s">
        <v>154</v>
      </c>
      <c r="C12" s="55">
        <v>5</v>
      </c>
      <c r="D12" s="55">
        <v>1</v>
      </c>
      <c r="E12" s="55">
        <v>7</v>
      </c>
      <c r="F12" s="55">
        <v>7</v>
      </c>
      <c r="G12" s="56" t="s">
        <v>265</v>
      </c>
      <c r="H12" s="55">
        <v>7</v>
      </c>
      <c r="I12" s="55">
        <v>9</v>
      </c>
      <c r="J12" s="55">
        <v>4</v>
      </c>
      <c r="K12" s="55">
        <v>8</v>
      </c>
      <c r="L12" s="56" t="s">
        <v>267</v>
      </c>
      <c r="M12" s="57">
        <f t="shared" si="1"/>
        <v>6</v>
      </c>
      <c r="N12" s="58">
        <f t="shared" si="2"/>
        <v>6</v>
      </c>
      <c r="O12" s="58">
        <v>6</v>
      </c>
      <c r="P12" s="57">
        <f t="shared" si="3"/>
        <v>6</v>
      </c>
      <c r="Q12" s="58">
        <f t="shared" si="4"/>
        <v>6</v>
      </c>
    </row>
    <row r="13" spans="1:17" ht="12.75">
      <c r="A13" s="3">
        <f t="shared" si="0"/>
        <v>4</v>
      </c>
      <c r="B13" s="59" t="s">
        <v>155</v>
      </c>
      <c r="C13" s="1">
        <v>2</v>
      </c>
      <c r="D13" s="26">
        <v>1</v>
      </c>
      <c r="E13" s="26">
        <v>1</v>
      </c>
      <c r="F13" s="26">
        <v>7</v>
      </c>
      <c r="G13" s="19" t="s">
        <v>265</v>
      </c>
      <c r="H13" s="26">
        <v>7</v>
      </c>
      <c r="I13" s="26">
        <v>1</v>
      </c>
      <c r="J13" s="26">
        <v>7</v>
      </c>
      <c r="K13" s="26">
        <v>4</v>
      </c>
      <c r="L13" s="26">
        <v>6</v>
      </c>
      <c r="M13" s="53">
        <f t="shared" si="1"/>
        <v>4</v>
      </c>
      <c r="N13" s="54">
        <f t="shared" si="2"/>
        <v>4</v>
      </c>
      <c r="O13" s="54">
        <v>5</v>
      </c>
      <c r="P13" s="53">
        <f t="shared" si="3"/>
        <v>4.5</v>
      </c>
      <c r="Q13" s="54">
        <f t="shared" si="4"/>
        <v>5</v>
      </c>
    </row>
    <row r="14" spans="1:17" ht="12.75">
      <c r="A14" s="3">
        <f t="shared" si="0"/>
        <v>6.5</v>
      </c>
      <c r="B14" s="59" t="s">
        <v>156</v>
      </c>
      <c r="C14" s="82">
        <v>6</v>
      </c>
      <c r="D14" s="26">
        <v>2</v>
      </c>
      <c r="E14" s="26">
        <v>1</v>
      </c>
      <c r="F14" s="26">
        <v>7</v>
      </c>
      <c r="G14" s="19" t="s">
        <v>267</v>
      </c>
      <c r="H14" s="26">
        <v>8</v>
      </c>
      <c r="I14" s="26">
        <v>9</v>
      </c>
      <c r="J14" s="26">
        <v>10</v>
      </c>
      <c r="K14" s="26">
        <v>9</v>
      </c>
      <c r="L14" s="26"/>
      <c r="M14" s="53">
        <f t="shared" si="1"/>
        <v>6.5</v>
      </c>
      <c r="N14" s="54">
        <f t="shared" si="2"/>
        <v>7</v>
      </c>
      <c r="O14" s="54">
        <v>8</v>
      </c>
      <c r="P14" s="53">
        <f t="shared" si="3"/>
        <v>7.5</v>
      </c>
      <c r="Q14" s="54">
        <f t="shared" si="4"/>
        <v>8</v>
      </c>
    </row>
    <row r="15" spans="1:17" ht="12.75">
      <c r="A15" s="3">
        <f t="shared" si="0"/>
        <v>5.875</v>
      </c>
      <c r="B15" s="59" t="s">
        <v>157</v>
      </c>
      <c r="C15" s="82">
        <v>3</v>
      </c>
      <c r="D15" s="26">
        <v>7</v>
      </c>
      <c r="E15" s="26">
        <v>8</v>
      </c>
      <c r="F15" s="26">
        <v>9</v>
      </c>
      <c r="G15" s="19" t="s">
        <v>267</v>
      </c>
      <c r="H15" s="26">
        <v>8</v>
      </c>
      <c r="I15" s="26">
        <v>1</v>
      </c>
      <c r="J15" s="26">
        <v>7</v>
      </c>
      <c r="K15" s="26">
        <v>4</v>
      </c>
      <c r="L15" s="26"/>
      <c r="M15" s="53">
        <f t="shared" si="1"/>
        <v>5.875</v>
      </c>
      <c r="N15" s="83">
        <f t="shared" si="2"/>
        <v>6</v>
      </c>
      <c r="O15" s="54">
        <v>5</v>
      </c>
      <c r="P15" s="53">
        <f t="shared" si="3"/>
        <v>5.5</v>
      </c>
      <c r="Q15" s="54">
        <f t="shared" si="4"/>
        <v>6</v>
      </c>
    </row>
    <row r="16" spans="1:17" ht="12.75">
      <c r="A16" s="3">
        <f t="shared" si="0"/>
        <v>5.625</v>
      </c>
      <c r="B16" s="2" t="s">
        <v>158</v>
      </c>
      <c r="C16" s="82">
        <v>1</v>
      </c>
      <c r="D16" s="1">
        <v>1</v>
      </c>
      <c r="E16" s="1">
        <v>7</v>
      </c>
      <c r="F16" s="1">
        <v>9</v>
      </c>
      <c r="G16" s="12" t="s">
        <v>267</v>
      </c>
      <c r="H16" s="1">
        <v>6</v>
      </c>
      <c r="I16" s="1">
        <v>3</v>
      </c>
      <c r="J16" s="1">
        <v>10</v>
      </c>
      <c r="K16" s="1">
        <v>8</v>
      </c>
      <c r="L16" s="1"/>
      <c r="M16" s="47">
        <f t="shared" si="1"/>
        <v>5.625</v>
      </c>
      <c r="N16" s="8">
        <f t="shared" si="2"/>
        <v>6</v>
      </c>
      <c r="O16" s="8">
        <v>5</v>
      </c>
      <c r="P16" s="47">
        <f t="shared" si="3"/>
        <v>5.5</v>
      </c>
      <c r="Q16" s="8">
        <f t="shared" si="4"/>
        <v>6</v>
      </c>
    </row>
    <row r="17" spans="1:17" ht="12.75">
      <c r="A17" s="3">
        <f t="shared" si="0"/>
        <v>7.777777777777778</v>
      </c>
      <c r="B17" s="2" t="s">
        <v>159</v>
      </c>
      <c r="C17" s="82">
        <v>7</v>
      </c>
      <c r="D17" s="62">
        <v>6</v>
      </c>
      <c r="E17" s="62">
        <v>7</v>
      </c>
      <c r="F17" s="1">
        <v>8</v>
      </c>
      <c r="G17" s="62">
        <v>9</v>
      </c>
      <c r="H17" s="1">
        <v>9</v>
      </c>
      <c r="I17" s="1">
        <v>9</v>
      </c>
      <c r="J17" s="1">
        <v>9</v>
      </c>
      <c r="K17" s="1">
        <v>6</v>
      </c>
      <c r="L17" s="1"/>
      <c r="M17" s="47">
        <f t="shared" si="1"/>
        <v>7.777777777777778</v>
      </c>
      <c r="N17" s="54">
        <f t="shared" si="2"/>
        <v>8</v>
      </c>
      <c r="O17" s="8">
        <v>9</v>
      </c>
      <c r="P17" s="47">
        <f t="shared" si="3"/>
        <v>8.5</v>
      </c>
      <c r="Q17" s="8">
        <f t="shared" si="4"/>
        <v>9</v>
      </c>
    </row>
    <row r="18" spans="1:17" ht="12.75">
      <c r="A18" s="3">
        <f t="shared" si="0"/>
        <v>7.875</v>
      </c>
      <c r="B18" s="2" t="s">
        <v>160</v>
      </c>
      <c r="C18" s="82">
        <v>5</v>
      </c>
      <c r="D18" s="1">
        <v>9</v>
      </c>
      <c r="E18" s="1">
        <v>6</v>
      </c>
      <c r="F18" s="1">
        <v>7</v>
      </c>
      <c r="G18" s="12" t="s">
        <v>265</v>
      </c>
      <c r="H18" s="1">
        <v>9</v>
      </c>
      <c r="I18" s="1">
        <v>10</v>
      </c>
      <c r="J18" s="1">
        <v>9</v>
      </c>
      <c r="K18" s="1">
        <v>8</v>
      </c>
      <c r="L18" s="1"/>
      <c r="M18" s="47">
        <f t="shared" si="1"/>
        <v>7.875</v>
      </c>
      <c r="N18" s="8">
        <f t="shared" si="2"/>
        <v>8</v>
      </c>
      <c r="O18" s="8">
        <v>8</v>
      </c>
      <c r="P18" s="47">
        <f t="shared" si="3"/>
        <v>8</v>
      </c>
      <c r="Q18" s="8">
        <f t="shared" si="4"/>
        <v>8</v>
      </c>
    </row>
    <row r="19" spans="1:17" ht="12.75">
      <c r="A19" s="3">
        <f t="shared" si="0"/>
        <v>6.875</v>
      </c>
      <c r="B19" s="2" t="s">
        <v>161</v>
      </c>
      <c r="C19" s="82">
        <v>4</v>
      </c>
      <c r="D19" s="1">
        <v>7</v>
      </c>
      <c r="E19" s="1">
        <v>6</v>
      </c>
      <c r="F19" s="1">
        <v>7</v>
      </c>
      <c r="G19" s="12" t="s">
        <v>265</v>
      </c>
      <c r="H19" s="1">
        <v>8</v>
      </c>
      <c r="I19" s="1">
        <v>10</v>
      </c>
      <c r="J19" s="1">
        <v>9</v>
      </c>
      <c r="K19" s="1">
        <v>4</v>
      </c>
      <c r="L19" s="1"/>
      <c r="M19" s="47">
        <f t="shared" si="1"/>
        <v>6.875</v>
      </c>
      <c r="N19" s="8">
        <f t="shared" si="2"/>
        <v>7</v>
      </c>
      <c r="O19" s="8">
        <v>6</v>
      </c>
      <c r="P19" s="47">
        <f t="shared" si="3"/>
        <v>6.5</v>
      </c>
      <c r="Q19" s="8">
        <f t="shared" si="4"/>
        <v>7</v>
      </c>
    </row>
    <row r="20" spans="1:17" ht="12.75">
      <c r="A20" s="3">
        <f t="shared" si="0"/>
        <v>6.75</v>
      </c>
      <c r="B20" s="2" t="s">
        <v>263</v>
      </c>
      <c r="C20" s="82">
        <v>6</v>
      </c>
      <c r="D20" s="1">
        <v>2</v>
      </c>
      <c r="E20" s="1">
        <v>6</v>
      </c>
      <c r="F20" s="1">
        <v>8</v>
      </c>
      <c r="G20" s="12" t="s">
        <v>265</v>
      </c>
      <c r="H20" s="1">
        <v>9</v>
      </c>
      <c r="I20" s="1">
        <v>6</v>
      </c>
      <c r="J20" s="1">
        <v>10</v>
      </c>
      <c r="K20" s="1">
        <v>7</v>
      </c>
      <c r="L20" s="1"/>
      <c r="M20" s="47">
        <f t="shared" si="1"/>
        <v>6.75</v>
      </c>
      <c r="N20" s="8">
        <f t="shared" si="2"/>
        <v>7</v>
      </c>
      <c r="O20" s="8">
        <v>9</v>
      </c>
      <c r="P20" s="47">
        <f t="shared" si="3"/>
        <v>8</v>
      </c>
      <c r="Q20" s="8">
        <f t="shared" si="4"/>
        <v>8</v>
      </c>
    </row>
    <row r="21" spans="1:17" ht="12.75">
      <c r="A21" s="3">
        <f t="shared" si="0"/>
        <v>4.625</v>
      </c>
      <c r="B21" s="2" t="s">
        <v>162</v>
      </c>
      <c r="C21" s="82">
        <v>5</v>
      </c>
      <c r="D21" s="1">
        <v>1</v>
      </c>
      <c r="E21" s="1">
        <v>3</v>
      </c>
      <c r="F21" s="1">
        <v>6</v>
      </c>
      <c r="G21" s="12" t="s">
        <v>267</v>
      </c>
      <c r="H21" s="1">
        <v>9</v>
      </c>
      <c r="I21" s="1">
        <v>4</v>
      </c>
      <c r="J21" s="1">
        <v>1</v>
      </c>
      <c r="K21" s="1">
        <v>8</v>
      </c>
      <c r="L21" s="1"/>
      <c r="M21" s="47">
        <f t="shared" si="1"/>
        <v>4.625</v>
      </c>
      <c r="N21" s="8">
        <f t="shared" si="2"/>
        <v>5</v>
      </c>
      <c r="O21" s="8">
        <v>5</v>
      </c>
      <c r="P21" s="47">
        <f t="shared" si="3"/>
        <v>5</v>
      </c>
      <c r="Q21" s="8">
        <f t="shared" si="4"/>
        <v>5</v>
      </c>
    </row>
    <row r="22" spans="1:17" ht="12.75">
      <c r="A22" s="3">
        <f t="shared" si="0"/>
        <v>7</v>
      </c>
      <c r="B22" s="2" t="s">
        <v>163</v>
      </c>
      <c r="C22" s="82">
        <v>5</v>
      </c>
      <c r="D22" s="1">
        <v>3</v>
      </c>
      <c r="E22" s="1">
        <v>3</v>
      </c>
      <c r="F22" s="1">
        <v>9</v>
      </c>
      <c r="G22" s="62">
        <v>10</v>
      </c>
      <c r="H22" s="1">
        <v>9</v>
      </c>
      <c r="I22" s="1">
        <v>8</v>
      </c>
      <c r="J22" s="1">
        <v>6</v>
      </c>
      <c r="K22" s="1">
        <v>10</v>
      </c>
      <c r="L22" s="1"/>
      <c r="M22" s="47">
        <f t="shared" si="1"/>
        <v>7</v>
      </c>
      <c r="N22" s="8">
        <f t="shared" si="2"/>
        <v>7</v>
      </c>
      <c r="O22" s="8">
        <v>8</v>
      </c>
      <c r="P22" s="47">
        <f t="shared" si="3"/>
        <v>7.5</v>
      </c>
      <c r="Q22" s="8">
        <f t="shared" si="4"/>
        <v>8</v>
      </c>
    </row>
    <row r="23" spans="1:17" ht="12.75">
      <c r="A23" s="3">
        <f t="shared" si="0"/>
        <v>5.625</v>
      </c>
      <c r="B23" s="2" t="s">
        <v>164</v>
      </c>
      <c r="C23" s="82">
        <v>3</v>
      </c>
      <c r="D23" s="1">
        <v>7</v>
      </c>
      <c r="E23" s="1">
        <v>7</v>
      </c>
      <c r="F23" s="1">
        <v>7</v>
      </c>
      <c r="G23" s="12" t="s">
        <v>265</v>
      </c>
      <c r="H23" s="1">
        <v>6</v>
      </c>
      <c r="I23" s="1">
        <v>8</v>
      </c>
      <c r="J23" s="1">
        <v>1</v>
      </c>
      <c r="K23" s="1">
        <v>6</v>
      </c>
      <c r="L23" s="1"/>
      <c r="M23" s="47">
        <f t="shared" si="1"/>
        <v>5.625</v>
      </c>
      <c r="N23" s="8">
        <f t="shared" si="2"/>
        <v>6</v>
      </c>
      <c r="O23" s="8">
        <v>5</v>
      </c>
      <c r="P23" s="47">
        <f t="shared" si="3"/>
        <v>5.5</v>
      </c>
      <c r="Q23" s="8">
        <f t="shared" si="4"/>
        <v>6</v>
      </c>
    </row>
    <row r="24" spans="1:17" ht="12.75">
      <c r="A24" s="3">
        <f t="shared" si="0"/>
        <v>6.625</v>
      </c>
      <c r="B24" s="2" t="s">
        <v>165</v>
      </c>
      <c r="C24" s="82">
        <v>4</v>
      </c>
      <c r="D24" s="1">
        <v>7</v>
      </c>
      <c r="E24" s="1">
        <v>7</v>
      </c>
      <c r="F24" s="1">
        <v>7</v>
      </c>
      <c r="G24" s="12" t="s">
        <v>265</v>
      </c>
      <c r="H24" s="1">
        <v>7</v>
      </c>
      <c r="I24" s="1">
        <v>8</v>
      </c>
      <c r="J24" s="1">
        <v>9</v>
      </c>
      <c r="K24" s="1">
        <v>4</v>
      </c>
      <c r="L24" s="1"/>
      <c r="M24" s="47">
        <f t="shared" si="1"/>
        <v>6.625</v>
      </c>
      <c r="N24" s="8">
        <f t="shared" si="2"/>
        <v>7</v>
      </c>
      <c r="O24" s="8">
        <v>7</v>
      </c>
      <c r="P24" s="47">
        <f t="shared" si="3"/>
        <v>7</v>
      </c>
      <c r="Q24" s="8">
        <f t="shared" si="4"/>
        <v>7</v>
      </c>
    </row>
    <row r="25" spans="2:17" s="5" customFormat="1" ht="12.75">
      <c r="B25" s="6" t="s">
        <v>0</v>
      </c>
      <c r="C25" s="47">
        <f>AVERAGE(C1:C24)</f>
        <v>3.9583333333333335</v>
      </c>
      <c r="D25" s="47">
        <f>AVERAGE(D1:D24)</f>
        <v>4.291666666666667</v>
      </c>
      <c r="E25" s="47">
        <f>AVERAGE(E1:E24)</f>
        <v>5.458333333333333</v>
      </c>
      <c r="F25" s="47">
        <f>AVERAGE(F1:F24)</f>
        <v>6.958333333333333</v>
      </c>
      <c r="G25" s="11" t="s">
        <v>69</v>
      </c>
      <c r="H25" s="47">
        <f aca="true" t="shared" si="5" ref="H25:Q25">AVERAGE(H1:H24)</f>
        <v>8.25</v>
      </c>
      <c r="I25" s="47">
        <f t="shared" si="5"/>
        <v>7.25</v>
      </c>
      <c r="J25" s="47">
        <f t="shared" si="5"/>
        <v>7.208333333333333</v>
      </c>
      <c r="K25" s="47">
        <f t="shared" si="5"/>
        <v>6.791666666666667</v>
      </c>
      <c r="L25" s="47">
        <f t="shared" si="5"/>
        <v>7.6</v>
      </c>
      <c r="M25" s="48">
        <f t="shared" si="5"/>
        <v>6.368402777777777</v>
      </c>
      <c r="N25" s="48">
        <f t="shared" si="5"/>
        <v>6.583333333333333</v>
      </c>
      <c r="O25" s="48">
        <f t="shared" si="5"/>
        <v>6.625</v>
      </c>
      <c r="P25" s="48">
        <f t="shared" si="5"/>
        <v>6.604166666666667</v>
      </c>
      <c r="Q25" s="48">
        <f t="shared" si="5"/>
        <v>6.916666666666667</v>
      </c>
    </row>
    <row r="26" spans="2:17" s="5" customFormat="1" ht="12.75">
      <c r="B26" s="6">
        <v>24</v>
      </c>
      <c r="C26" s="7" t="s">
        <v>107</v>
      </c>
      <c r="D26" s="7" t="s">
        <v>177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34</v>
      </c>
      <c r="L26" s="7" t="s">
        <v>107</v>
      </c>
      <c r="M26" s="49" t="s">
        <v>37</v>
      </c>
      <c r="N26" s="9" t="s">
        <v>70</v>
      </c>
      <c r="O26" s="8" t="s">
        <v>71</v>
      </c>
      <c r="P26" s="8" t="s">
        <v>37</v>
      </c>
      <c r="Q26" s="8" t="s">
        <v>1</v>
      </c>
    </row>
    <row r="27" spans="2:17" ht="12.75">
      <c r="B27" s="4" t="s">
        <v>198</v>
      </c>
      <c r="C27" s="84" t="s">
        <v>73</v>
      </c>
      <c r="D27" s="86"/>
      <c r="E27" s="86"/>
      <c r="F27" s="86"/>
      <c r="G27" s="86"/>
      <c r="H27" s="86"/>
      <c r="I27" s="86"/>
      <c r="J27" s="86"/>
      <c r="K27" s="86"/>
      <c r="L27" s="86"/>
      <c r="M27" s="50">
        <f>N27/B26</f>
        <v>1</v>
      </c>
      <c r="N27" s="8">
        <f>COUNTIF(N1:N24,"&gt;3")</f>
        <v>24</v>
      </c>
      <c r="O27" s="51"/>
      <c r="P27" s="51"/>
      <c r="Q27" s="15"/>
    </row>
    <row r="28" spans="2:17" ht="12.75">
      <c r="B28" s="4" t="s">
        <v>199</v>
      </c>
      <c r="C28" s="4"/>
      <c r="D28" s="4"/>
      <c r="E28" s="4"/>
      <c r="F28" s="4"/>
      <c r="G28" s="4"/>
      <c r="H28" s="7" t="s">
        <v>8</v>
      </c>
      <c r="I28" s="4"/>
      <c r="J28" s="4"/>
      <c r="K28" s="4"/>
      <c r="L28" s="4"/>
      <c r="M28" s="50">
        <f>N28/B26</f>
        <v>0.4583333333333333</v>
      </c>
      <c r="N28" s="8">
        <f>COUNTIF(N1:N24,"&gt;6")</f>
        <v>11</v>
      </c>
      <c r="O28" s="51"/>
      <c r="P28" s="51"/>
      <c r="Q28" s="15"/>
    </row>
  </sheetData>
  <sheetProtection/>
  <mergeCells count="1">
    <mergeCell ref="C27:L27"/>
  </mergeCells>
  <conditionalFormatting sqref="M1:Q24 C25:F25 H25:N2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B13">
      <selection activeCell="B27" sqref="B27"/>
    </sheetView>
  </sheetViews>
  <sheetFormatPr defaultColWidth="9.00390625" defaultRowHeight="12.75"/>
  <cols>
    <col min="1" max="1" width="0" style="0" hidden="1" customWidth="1"/>
    <col min="2" max="2" width="23.875" style="0" customWidth="1"/>
    <col min="3" max="3" width="5.00390625" style="0" bestFit="1" customWidth="1"/>
    <col min="4" max="4" width="10.125" style="0" customWidth="1"/>
    <col min="5" max="5" width="10.125" style="0" bestFit="1" customWidth="1"/>
    <col min="6" max="6" width="10.00390625" style="0" bestFit="1" customWidth="1"/>
    <col min="7" max="8" width="10.125" style="0" bestFit="1" customWidth="1"/>
    <col min="9" max="9" width="10.125" style="0" customWidth="1"/>
    <col min="10" max="10" width="9.875" style="3" customWidth="1"/>
    <col min="11" max="11" width="12.125" style="10" bestFit="1" customWidth="1"/>
  </cols>
  <sheetData>
    <row r="1" spans="1:14" ht="12.75">
      <c r="A1" s="3">
        <f aca="true" t="shared" si="0" ref="A1:A30">J1</f>
        <v>5.333333333333333</v>
      </c>
      <c r="B1" s="2" t="s">
        <v>201</v>
      </c>
      <c r="C1" s="1"/>
      <c r="D1" s="1">
        <v>8</v>
      </c>
      <c r="E1" s="1">
        <v>6</v>
      </c>
      <c r="F1" s="62">
        <v>9</v>
      </c>
      <c r="G1" s="1">
        <v>1</v>
      </c>
      <c r="H1" s="1">
        <v>4</v>
      </c>
      <c r="I1" s="1">
        <v>4</v>
      </c>
      <c r="J1" s="47">
        <f aca="true" t="shared" si="1" ref="J1:J30">AVERAGE(C1:I1)</f>
        <v>5.333333333333333</v>
      </c>
      <c r="K1" s="8">
        <f aca="true" t="shared" si="2" ref="K1:K30">ROUND(J1,0)</f>
        <v>5</v>
      </c>
      <c r="L1" s="1" t="s">
        <v>138</v>
      </c>
      <c r="M1" s="1">
        <f>COUNTIF(K1:K30,"&gt;8")</f>
        <v>17</v>
      </c>
      <c r="N1" s="74">
        <f>M1/$B$32</f>
        <v>0.5666666666666667</v>
      </c>
    </row>
    <row r="2" spans="1:14" ht="12.75">
      <c r="A2" s="3">
        <f t="shared" si="0"/>
        <v>9.5</v>
      </c>
      <c r="B2" s="2" t="s">
        <v>202</v>
      </c>
      <c r="C2" s="1"/>
      <c r="D2" s="1">
        <v>9</v>
      </c>
      <c r="E2" s="1">
        <v>10</v>
      </c>
      <c r="F2" s="62">
        <v>10</v>
      </c>
      <c r="G2" s="1">
        <v>9</v>
      </c>
      <c r="H2" s="1">
        <v>10</v>
      </c>
      <c r="I2" s="1">
        <v>9</v>
      </c>
      <c r="J2" s="47">
        <f t="shared" si="1"/>
        <v>9.5</v>
      </c>
      <c r="K2" s="8">
        <f t="shared" si="2"/>
        <v>10</v>
      </c>
      <c r="L2" s="1" t="s">
        <v>139</v>
      </c>
      <c r="M2" s="75">
        <f>COUNTIF(K1:K30,7)+COUNTIF(K1:K30,8)</f>
        <v>6</v>
      </c>
      <c r="N2" s="74">
        <f>M2/$B$32</f>
        <v>0.2</v>
      </c>
    </row>
    <row r="3" spans="1:14" ht="12.75">
      <c r="A3" s="3">
        <f t="shared" si="0"/>
        <v>8</v>
      </c>
      <c r="B3" s="2" t="s">
        <v>203</v>
      </c>
      <c r="C3" s="1"/>
      <c r="D3" s="1">
        <v>10</v>
      </c>
      <c r="E3" s="1">
        <v>9</v>
      </c>
      <c r="F3" s="62">
        <v>9</v>
      </c>
      <c r="G3" s="1">
        <v>6</v>
      </c>
      <c r="H3" s="1">
        <v>6</v>
      </c>
      <c r="I3" s="1">
        <v>8</v>
      </c>
      <c r="J3" s="47">
        <f t="shared" si="1"/>
        <v>8</v>
      </c>
      <c r="K3" s="8">
        <f t="shared" si="2"/>
        <v>8</v>
      </c>
      <c r="L3" s="1" t="s">
        <v>140</v>
      </c>
      <c r="M3" s="75">
        <f>COUNTIF(K1:K30,4)+COUNTIF(K1:K30,5)+COUNTIF(K1:K30,6)</f>
        <v>7</v>
      </c>
      <c r="N3" s="74">
        <f>M3/$B$32</f>
        <v>0.23333333333333334</v>
      </c>
    </row>
    <row r="4" spans="1:14" ht="12.75">
      <c r="A4" s="3">
        <f t="shared" si="0"/>
        <v>8.166666666666666</v>
      </c>
      <c r="B4" s="2" t="s">
        <v>204</v>
      </c>
      <c r="C4" s="1"/>
      <c r="D4" s="1">
        <v>7</v>
      </c>
      <c r="E4" s="1">
        <v>8</v>
      </c>
      <c r="F4" s="62">
        <v>8</v>
      </c>
      <c r="G4" s="1">
        <v>7</v>
      </c>
      <c r="H4" s="1">
        <v>9</v>
      </c>
      <c r="I4" s="1">
        <v>10</v>
      </c>
      <c r="J4" s="47">
        <f t="shared" si="1"/>
        <v>8.166666666666666</v>
      </c>
      <c r="K4" s="8">
        <f t="shared" si="2"/>
        <v>8</v>
      </c>
      <c r="L4" s="1" t="s">
        <v>141</v>
      </c>
      <c r="M4" s="1">
        <f>COUNTIF(K1:K30,"&lt;4")</f>
        <v>0</v>
      </c>
      <c r="N4" s="74">
        <f>M4/$B$32</f>
        <v>0</v>
      </c>
    </row>
    <row r="5" spans="1:14" ht="12.75">
      <c r="A5" s="3">
        <f t="shared" si="0"/>
        <v>9.166666666666666</v>
      </c>
      <c r="B5" s="2" t="s">
        <v>205</v>
      </c>
      <c r="C5" s="1"/>
      <c r="D5" s="1">
        <v>9</v>
      </c>
      <c r="E5" s="1">
        <v>9</v>
      </c>
      <c r="F5" s="62">
        <v>10</v>
      </c>
      <c r="G5" s="1">
        <v>8</v>
      </c>
      <c r="H5" s="1">
        <v>9</v>
      </c>
      <c r="I5" s="1">
        <v>10</v>
      </c>
      <c r="J5" s="47">
        <f t="shared" si="1"/>
        <v>9.166666666666666</v>
      </c>
      <c r="K5" s="8">
        <f t="shared" si="2"/>
        <v>9</v>
      </c>
      <c r="L5" s="76" t="s">
        <v>142</v>
      </c>
      <c r="M5" s="1">
        <f>B32-SUM(M1:M4)</f>
        <v>0</v>
      </c>
      <c r="N5" s="74">
        <f>M5/$B$32</f>
        <v>0</v>
      </c>
    </row>
    <row r="6" spans="1:11" ht="12.75">
      <c r="A6" s="3">
        <f t="shared" si="0"/>
        <v>5.5</v>
      </c>
      <c r="B6" s="2" t="s">
        <v>206</v>
      </c>
      <c r="C6" s="1"/>
      <c r="D6" s="1">
        <v>8</v>
      </c>
      <c r="E6" s="1">
        <v>7</v>
      </c>
      <c r="F6" s="62">
        <v>4</v>
      </c>
      <c r="G6" s="1">
        <v>4</v>
      </c>
      <c r="H6" s="1">
        <v>4</v>
      </c>
      <c r="I6" s="1">
        <v>6</v>
      </c>
      <c r="J6" s="47">
        <f t="shared" si="1"/>
        <v>5.5</v>
      </c>
      <c r="K6" s="8">
        <f t="shared" si="2"/>
        <v>6</v>
      </c>
    </row>
    <row r="7" spans="1:11" ht="12.75">
      <c r="A7" s="3">
        <f t="shared" si="0"/>
        <v>5.666666666666667</v>
      </c>
      <c r="B7" s="2" t="s">
        <v>207</v>
      </c>
      <c r="C7" s="1"/>
      <c r="D7" s="1">
        <v>6</v>
      </c>
      <c r="E7" s="1">
        <v>9</v>
      </c>
      <c r="F7" s="62">
        <v>9</v>
      </c>
      <c r="G7" s="1">
        <v>1</v>
      </c>
      <c r="H7" s="1">
        <v>4</v>
      </c>
      <c r="I7" s="1">
        <v>5</v>
      </c>
      <c r="J7" s="47">
        <f t="shared" si="1"/>
        <v>5.666666666666667</v>
      </c>
      <c r="K7" s="8">
        <f t="shared" si="2"/>
        <v>6</v>
      </c>
    </row>
    <row r="8" spans="1:11" ht="12.75">
      <c r="A8" s="3">
        <f t="shared" si="0"/>
        <v>9.166666666666666</v>
      </c>
      <c r="B8" s="2" t="s">
        <v>208</v>
      </c>
      <c r="C8" s="1"/>
      <c r="D8" s="1">
        <v>9</v>
      </c>
      <c r="E8" s="1">
        <v>6</v>
      </c>
      <c r="F8" s="62">
        <v>10</v>
      </c>
      <c r="G8" s="1">
        <v>10</v>
      </c>
      <c r="H8" s="1">
        <v>10</v>
      </c>
      <c r="I8" s="1">
        <v>10</v>
      </c>
      <c r="J8" s="47">
        <f t="shared" si="1"/>
        <v>9.166666666666666</v>
      </c>
      <c r="K8" s="8">
        <f t="shared" si="2"/>
        <v>9</v>
      </c>
    </row>
    <row r="9" spans="1:11" ht="12.75">
      <c r="A9" s="3"/>
      <c r="B9" s="2" t="s">
        <v>209</v>
      </c>
      <c r="C9" s="1"/>
      <c r="D9" s="1">
        <v>8</v>
      </c>
      <c r="E9" s="1">
        <v>3</v>
      </c>
      <c r="F9" s="62">
        <v>4</v>
      </c>
      <c r="G9" s="1">
        <v>4</v>
      </c>
      <c r="H9" s="1">
        <v>4</v>
      </c>
      <c r="I9" s="1">
        <v>10</v>
      </c>
      <c r="J9" s="47">
        <f t="shared" si="1"/>
        <v>5.5</v>
      </c>
      <c r="K9" s="8">
        <f t="shared" si="2"/>
        <v>6</v>
      </c>
    </row>
    <row r="10" spans="1:11" ht="12.75">
      <c r="A10" s="3"/>
      <c r="B10" s="2" t="s">
        <v>210</v>
      </c>
      <c r="C10" s="1"/>
      <c r="D10" s="1">
        <v>7</v>
      </c>
      <c r="E10" s="1">
        <v>9</v>
      </c>
      <c r="F10" s="62">
        <v>7</v>
      </c>
      <c r="G10" s="1">
        <v>4</v>
      </c>
      <c r="H10" s="1">
        <v>6</v>
      </c>
      <c r="I10" s="1">
        <v>7</v>
      </c>
      <c r="J10" s="47">
        <f t="shared" si="1"/>
        <v>6.666666666666667</v>
      </c>
      <c r="K10" s="8">
        <f t="shared" si="2"/>
        <v>7</v>
      </c>
    </row>
    <row r="11" spans="1:11" ht="12.75">
      <c r="A11" s="3">
        <f t="shared" si="0"/>
        <v>5.857142857142857</v>
      </c>
      <c r="B11" s="2" t="s">
        <v>211</v>
      </c>
      <c r="C11" s="1">
        <v>1</v>
      </c>
      <c r="D11" s="1">
        <v>7</v>
      </c>
      <c r="E11" s="1">
        <v>9</v>
      </c>
      <c r="F11" s="62">
        <v>7</v>
      </c>
      <c r="G11" s="1">
        <v>4</v>
      </c>
      <c r="H11" s="1">
        <v>6</v>
      </c>
      <c r="I11" s="1">
        <v>7</v>
      </c>
      <c r="J11" s="47">
        <f t="shared" si="1"/>
        <v>5.857142857142857</v>
      </c>
      <c r="K11" s="8">
        <f t="shared" si="2"/>
        <v>6</v>
      </c>
    </row>
    <row r="12" spans="1:11" ht="12.75">
      <c r="A12" s="3">
        <f t="shared" si="0"/>
        <v>5.833333333333333</v>
      </c>
      <c r="B12" s="2" t="s">
        <v>212</v>
      </c>
      <c r="C12" s="1"/>
      <c r="D12" s="1">
        <v>6</v>
      </c>
      <c r="E12" s="1">
        <v>9</v>
      </c>
      <c r="F12" s="62">
        <v>9</v>
      </c>
      <c r="G12" s="1">
        <v>1</v>
      </c>
      <c r="H12" s="1">
        <v>4</v>
      </c>
      <c r="I12" s="1">
        <v>6</v>
      </c>
      <c r="J12" s="47">
        <f t="shared" si="1"/>
        <v>5.833333333333333</v>
      </c>
      <c r="K12" s="8">
        <f t="shared" si="2"/>
        <v>6</v>
      </c>
    </row>
    <row r="13" spans="1:11" ht="12.75">
      <c r="A13" s="3">
        <f t="shared" si="0"/>
        <v>4.571428571428571</v>
      </c>
      <c r="B13" s="2" t="s">
        <v>213</v>
      </c>
      <c r="C13" s="1">
        <v>9</v>
      </c>
      <c r="D13" s="1">
        <v>6</v>
      </c>
      <c r="E13" s="1">
        <v>1</v>
      </c>
      <c r="F13" s="62">
        <v>1</v>
      </c>
      <c r="G13" s="1">
        <v>4</v>
      </c>
      <c r="H13" s="1">
        <v>5</v>
      </c>
      <c r="I13" s="1">
        <v>6</v>
      </c>
      <c r="J13" s="47">
        <f t="shared" si="1"/>
        <v>4.571428571428571</v>
      </c>
      <c r="K13" s="8">
        <f t="shared" si="2"/>
        <v>5</v>
      </c>
    </row>
    <row r="14" spans="1:11" ht="12.75">
      <c r="A14" s="3">
        <f t="shared" si="0"/>
        <v>7.666666666666667</v>
      </c>
      <c r="B14" s="2" t="s">
        <v>214</v>
      </c>
      <c r="C14" s="1"/>
      <c r="D14" s="1">
        <v>8</v>
      </c>
      <c r="E14" s="1">
        <v>1</v>
      </c>
      <c r="F14" s="62">
        <v>9</v>
      </c>
      <c r="G14" s="1">
        <v>9</v>
      </c>
      <c r="H14" s="1">
        <v>9</v>
      </c>
      <c r="I14" s="1">
        <v>10</v>
      </c>
      <c r="J14" s="47">
        <f t="shared" si="1"/>
        <v>7.666666666666667</v>
      </c>
      <c r="K14" s="8">
        <f t="shared" si="2"/>
        <v>8</v>
      </c>
    </row>
    <row r="15" spans="1:11" ht="13.5" thickBot="1">
      <c r="A15" s="3">
        <f t="shared" si="0"/>
        <v>9.5</v>
      </c>
      <c r="B15" s="60" t="s">
        <v>215</v>
      </c>
      <c r="C15" s="55"/>
      <c r="D15" s="55">
        <v>9</v>
      </c>
      <c r="E15" s="55">
        <v>10</v>
      </c>
      <c r="F15" s="64">
        <v>10</v>
      </c>
      <c r="G15" s="55">
        <v>9</v>
      </c>
      <c r="H15" s="55">
        <v>10</v>
      </c>
      <c r="I15" s="55">
        <v>9</v>
      </c>
      <c r="J15" s="57">
        <f t="shared" si="1"/>
        <v>9.5</v>
      </c>
      <c r="K15" s="58">
        <f t="shared" si="2"/>
        <v>10</v>
      </c>
    </row>
    <row r="16" spans="1:11" ht="12.75">
      <c r="A16" s="3">
        <f t="shared" si="0"/>
        <v>9.666666666666666</v>
      </c>
      <c r="B16" s="59" t="s">
        <v>216</v>
      </c>
      <c r="C16" s="26"/>
      <c r="D16" s="26">
        <v>9</v>
      </c>
      <c r="E16" s="26">
        <v>9</v>
      </c>
      <c r="F16" s="65">
        <v>10</v>
      </c>
      <c r="G16" s="26">
        <v>10</v>
      </c>
      <c r="H16" s="26">
        <v>10</v>
      </c>
      <c r="I16" s="26">
        <v>10</v>
      </c>
      <c r="J16" s="53">
        <f t="shared" si="1"/>
        <v>9.666666666666666</v>
      </c>
      <c r="K16" s="54">
        <f t="shared" si="2"/>
        <v>10</v>
      </c>
    </row>
    <row r="17" spans="1:11" ht="12.75">
      <c r="A17" s="3">
        <f t="shared" si="0"/>
        <v>7.666666666666667</v>
      </c>
      <c r="B17" s="59" t="s">
        <v>217</v>
      </c>
      <c r="C17" s="26"/>
      <c r="D17" s="26">
        <v>8</v>
      </c>
      <c r="E17" s="26">
        <v>10</v>
      </c>
      <c r="F17" s="65">
        <v>8</v>
      </c>
      <c r="G17" s="26">
        <v>7</v>
      </c>
      <c r="H17" s="26">
        <v>6</v>
      </c>
      <c r="I17" s="26">
        <v>7</v>
      </c>
      <c r="J17" s="53">
        <f t="shared" si="1"/>
        <v>7.666666666666667</v>
      </c>
      <c r="K17" s="83">
        <f t="shared" si="2"/>
        <v>8</v>
      </c>
    </row>
    <row r="18" spans="1:11" ht="12.75">
      <c r="A18" s="3">
        <f t="shared" si="0"/>
        <v>9.666666666666666</v>
      </c>
      <c r="B18" s="2" t="s">
        <v>218</v>
      </c>
      <c r="C18" s="1"/>
      <c r="D18" s="1">
        <v>9</v>
      </c>
      <c r="E18" s="1">
        <v>10</v>
      </c>
      <c r="F18" s="62">
        <v>10</v>
      </c>
      <c r="G18" s="1">
        <v>10</v>
      </c>
      <c r="H18" s="1">
        <v>9</v>
      </c>
      <c r="I18" s="1">
        <v>10</v>
      </c>
      <c r="J18" s="47">
        <f t="shared" si="1"/>
        <v>9.666666666666666</v>
      </c>
      <c r="K18" s="8">
        <f t="shared" si="2"/>
        <v>10</v>
      </c>
    </row>
    <row r="19" spans="1:11" ht="12.75">
      <c r="A19" s="3">
        <f t="shared" si="0"/>
        <v>9.333333333333334</v>
      </c>
      <c r="B19" s="2" t="s">
        <v>219</v>
      </c>
      <c r="C19" s="1"/>
      <c r="D19" s="1">
        <v>8</v>
      </c>
      <c r="E19" s="1">
        <v>8</v>
      </c>
      <c r="F19" s="62">
        <v>10</v>
      </c>
      <c r="G19" s="1">
        <v>10</v>
      </c>
      <c r="H19" s="1">
        <v>10</v>
      </c>
      <c r="I19" s="1">
        <v>10</v>
      </c>
      <c r="J19" s="47">
        <f t="shared" si="1"/>
        <v>9.333333333333334</v>
      </c>
      <c r="K19" s="54">
        <v>10</v>
      </c>
    </row>
    <row r="20" spans="1:11" ht="12.75">
      <c r="A20" s="3">
        <f t="shared" si="0"/>
        <v>8.333333333333334</v>
      </c>
      <c r="B20" s="2" t="s">
        <v>220</v>
      </c>
      <c r="C20" s="62"/>
      <c r="D20" s="62">
        <v>9</v>
      </c>
      <c r="E20" s="1">
        <v>8</v>
      </c>
      <c r="F20" s="62">
        <v>9</v>
      </c>
      <c r="G20" s="1">
        <v>10</v>
      </c>
      <c r="H20" s="1">
        <v>6</v>
      </c>
      <c r="I20" s="1">
        <v>8</v>
      </c>
      <c r="J20" s="47">
        <f t="shared" si="1"/>
        <v>8.333333333333334</v>
      </c>
      <c r="K20" s="8">
        <v>9</v>
      </c>
    </row>
    <row r="21" spans="1:11" ht="12.75">
      <c r="A21" s="3">
        <f t="shared" si="0"/>
        <v>9</v>
      </c>
      <c r="B21" s="2" t="s">
        <v>221</v>
      </c>
      <c r="C21" s="1"/>
      <c r="D21" s="1">
        <v>9</v>
      </c>
      <c r="E21" s="1">
        <v>10</v>
      </c>
      <c r="F21" s="62">
        <v>10</v>
      </c>
      <c r="G21" s="1">
        <v>7</v>
      </c>
      <c r="H21" s="1">
        <v>9</v>
      </c>
      <c r="I21" s="1">
        <v>9</v>
      </c>
      <c r="J21" s="47">
        <f t="shared" si="1"/>
        <v>9</v>
      </c>
      <c r="K21" s="8">
        <f t="shared" si="2"/>
        <v>9</v>
      </c>
    </row>
    <row r="22" spans="1:11" ht="12.75">
      <c r="A22" s="3"/>
      <c r="B22" s="2" t="s">
        <v>222</v>
      </c>
      <c r="C22" s="1"/>
      <c r="D22" s="1">
        <v>8</v>
      </c>
      <c r="E22" s="1">
        <v>9</v>
      </c>
      <c r="F22" s="62">
        <v>10</v>
      </c>
      <c r="G22" s="1">
        <v>9</v>
      </c>
      <c r="H22" s="1">
        <v>10</v>
      </c>
      <c r="I22" s="1">
        <v>9</v>
      </c>
      <c r="J22" s="47">
        <f t="shared" si="1"/>
        <v>9.166666666666666</v>
      </c>
      <c r="K22" s="8">
        <f t="shared" si="2"/>
        <v>9</v>
      </c>
    </row>
    <row r="23" spans="1:11" ht="12.75">
      <c r="A23" s="3"/>
      <c r="B23" s="2" t="s">
        <v>223</v>
      </c>
      <c r="C23" s="1"/>
      <c r="D23" s="1">
        <v>8</v>
      </c>
      <c r="E23" s="1">
        <v>10</v>
      </c>
      <c r="F23" s="62">
        <v>10</v>
      </c>
      <c r="G23" s="1">
        <v>7</v>
      </c>
      <c r="H23" s="1">
        <v>9</v>
      </c>
      <c r="I23" s="1">
        <v>9</v>
      </c>
      <c r="J23" s="47">
        <f t="shared" si="1"/>
        <v>8.833333333333334</v>
      </c>
      <c r="K23" s="8">
        <f t="shared" si="2"/>
        <v>9</v>
      </c>
    </row>
    <row r="24" spans="1:11" ht="12.75">
      <c r="A24" s="3"/>
      <c r="B24" s="2" t="s">
        <v>224</v>
      </c>
      <c r="C24" s="1"/>
      <c r="D24" s="1">
        <v>8</v>
      </c>
      <c r="E24" s="1">
        <v>10</v>
      </c>
      <c r="F24" s="62">
        <v>9</v>
      </c>
      <c r="G24" s="1">
        <v>9</v>
      </c>
      <c r="H24" s="1">
        <v>7</v>
      </c>
      <c r="I24" s="1">
        <v>9</v>
      </c>
      <c r="J24" s="47">
        <f t="shared" si="1"/>
        <v>8.666666666666666</v>
      </c>
      <c r="K24" s="8">
        <f t="shared" si="2"/>
        <v>9</v>
      </c>
    </row>
    <row r="25" spans="1:11" ht="12.75">
      <c r="A25" s="3">
        <f t="shared" si="0"/>
        <v>9</v>
      </c>
      <c r="B25" s="2" t="s">
        <v>225</v>
      </c>
      <c r="C25" s="1"/>
      <c r="D25" s="1">
        <v>9</v>
      </c>
      <c r="E25" s="1">
        <v>9</v>
      </c>
      <c r="F25" s="62">
        <v>9</v>
      </c>
      <c r="G25" s="1">
        <v>9</v>
      </c>
      <c r="H25" s="1">
        <v>9</v>
      </c>
      <c r="I25" s="1">
        <v>9</v>
      </c>
      <c r="J25" s="47">
        <f t="shared" si="1"/>
        <v>9</v>
      </c>
      <c r="K25" s="8">
        <f t="shared" si="2"/>
        <v>9</v>
      </c>
    </row>
    <row r="26" spans="1:11" ht="12.75">
      <c r="A26" s="3">
        <f t="shared" si="0"/>
        <v>9.333333333333334</v>
      </c>
      <c r="B26" s="2" t="s">
        <v>226</v>
      </c>
      <c r="C26" s="1"/>
      <c r="D26" s="1">
        <v>8</v>
      </c>
      <c r="E26" s="1">
        <v>8</v>
      </c>
      <c r="F26" s="62">
        <v>10</v>
      </c>
      <c r="G26" s="1">
        <v>10</v>
      </c>
      <c r="H26" s="1">
        <v>10</v>
      </c>
      <c r="I26" s="1">
        <v>10</v>
      </c>
      <c r="J26" s="47">
        <f t="shared" si="1"/>
        <v>9.333333333333334</v>
      </c>
      <c r="K26" s="8">
        <v>10</v>
      </c>
    </row>
    <row r="27" spans="1:11" ht="12.75">
      <c r="A27" s="3">
        <f t="shared" si="0"/>
        <v>9.833333333333334</v>
      </c>
      <c r="B27" s="2" t="s">
        <v>227</v>
      </c>
      <c r="C27" s="1"/>
      <c r="D27" s="1">
        <v>9</v>
      </c>
      <c r="E27" s="1">
        <v>10</v>
      </c>
      <c r="F27" s="62">
        <v>10</v>
      </c>
      <c r="G27" s="1">
        <v>10</v>
      </c>
      <c r="H27" s="1">
        <v>10</v>
      </c>
      <c r="I27" s="1">
        <v>10</v>
      </c>
      <c r="J27" s="47">
        <f t="shared" si="1"/>
        <v>9.833333333333334</v>
      </c>
      <c r="K27" s="8">
        <f t="shared" si="2"/>
        <v>10</v>
      </c>
    </row>
    <row r="28" spans="1:11" ht="12.75">
      <c r="A28" s="3">
        <f t="shared" si="0"/>
        <v>8.666666666666666</v>
      </c>
      <c r="B28" s="2" t="s">
        <v>228</v>
      </c>
      <c r="C28" s="1"/>
      <c r="D28" s="1">
        <v>8</v>
      </c>
      <c r="E28" s="1">
        <v>10</v>
      </c>
      <c r="F28" s="62">
        <v>9</v>
      </c>
      <c r="G28" s="1">
        <v>9</v>
      </c>
      <c r="H28" s="1">
        <v>7</v>
      </c>
      <c r="I28" s="1">
        <v>9</v>
      </c>
      <c r="J28" s="47">
        <f t="shared" si="1"/>
        <v>8.666666666666666</v>
      </c>
      <c r="K28" s="8">
        <f t="shared" si="2"/>
        <v>9</v>
      </c>
    </row>
    <row r="29" spans="1:11" ht="12.75">
      <c r="A29" s="3">
        <f t="shared" si="0"/>
        <v>9.666666666666666</v>
      </c>
      <c r="B29" s="2" t="s">
        <v>229</v>
      </c>
      <c r="C29" s="1"/>
      <c r="D29" s="1">
        <v>9</v>
      </c>
      <c r="E29" s="1">
        <v>9</v>
      </c>
      <c r="F29" s="62">
        <v>10</v>
      </c>
      <c r="G29" s="1">
        <v>10</v>
      </c>
      <c r="H29" s="1">
        <v>10</v>
      </c>
      <c r="I29" s="1">
        <v>10</v>
      </c>
      <c r="J29" s="47">
        <f t="shared" si="1"/>
        <v>9.666666666666666</v>
      </c>
      <c r="K29" s="8">
        <f t="shared" si="2"/>
        <v>10</v>
      </c>
    </row>
    <row r="30" spans="1:11" ht="12.75">
      <c r="A30" s="3">
        <f t="shared" si="0"/>
        <v>8.166666666666666</v>
      </c>
      <c r="B30" s="2" t="s">
        <v>230</v>
      </c>
      <c r="C30" s="1"/>
      <c r="D30" s="1">
        <v>8</v>
      </c>
      <c r="E30" s="1">
        <v>9</v>
      </c>
      <c r="F30" s="62">
        <v>9</v>
      </c>
      <c r="G30" s="1">
        <v>8</v>
      </c>
      <c r="H30" s="1">
        <v>8</v>
      </c>
      <c r="I30" s="1">
        <v>7</v>
      </c>
      <c r="J30" s="47">
        <f t="shared" si="1"/>
        <v>8.166666666666666</v>
      </c>
      <c r="K30" s="8">
        <f t="shared" si="2"/>
        <v>8</v>
      </c>
    </row>
    <row r="31" spans="2:11" s="5" customFormat="1" ht="12.75">
      <c r="B31" s="6" t="s">
        <v>0</v>
      </c>
      <c r="C31" s="11">
        <f aca="true" t="shared" si="3" ref="C31:K31">AVERAGE(C1:C30)</f>
        <v>5</v>
      </c>
      <c r="D31" s="11">
        <f t="shared" si="3"/>
        <v>8.133333333333333</v>
      </c>
      <c r="E31" s="11">
        <f t="shared" si="3"/>
        <v>8.166666666666666</v>
      </c>
      <c r="F31" s="11">
        <f t="shared" si="3"/>
        <v>8.633333333333333</v>
      </c>
      <c r="G31" s="11">
        <f t="shared" si="3"/>
        <v>7.2</v>
      </c>
      <c r="H31" s="11">
        <f t="shared" si="3"/>
        <v>7.666666666666667</v>
      </c>
      <c r="I31" s="11">
        <f t="shared" si="3"/>
        <v>8.433333333333334</v>
      </c>
      <c r="J31" s="48">
        <f t="shared" si="3"/>
        <v>8.036507936507936</v>
      </c>
      <c r="K31" s="48">
        <f t="shared" si="3"/>
        <v>8.266666666666667</v>
      </c>
    </row>
    <row r="32" spans="2:11" s="5" customFormat="1" ht="12.75">
      <c r="B32" s="6">
        <v>30</v>
      </c>
      <c r="C32" s="7"/>
      <c r="D32" s="7" t="s">
        <v>175</v>
      </c>
      <c r="E32" s="7" t="s">
        <v>176</v>
      </c>
      <c r="F32" s="7" t="s">
        <v>177</v>
      </c>
      <c r="G32" s="7" t="s">
        <v>2</v>
      </c>
      <c r="H32" s="7" t="s">
        <v>3</v>
      </c>
      <c r="I32" s="7" t="s">
        <v>8</v>
      </c>
      <c r="J32" s="49" t="s">
        <v>37</v>
      </c>
      <c r="K32" s="9" t="s">
        <v>180</v>
      </c>
    </row>
    <row r="33" spans="2:11" ht="12.75">
      <c r="B33" s="4" t="s">
        <v>178</v>
      </c>
      <c r="C33" s="84" t="s">
        <v>174</v>
      </c>
      <c r="D33" s="86"/>
      <c r="E33" s="86"/>
      <c r="F33" s="86"/>
      <c r="G33" s="86"/>
      <c r="H33" s="86"/>
      <c r="I33" s="85"/>
      <c r="J33" s="50">
        <f>K33/30</f>
        <v>1</v>
      </c>
      <c r="K33" s="8">
        <f>COUNTIF(K1:K30,"&gt;3")</f>
        <v>30</v>
      </c>
    </row>
    <row r="34" spans="2:11" ht="12.75">
      <c r="B34" s="4" t="s">
        <v>179</v>
      </c>
      <c r="C34" s="4"/>
      <c r="D34" s="4"/>
      <c r="E34" s="4"/>
      <c r="F34" s="4"/>
      <c r="G34" s="4"/>
      <c r="H34" s="4"/>
      <c r="I34" s="4"/>
      <c r="J34" s="50">
        <f>K34/30</f>
        <v>0.7666666666666667</v>
      </c>
      <c r="K34" s="8">
        <f>COUNTIF(K1:K30,"&gt;6")</f>
        <v>23</v>
      </c>
    </row>
  </sheetData>
  <sheetProtection/>
  <mergeCells count="1">
    <mergeCell ref="C33:I33"/>
  </mergeCells>
  <conditionalFormatting sqref="J1:K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 topLeftCell="A10">
      <selection activeCell="B30" sqref="B30"/>
    </sheetView>
  </sheetViews>
  <sheetFormatPr defaultColWidth="9.00390625" defaultRowHeight="12.75"/>
  <cols>
    <col min="1" max="1" width="0.12890625" style="0" customWidth="1"/>
    <col min="2" max="2" width="23.875" style="0" customWidth="1"/>
    <col min="3" max="3" width="5.00390625" style="0" bestFit="1" customWidth="1"/>
    <col min="4" max="4" width="10.125" style="0" customWidth="1"/>
    <col min="5" max="5" width="10.125" style="0" bestFit="1" customWidth="1"/>
    <col min="6" max="6" width="10.00390625" style="0" bestFit="1" customWidth="1"/>
    <col min="7" max="8" width="10.125" style="0" bestFit="1" customWidth="1"/>
    <col min="9" max="9" width="10.125" style="0" customWidth="1"/>
    <col min="10" max="10" width="10.375" style="0" customWidth="1"/>
    <col min="11" max="11" width="9.875" style="3" customWidth="1"/>
    <col min="12" max="12" width="12.125" style="10" bestFit="1" customWidth="1"/>
  </cols>
  <sheetData>
    <row r="1" spans="1:15" ht="12.75">
      <c r="A1" s="3">
        <f aca="true" t="shared" si="0" ref="A1:A30">K1</f>
        <v>7.571428571428571</v>
      </c>
      <c r="B1" s="2" t="s">
        <v>231</v>
      </c>
      <c r="C1" s="1"/>
      <c r="D1" s="1">
        <v>5</v>
      </c>
      <c r="E1" s="1">
        <v>8</v>
      </c>
      <c r="F1" s="62">
        <v>9</v>
      </c>
      <c r="G1" s="1">
        <v>8</v>
      </c>
      <c r="H1" s="1">
        <v>7</v>
      </c>
      <c r="I1" s="1">
        <v>8</v>
      </c>
      <c r="J1" s="1">
        <v>8</v>
      </c>
      <c r="K1" s="47">
        <f aca="true" t="shared" si="1" ref="K1:K30">AVERAGE(C1:J1)</f>
        <v>7.571428571428571</v>
      </c>
      <c r="L1" s="8">
        <f aca="true" t="shared" si="2" ref="L1:L30">ROUND(K1,0)</f>
        <v>8</v>
      </c>
      <c r="M1" s="1" t="s">
        <v>138</v>
      </c>
      <c r="N1" s="1">
        <f>COUNTIF(L1:L30,"&gt;8")</f>
        <v>14</v>
      </c>
      <c r="O1" s="74">
        <f>N1/$B$32</f>
        <v>0.4666666666666667</v>
      </c>
    </row>
    <row r="2" spans="1:15" ht="12.75">
      <c r="A2" s="3">
        <f t="shared" si="0"/>
        <v>8.571428571428571</v>
      </c>
      <c r="B2" s="2" t="s">
        <v>232</v>
      </c>
      <c r="C2" s="1"/>
      <c r="D2" s="1">
        <v>7</v>
      </c>
      <c r="E2" s="1">
        <v>9</v>
      </c>
      <c r="F2" s="62">
        <v>9</v>
      </c>
      <c r="G2" s="1">
        <v>8</v>
      </c>
      <c r="H2" s="1">
        <v>8</v>
      </c>
      <c r="I2" s="1">
        <v>9</v>
      </c>
      <c r="J2" s="1">
        <v>10</v>
      </c>
      <c r="K2" s="47">
        <f t="shared" si="1"/>
        <v>8.571428571428571</v>
      </c>
      <c r="L2" s="8">
        <f t="shared" si="2"/>
        <v>9</v>
      </c>
      <c r="M2" s="1" t="s">
        <v>139</v>
      </c>
      <c r="N2" s="75">
        <f>COUNTIF(L1:L30,7)+COUNTIF(L1:L30,8)</f>
        <v>13</v>
      </c>
      <c r="O2" s="74">
        <f>N2/$B$32</f>
        <v>0.43333333333333335</v>
      </c>
    </row>
    <row r="3" spans="1:15" ht="12.75">
      <c r="A3" s="3">
        <f t="shared" si="0"/>
        <v>5</v>
      </c>
      <c r="B3" s="2" t="s">
        <v>233</v>
      </c>
      <c r="C3" s="1"/>
      <c r="D3" s="1">
        <v>7</v>
      </c>
      <c r="E3" s="1">
        <v>5</v>
      </c>
      <c r="F3" s="62">
        <v>1</v>
      </c>
      <c r="G3" s="1">
        <v>5</v>
      </c>
      <c r="H3" s="1">
        <v>6</v>
      </c>
      <c r="I3" s="1">
        <v>6</v>
      </c>
      <c r="J3" s="1">
        <v>5</v>
      </c>
      <c r="K3" s="47">
        <f t="shared" si="1"/>
        <v>5</v>
      </c>
      <c r="L3" s="8">
        <f t="shared" si="2"/>
        <v>5</v>
      </c>
      <c r="M3" s="1" t="s">
        <v>140</v>
      </c>
      <c r="N3" s="75">
        <f>COUNTIF(L1:L30,4)+COUNTIF(L1:L30,5)+COUNTIF(L1:L30,6)</f>
        <v>3</v>
      </c>
      <c r="O3" s="74">
        <f>N3/$B$32</f>
        <v>0.1</v>
      </c>
    </row>
    <row r="4" spans="1:15" ht="12.75">
      <c r="A4" s="3">
        <f t="shared" si="0"/>
        <v>7.571428571428571</v>
      </c>
      <c r="B4" s="2" t="s">
        <v>234</v>
      </c>
      <c r="C4" s="1"/>
      <c r="D4" s="1">
        <v>5</v>
      </c>
      <c r="E4" s="1">
        <v>8</v>
      </c>
      <c r="F4" s="62">
        <v>9</v>
      </c>
      <c r="G4" s="1">
        <v>8</v>
      </c>
      <c r="H4" s="1">
        <v>7</v>
      </c>
      <c r="I4" s="1">
        <v>8</v>
      </c>
      <c r="J4" s="1">
        <v>8</v>
      </c>
      <c r="K4" s="47">
        <f t="shared" si="1"/>
        <v>7.571428571428571</v>
      </c>
      <c r="L4" s="8">
        <f t="shared" si="2"/>
        <v>8</v>
      </c>
      <c r="M4" s="1" t="s">
        <v>141</v>
      </c>
      <c r="N4" s="1">
        <f>COUNTIF(L1:L30,"&lt;4")</f>
        <v>0</v>
      </c>
      <c r="O4" s="74">
        <f>N4/$B$32</f>
        <v>0</v>
      </c>
    </row>
    <row r="5" spans="1:15" ht="12.75">
      <c r="A5" s="3">
        <f t="shared" si="0"/>
        <v>7.25</v>
      </c>
      <c r="B5" s="2" t="s">
        <v>235</v>
      </c>
      <c r="C5" s="1">
        <v>10</v>
      </c>
      <c r="D5" s="1">
        <v>7</v>
      </c>
      <c r="E5" s="1">
        <v>7</v>
      </c>
      <c r="F5" s="62">
        <v>5</v>
      </c>
      <c r="G5" s="1">
        <v>5</v>
      </c>
      <c r="H5" s="1">
        <v>6</v>
      </c>
      <c r="I5" s="1">
        <v>8</v>
      </c>
      <c r="J5" s="1">
        <v>10</v>
      </c>
      <c r="K5" s="47">
        <f t="shared" si="1"/>
        <v>7.25</v>
      </c>
      <c r="L5" s="8">
        <v>8</v>
      </c>
      <c r="M5" s="76" t="s">
        <v>142</v>
      </c>
      <c r="N5" s="1">
        <f>B32-SUM(N1:N4)</f>
        <v>0</v>
      </c>
      <c r="O5" s="74">
        <f>N5/$B$32</f>
        <v>0</v>
      </c>
    </row>
    <row r="6" spans="1:12" ht="12.75">
      <c r="A6" s="3">
        <f t="shared" si="0"/>
        <v>8.428571428571429</v>
      </c>
      <c r="B6" s="2" t="s">
        <v>236</v>
      </c>
      <c r="C6" s="1"/>
      <c r="D6" s="1">
        <v>9</v>
      </c>
      <c r="E6" s="1">
        <v>9</v>
      </c>
      <c r="F6" s="62">
        <v>10</v>
      </c>
      <c r="G6" s="1">
        <v>5</v>
      </c>
      <c r="H6" s="1">
        <v>7</v>
      </c>
      <c r="I6" s="1">
        <v>9</v>
      </c>
      <c r="J6" s="1">
        <v>10</v>
      </c>
      <c r="K6" s="47">
        <f t="shared" si="1"/>
        <v>8.428571428571429</v>
      </c>
      <c r="L6" s="8">
        <v>9</v>
      </c>
    </row>
    <row r="7" spans="1:12" ht="12.75">
      <c r="A7" s="3">
        <f t="shared" si="0"/>
        <v>6.571428571428571</v>
      </c>
      <c r="B7" s="2" t="s">
        <v>237</v>
      </c>
      <c r="C7" s="1"/>
      <c r="D7" s="1">
        <v>7</v>
      </c>
      <c r="E7" s="1">
        <v>7</v>
      </c>
      <c r="F7" s="62">
        <v>5</v>
      </c>
      <c r="G7" s="1">
        <v>5</v>
      </c>
      <c r="H7" s="1">
        <v>6</v>
      </c>
      <c r="I7" s="1">
        <v>8</v>
      </c>
      <c r="J7" s="1">
        <v>8</v>
      </c>
      <c r="K7" s="47">
        <f t="shared" si="1"/>
        <v>6.571428571428571</v>
      </c>
      <c r="L7" s="8">
        <f t="shared" si="2"/>
        <v>7</v>
      </c>
    </row>
    <row r="8" spans="1:12" ht="12.75">
      <c r="A8" s="3">
        <f t="shared" si="0"/>
        <v>6.571428571428571</v>
      </c>
      <c r="B8" s="2" t="s">
        <v>238</v>
      </c>
      <c r="C8" s="1"/>
      <c r="D8" s="1">
        <v>4</v>
      </c>
      <c r="E8" s="1">
        <v>6</v>
      </c>
      <c r="F8" s="62">
        <v>8</v>
      </c>
      <c r="G8" s="1">
        <v>5</v>
      </c>
      <c r="H8" s="1">
        <v>6</v>
      </c>
      <c r="I8" s="1">
        <v>10</v>
      </c>
      <c r="J8" s="1">
        <v>7</v>
      </c>
      <c r="K8" s="47">
        <f t="shared" si="1"/>
        <v>6.571428571428571</v>
      </c>
      <c r="L8" s="8">
        <f t="shared" si="2"/>
        <v>7</v>
      </c>
    </row>
    <row r="9" spans="1:12" ht="12.75">
      <c r="A9" s="3">
        <f t="shared" si="0"/>
        <v>9</v>
      </c>
      <c r="B9" s="2" t="s">
        <v>239</v>
      </c>
      <c r="C9" s="1"/>
      <c r="D9" s="1">
        <v>9</v>
      </c>
      <c r="E9" s="1">
        <v>10</v>
      </c>
      <c r="F9" s="62">
        <v>10</v>
      </c>
      <c r="G9" s="1">
        <v>7</v>
      </c>
      <c r="H9" s="1">
        <v>9</v>
      </c>
      <c r="I9" s="1">
        <v>9</v>
      </c>
      <c r="J9" s="1">
        <v>9</v>
      </c>
      <c r="K9" s="47">
        <f t="shared" si="1"/>
        <v>9</v>
      </c>
      <c r="L9" s="8">
        <f t="shared" si="2"/>
        <v>9</v>
      </c>
    </row>
    <row r="10" spans="1:12" ht="12.75">
      <c r="A10" s="3">
        <f t="shared" si="0"/>
        <v>8.714285714285714</v>
      </c>
      <c r="B10" s="2" t="s">
        <v>240</v>
      </c>
      <c r="C10" s="1"/>
      <c r="D10" s="1">
        <v>8</v>
      </c>
      <c r="E10" s="1">
        <v>9</v>
      </c>
      <c r="F10" s="62">
        <v>8</v>
      </c>
      <c r="G10" s="1">
        <v>9</v>
      </c>
      <c r="H10" s="1">
        <v>8</v>
      </c>
      <c r="I10" s="1">
        <v>10</v>
      </c>
      <c r="J10" s="1">
        <v>9</v>
      </c>
      <c r="K10" s="47">
        <f t="shared" si="1"/>
        <v>8.714285714285714</v>
      </c>
      <c r="L10" s="8">
        <f t="shared" si="2"/>
        <v>9</v>
      </c>
    </row>
    <row r="11" spans="1:12" ht="12.75">
      <c r="A11" s="3">
        <f t="shared" si="0"/>
        <v>4.714285714285714</v>
      </c>
      <c r="B11" s="2" t="s">
        <v>241</v>
      </c>
      <c r="C11" s="1"/>
      <c r="D11" s="1">
        <v>5</v>
      </c>
      <c r="E11" s="1">
        <v>4</v>
      </c>
      <c r="F11" s="62">
        <v>6</v>
      </c>
      <c r="G11" s="1">
        <v>3</v>
      </c>
      <c r="H11" s="1">
        <v>4</v>
      </c>
      <c r="I11" s="1">
        <v>5</v>
      </c>
      <c r="J11" s="1">
        <v>6</v>
      </c>
      <c r="K11" s="47">
        <f t="shared" si="1"/>
        <v>4.714285714285714</v>
      </c>
      <c r="L11" s="8">
        <f t="shared" si="2"/>
        <v>5</v>
      </c>
    </row>
    <row r="12" spans="1:12" ht="12.75">
      <c r="A12" s="3">
        <f t="shared" si="0"/>
        <v>6.571428571428571</v>
      </c>
      <c r="B12" s="2" t="s">
        <v>242</v>
      </c>
      <c r="C12" s="1"/>
      <c r="D12" s="1">
        <v>6</v>
      </c>
      <c r="E12" s="1">
        <v>6</v>
      </c>
      <c r="F12" s="62">
        <v>5</v>
      </c>
      <c r="G12" s="1">
        <v>6</v>
      </c>
      <c r="H12" s="1">
        <v>7</v>
      </c>
      <c r="I12" s="1">
        <v>8</v>
      </c>
      <c r="J12" s="1">
        <v>8</v>
      </c>
      <c r="K12" s="47">
        <f t="shared" si="1"/>
        <v>6.571428571428571</v>
      </c>
      <c r="L12" s="8">
        <f t="shared" si="2"/>
        <v>7</v>
      </c>
    </row>
    <row r="13" spans="1:12" ht="12.75">
      <c r="A13" s="3">
        <f t="shared" si="0"/>
        <v>5.571428571428571</v>
      </c>
      <c r="B13" s="2" t="s">
        <v>243</v>
      </c>
      <c r="C13" s="1"/>
      <c r="D13" s="1">
        <v>8</v>
      </c>
      <c r="E13" s="1">
        <v>2</v>
      </c>
      <c r="F13" s="62">
        <v>8</v>
      </c>
      <c r="G13" s="1">
        <v>1</v>
      </c>
      <c r="H13" s="1">
        <v>6</v>
      </c>
      <c r="I13" s="1">
        <v>8</v>
      </c>
      <c r="J13" s="1">
        <v>6</v>
      </c>
      <c r="K13" s="47">
        <f t="shared" si="1"/>
        <v>5.571428571428571</v>
      </c>
      <c r="L13" s="8">
        <f t="shared" si="2"/>
        <v>6</v>
      </c>
    </row>
    <row r="14" spans="1:12" ht="12.75">
      <c r="A14" s="3">
        <f t="shared" si="0"/>
        <v>8.714285714285714</v>
      </c>
      <c r="B14" s="2" t="s">
        <v>244</v>
      </c>
      <c r="C14" s="1"/>
      <c r="D14" s="1">
        <v>8</v>
      </c>
      <c r="E14" s="1">
        <v>9</v>
      </c>
      <c r="F14" s="62">
        <v>8</v>
      </c>
      <c r="G14" s="1">
        <v>9</v>
      </c>
      <c r="H14" s="1">
        <v>8</v>
      </c>
      <c r="I14" s="1">
        <v>10</v>
      </c>
      <c r="J14" s="1">
        <v>9</v>
      </c>
      <c r="K14" s="47">
        <f t="shared" si="1"/>
        <v>8.714285714285714</v>
      </c>
      <c r="L14" s="8">
        <f t="shared" si="2"/>
        <v>9</v>
      </c>
    </row>
    <row r="15" spans="1:12" ht="13.5" thickBot="1">
      <c r="A15" s="3">
        <f t="shared" si="0"/>
        <v>6.571428571428571</v>
      </c>
      <c r="B15" s="60" t="s">
        <v>245</v>
      </c>
      <c r="C15" s="55"/>
      <c r="D15" s="55">
        <v>4</v>
      </c>
      <c r="E15" s="55">
        <v>6</v>
      </c>
      <c r="F15" s="64">
        <v>8</v>
      </c>
      <c r="G15" s="55">
        <v>5</v>
      </c>
      <c r="H15" s="55">
        <v>6</v>
      </c>
      <c r="I15" s="55">
        <v>10</v>
      </c>
      <c r="J15" s="55">
        <v>7</v>
      </c>
      <c r="K15" s="57">
        <f t="shared" si="1"/>
        <v>6.571428571428571</v>
      </c>
      <c r="L15" s="58">
        <f t="shared" si="2"/>
        <v>7</v>
      </c>
    </row>
    <row r="16" spans="1:12" ht="12.75">
      <c r="A16" s="3">
        <f t="shared" si="0"/>
        <v>8</v>
      </c>
      <c r="B16" s="59" t="s">
        <v>246</v>
      </c>
      <c r="C16" s="26"/>
      <c r="D16" s="26">
        <v>9</v>
      </c>
      <c r="E16" s="26">
        <v>9</v>
      </c>
      <c r="F16" s="65">
        <v>9</v>
      </c>
      <c r="G16" s="26">
        <v>6</v>
      </c>
      <c r="H16" s="26">
        <v>7</v>
      </c>
      <c r="I16" s="26">
        <v>8</v>
      </c>
      <c r="J16" s="26">
        <v>8</v>
      </c>
      <c r="K16" s="53">
        <f t="shared" si="1"/>
        <v>8</v>
      </c>
      <c r="L16" s="54">
        <f t="shared" si="2"/>
        <v>8</v>
      </c>
    </row>
    <row r="17" spans="1:12" ht="12.75">
      <c r="A17" s="3">
        <f t="shared" si="0"/>
        <v>8.571428571428571</v>
      </c>
      <c r="B17" s="59" t="s">
        <v>247</v>
      </c>
      <c r="C17" s="26"/>
      <c r="D17" s="26">
        <v>8</v>
      </c>
      <c r="E17" s="26">
        <v>9</v>
      </c>
      <c r="F17" s="65">
        <v>9</v>
      </c>
      <c r="G17" s="26">
        <v>8</v>
      </c>
      <c r="H17" s="26">
        <v>7</v>
      </c>
      <c r="I17" s="26">
        <v>10</v>
      </c>
      <c r="J17" s="26">
        <v>9</v>
      </c>
      <c r="K17" s="53">
        <f t="shared" si="1"/>
        <v>8.571428571428571</v>
      </c>
      <c r="L17" s="8">
        <f t="shared" si="2"/>
        <v>9</v>
      </c>
    </row>
    <row r="18" spans="1:12" ht="12.75">
      <c r="A18" s="3">
        <f t="shared" si="0"/>
        <v>9.5</v>
      </c>
      <c r="B18" s="2" t="s">
        <v>248</v>
      </c>
      <c r="C18" s="1">
        <v>10</v>
      </c>
      <c r="D18" s="1">
        <v>8</v>
      </c>
      <c r="E18" s="1">
        <v>10</v>
      </c>
      <c r="F18" s="62">
        <v>10</v>
      </c>
      <c r="G18" s="1">
        <v>9</v>
      </c>
      <c r="H18" s="1">
        <v>9</v>
      </c>
      <c r="I18" s="1">
        <v>10</v>
      </c>
      <c r="J18" s="1">
        <v>10</v>
      </c>
      <c r="K18" s="47">
        <f t="shared" si="1"/>
        <v>9.5</v>
      </c>
      <c r="L18" s="8">
        <f t="shared" si="2"/>
        <v>10</v>
      </c>
    </row>
    <row r="19" spans="1:12" ht="12.75">
      <c r="A19" s="3">
        <f t="shared" si="0"/>
        <v>7.714285714285714</v>
      </c>
      <c r="B19" s="2" t="s">
        <v>249</v>
      </c>
      <c r="C19" s="1"/>
      <c r="D19" s="1">
        <v>6</v>
      </c>
      <c r="E19" s="1">
        <v>9</v>
      </c>
      <c r="F19" s="62">
        <v>9</v>
      </c>
      <c r="G19" s="1">
        <v>5</v>
      </c>
      <c r="H19" s="1">
        <v>8</v>
      </c>
      <c r="I19" s="1">
        <v>9</v>
      </c>
      <c r="J19" s="1">
        <v>8</v>
      </c>
      <c r="K19" s="47">
        <f t="shared" si="1"/>
        <v>7.714285714285714</v>
      </c>
      <c r="L19" s="8">
        <f t="shared" si="2"/>
        <v>8</v>
      </c>
    </row>
    <row r="20" spans="1:12" ht="12.75">
      <c r="A20" s="3">
        <f t="shared" si="0"/>
        <v>7.857142857142857</v>
      </c>
      <c r="B20" s="2" t="s">
        <v>250</v>
      </c>
      <c r="C20" s="1"/>
      <c r="D20" s="1">
        <v>5</v>
      </c>
      <c r="E20" s="1">
        <v>9</v>
      </c>
      <c r="F20" s="62">
        <v>10</v>
      </c>
      <c r="G20" s="1">
        <v>6</v>
      </c>
      <c r="H20" s="1">
        <v>7</v>
      </c>
      <c r="I20" s="1">
        <v>10</v>
      </c>
      <c r="J20" s="1">
        <v>8</v>
      </c>
      <c r="K20" s="47">
        <f t="shared" si="1"/>
        <v>7.857142857142857</v>
      </c>
      <c r="L20" s="8">
        <f t="shared" si="2"/>
        <v>8</v>
      </c>
    </row>
    <row r="21" spans="1:12" ht="12.75">
      <c r="A21" s="3">
        <f t="shared" si="0"/>
        <v>8.625</v>
      </c>
      <c r="B21" s="2" t="s">
        <v>251</v>
      </c>
      <c r="C21" s="1">
        <v>9</v>
      </c>
      <c r="D21" s="1">
        <v>8</v>
      </c>
      <c r="E21" s="1">
        <v>9</v>
      </c>
      <c r="F21" s="62">
        <v>10</v>
      </c>
      <c r="G21" s="1">
        <v>7</v>
      </c>
      <c r="H21" s="1">
        <v>7</v>
      </c>
      <c r="I21" s="1">
        <v>9</v>
      </c>
      <c r="J21" s="1">
        <v>10</v>
      </c>
      <c r="K21" s="47">
        <f t="shared" si="1"/>
        <v>8.625</v>
      </c>
      <c r="L21" s="8">
        <f t="shared" si="2"/>
        <v>9</v>
      </c>
    </row>
    <row r="22" spans="1:12" ht="12.75">
      <c r="A22" s="3">
        <f t="shared" si="0"/>
        <v>7.125</v>
      </c>
      <c r="B22" s="2" t="s">
        <v>252</v>
      </c>
      <c r="C22" s="1">
        <v>9</v>
      </c>
      <c r="D22" s="1">
        <v>9</v>
      </c>
      <c r="E22" s="1">
        <v>8</v>
      </c>
      <c r="F22" s="62">
        <v>5</v>
      </c>
      <c r="G22" s="1">
        <v>6</v>
      </c>
      <c r="H22" s="1">
        <v>6</v>
      </c>
      <c r="I22" s="1">
        <v>7</v>
      </c>
      <c r="J22" s="1">
        <v>7</v>
      </c>
      <c r="K22" s="47">
        <f t="shared" si="1"/>
        <v>7.125</v>
      </c>
      <c r="L22" s="54">
        <f t="shared" si="2"/>
        <v>7</v>
      </c>
    </row>
    <row r="23" spans="1:12" ht="12.75">
      <c r="A23" s="3">
        <f t="shared" si="0"/>
        <v>7.125</v>
      </c>
      <c r="B23" s="2" t="s">
        <v>253</v>
      </c>
      <c r="C23" s="62">
        <v>9</v>
      </c>
      <c r="D23" s="62">
        <v>9</v>
      </c>
      <c r="E23" s="1">
        <v>8</v>
      </c>
      <c r="F23" s="62">
        <v>5</v>
      </c>
      <c r="G23" s="1">
        <v>6</v>
      </c>
      <c r="H23" s="1">
        <v>6</v>
      </c>
      <c r="I23" s="1">
        <v>7</v>
      </c>
      <c r="J23" s="1">
        <v>7</v>
      </c>
      <c r="K23" s="47">
        <f t="shared" si="1"/>
        <v>7.125</v>
      </c>
      <c r="L23" s="8">
        <f t="shared" si="2"/>
        <v>7</v>
      </c>
    </row>
    <row r="24" spans="1:12" ht="12.75">
      <c r="A24" s="3">
        <f t="shared" si="0"/>
        <v>8.142857142857142</v>
      </c>
      <c r="B24" s="2" t="s">
        <v>254</v>
      </c>
      <c r="C24" s="1"/>
      <c r="D24" s="1">
        <v>4</v>
      </c>
      <c r="E24" s="1">
        <v>7</v>
      </c>
      <c r="F24" s="62">
        <v>10</v>
      </c>
      <c r="G24" s="1">
        <v>9</v>
      </c>
      <c r="H24" s="1">
        <v>10</v>
      </c>
      <c r="I24" s="1">
        <v>9</v>
      </c>
      <c r="J24" s="1">
        <v>8</v>
      </c>
      <c r="K24" s="47">
        <f t="shared" si="1"/>
        <v>8.142857142857142</v>
      </c>
      <c r="L24" s="8">
        <f t="shared" si="2"/>
        <v>8</v>
      </c>
    </row>
    <row r="25" spans="1:12" ht="12.75">
      <c r="A25" s="3">
        <f t="shared" si="0"/>
        <v>8.625</v>
      </c>
      <c r="B25" s="2" t="s">
        <v>255</v>
      </c>
      <c r="C25" s="1">
        <v>9</v>
      </c>
      <c r="D25" s="1">
        <v>7</v>
      </c>
      <c r="E25" s="1">
        <v>9</v>
      </c>
      <c r="F25" s="62">
        <v>10</v>
      </c>
      <c r="G25" s="1">
        <v>8</v>
      </c>
      <c r="H25" s="1">
        <v>9</v>
      </c>
      <c r="I25" s="1">
        <v>8</v>
      </c>
      <c r="J25" s="1">
        <v>9</v>
      </c>
      <c r="K25" s="47">
        <f t="shared" si="1"/>
        <v>8.625</v>
      </c>
      <c r="L25" s="8">
        <f t="shared" si="2"/>
        <v>9</v>
      </c>
    </row>
    <row r="26" spans="1:12" ht="12.75">
      <c r="A26" s="3">
        <f t="shared" si="0"/>
        <v>8.571428571428571</v>
      </c>
      <c r="B26" s="2" t="s">
        <v>256</v>
      </c>
      <c r="C26" s="1"/>
      <c r="D26" s="1">
        <v>8</v>
      </c>
      <c r="E26" s="1">
        <v>9</v>
      </c>
      <c r="F26" s="62">
        <v>9</v>
      </c>
      <c r="G26" s="1">
        <v>8</v>
      </c>
      <c r="H26" s="1">
        <v>7</v>
      </c>
      <c r="I26" s="1">
        <v>10</v>
      </c>
      <c r="J26" s="1">
        <v>9</v>
      </c>
      <c r="K26" s="47">
        <f t="shared" si="1"/>
        <v>8.571428571428571</v>
      </c>
      <c r="L26" s="8">
        <f t="shared" si="2"/>
        <v>9</v>
      </c>
    </row>
    <row r="27" spans="1:12" ht="12.75">
      <c r="A27" s="3">
        <f t="shared" si="0"/>
        <v>8.625</v>
      </c>
      <c r="B27" s="2" t="s">
        <v>257</v>
      </c>
      <c r="C27" s="1">
        <v>9</v>
      </c>
      <c r="D27" s="1">
        <v>8</v>
      </c>
      <c r="E27" s="1">
        <v>9</v>
      </c>
      <c r="F27" s="62">
        <v>10</v>
      </c>
      <c r="G27" s="1">
        <v>7</v>
      </c>
      <c r="H27" s="1">
        <v>7</v>
      </c>
      <c r="I27" s="1">
        <v>9</v>
      </c>
      <c r="J27" s="1">
        <v>10</v>
      </c>
      <c r="K27" s="47">
        <f t="shared" si="1"/>
        <v>8.625</v>
      </c>
      <c r="L27" s="8">
        <f t="shared" si="2"/>
        <v>9</v>
      </c>
    </row>
    <row r="28" spans="1:12" ht="12.75">
      <c r="A28" s="3">
        <f t="shared" si="0"/>
        <v>9.857142857142858</v>
      </c>
      <c r="B28" s="2" t="s">
        <v>258</v>
      </c>
      <c r="C28" s="1"/>
      <c r="D28" s="1">
        <v>10</v>
      </c>
      <c r="E28" s="1">
        <v>10</v>
      </c>
      <c r="F28" s="62">
        <v>10</v>
      </c>
      <c r="G28" s="1">
        <v>10</v>
      </c>
      <c r="H28" s="1">
        <v>9</v>
      </c>
      <c r="I28" s="1">
        <v>10</v>
      </c>
      <c r="J28" s="1">
        <v>10</v>
      </c>
      <c r="K28" s="47">
        <f t="shared" si="1"/>
        <v>9.857142857142858</v>
      </c>
      <c r="L28" s="8">
        <f t="shared" si="2"/>
        <v>10</v>
      </c>
    </row>
    <row r="29" spans="1:12" ht="12.75">
      <c r="A29" s="3">
        <f t="shared" si="0"/>
        <v>9</v>
      </c>
      <c r="B29" s="2" t="s">
        <v>259</v>
      </c>
      <c r="C29" s="1">
        <v>9</v>
      </c>
      <c r="D29" s="1">
        <v>9</v>
      </c>
      <c r="E29" s="1">
        <v>10</v>
      </c>
      <c r="F29" s="62">
        <v>10</v>
      </c>
      <c r="G29" s="1">
        <v>9</v>
      </c>
      <c r="H29" s="1">
        <v>8</v>
      </c>
      <c r="I29" s="1">
        <v>8</v>
      </c>
      <c r="J29" s="1">
        <v>9</v>
      </c>
      <c r="K29" s="47">
        <f t="shared" si="1"/>
        <v>9</v>
      </c>
      <c r="L29" s="8">
        <f t="shared" si="2"/>
        <v>9</v>
      </c>
    </row>
    <row r="30" spans="1:12" ht="12.75">
      <c r="A30" s="3">
        <f t="shared" si="0"/>
        <v>9.857142857142858</v>
      </c>
      <c r="B30" s="2" t="s">
        <v>260</v>
      </c>
      <c r="C30" s="1"/>
      <c r="D30" s="1">
        <v>10</v>
      </c>
      <c r="E30" s="1">
        <v>10</v>
      </c>
      <c r="F30" s="62">
        <v>10</v>
      </c>
      <c r="G30" s="1">
        <v>10</v>
      </c>
      <c r="H30" s="1">
        <v>9</v>
      </c>
      <c r="I30" s="1">
        <v>10</v>
      </c>
      <c r="J30" s="1">
        <v>10</v>
      </c>
      <c r="K30" s="47">
        <f t="shared" si="1"/>
        <v>9.857142857142858</v>
      </c>
      <c r="L30" s="8">
        <f t="shared" si="2"/>
        <v>10</v>
      </c>
    </row>
    <row r="31" spans="2:12" s="5" customFormat="1" ht="12.75">
      <c r="B31" s="6" t="s">
        <v>0</v>
      </c>
      <c r="C31" s="11">
        <f aca="true" t="shared" si="3" ref="C31:L31">AVERAGE(C1:C30)</f>
        <v>9.25</v>
      </c>
      <c r="D31" s="11">
        <f t="shared" si="3"/>
        <v>7.233333333333333</v>
      </c>
      <c r="E31" s="11">
        <f t="shared" si="3"/>
        <v>8</v>
      </c>
      <c r="F31" s="11">
        <f t="shared" si="3"/>
        <v>8.166666666666666</v>
      </c>
      <c r="G31" s="11">
        <f t="shared" si="3"/>
        <v>6.766666666666667</v>
      </c>
      <c r="H31" s="11">
        <f t="shared" si="3"/>
        <v>7.233333333333333</v>
      </c>
      <c r="I31" s="11">
        <f t="shared" si="3"/>
        <v>8.666666666666666</v>
      </c>
      <c r="J31" s="11">
        <f t="shared" si="3"/>
        <v>8.4</v>
      </c>
      <c r="K31" s="48">
        <f t="shared" si="3"/>
        <v>7.819642857142856</v>
      </c>
      <c r="L31" s="48">
        <f t="shared" si="3"/>
        <v>8.1</v>
      </c>
    </row>
    <row r="32" spans="2:12" s="5" customFormat="1" ht="12.75">
      <c r="B32" s="6">
        <v>30</v>
      </c>
      <c r="C32" s="7"/>
      <c r="D32" s="7" t="s">
        <v>175</v>
      </c>
      <c r="E32" s="7" t="s">
        <v>176</v>
      </c>
      <c r="F32" s="7" t="s">
        <v>177</v>
      </c>
      <c r="G32" s="7" t="s">
        <v>2</v>
      </c>
      <c r="H32" s="7" t="s">
        <v>3</v>
      </c>
      <c r="I32" s="7" t="s">
        <v>8</v>
      </c>
      <c r="J32" s="7" t="s">
        <v>5</v>
      </c>
      <c r="K32" s="49" t="s">
        <v>37</v>
      </c>
      <c r="L32" s="9" t="s">
        <v>180</v>
      </c>
    </row>
    <row r="33" spans="2:12" ht="12.75">
      <c r="B33" s="4" t="s">
        <v>178</v>
      </c>
      <c r="C33" s="84" t="s">
        <v>174</v>
      </c>
      <c r="D33" s="86"/>
      <c r="E33" s="86"/>
      <c r="F33" s="86"/>
      <c r="G33" s="86"/>
      <c r="H33" s="86"/>
      <c r="I33" s="86"/>
      <c r="J33" s="85"/>
      <c r="K33" s="50">
        <f>L33/B32</f>
        <v>1</v>
      </c>
      <c r="L33" s="8">
        <f>COUNTIF(L1:L30,"&gt;3")</f>
        <v>30</v>
      </c>
    </row>
    <row r="34" spans="2:12" ht="12.75">
      <c r="B34" s="4" t="s">
        <v>179</v>
      </c>
      <c r="C34" s="4"/>
      <c r="D34" s="4"/>
      <c r="E34" s="4"/>
      <c r="F34" s="4"/>
      <c r="G34" s="4"/>
      <c r="H34" s="4"/>
      <c r="I34" s="4"/>
      <c r="J34" s="4"/>
      <c r="K34" s="50">
        <f>L34/B32</f>
        <v>0.9</v>
      </c>
      <c r="L34" s="8">
        <f>COUNTIF(L1:L30,"&gt;6")</f>
        <v>27</v>
      </c>
    </row>
  </sheetData>
  <sheetProtection/>
  <mergeCells count="1">
    <mergeCell ref="C33:J33"/>
  </mergeCells>
  <conditionalFormatting sqref="K1:L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N37" sqref="N37:O37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6" width="6.75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2" width="6.75390625" style="0" customWidth="1"/>
    <col min="13" max="13" width="7.625" style="0" customWidth="1"/>
    <col min="14" max="14" width="10.00390625" style="15" customWidth="1"/>
    <col min="15" max="15" width="11.875" style="39" customWidth="1"/>
    <col min="16" max="16" width="11.00390625" style="38" bestFit="1" customWidth="1"/>
  </cols>
  <sheetData>
    <row r="1" spans="4:16" s="16" customFormat="1" ht="15.75">
      <c r="D1" s="16" t="s">
        <v>9</v>
      </c>
      <c r="N1" s="17"/>
      <c r="O1" s="37"/>
      <c r="P1" s="37"/>
    </row>
    <row r="2" spans="5:8" ht="15.75">
      <c r="E2" s="18" t="s">
        <v>166</v>
      </c>
      <c r="F2" s="16"/>
      <c r="G2" s="16"/>
      <c r="H2" s="16"/>
    </row>
    <row r="4" spans="1:3" ht="12.75">
      <c r="A4" s="5" t="s">
        <v>10</v>
      </c>
      <c r="B4" s="5" t="s">
        <v>11</v>
      </c>
      <c r="C4" s="5"/>
    </row>
    <row r="5" spans="1:9" ht="12.75">
      <c r="A5" s="20" t="s">
        <v>12</v>
      </c>
      <c r="B5" s="22"/>
      <c r="C5" s="22"/>
      <c r="D5" s="21"/>
      <c r="E5" s="45" t="s">
        <v>13</v>
      </c>
      <c r="F5" s="21"/>
      <c r="H5" s="44"/>
      <c r="I5" s="44"/>
    </row>
    <row r="6" spans="1:9" ht="12.75">
      <c r="A6" s="23" t="s">
        <v>24</v>
      </c>
      <c r="B6" s="22"/>
      <c r="C6" s="22"/>
      <c r="D6" s="21"/>
      <c r="E6" s="19" t="s">
        <v>167</v>
      </c>
      <c r="F6" s="12"/>
      <c r="H6" s="43"/>
      <c r="I6" s="43"/>
    </row>
    <row r="7" spans="1:9" ht="12.75">
      <c r="A7" s="23" t="s">
        <v>25</v>
      </c>
      <c r="B7" s="22"/>
      <c r="C7" s="22"/>
      <c r="D7" s="21"/>
      <c r="E7" s="12" t="s">
        <v>168</v>
      </c>
      <c r="F7" s="12" t="s">
        <v>169</v>
      </c>
      <c r="H7" s="43"/>
      <c r="I7" s="43"/>
    </row>
    <row r="8" spans="1:9" ht="12.75">
      <c r="A8" s="23" t="s">
        <v>26</v>
      </c>
      <c r="B8" s="22"/>
      <c r="C8" s="22"/>
      <c r="D8" s="21"/>
      <c r="E8" s="12" t="s">
        <v>72</v>
      </c>
      <c r="F8" s="12"/>
      <c r="H8" s="43"/>
      <c r="I8" s="43"/>
    </row>
    <row r="9" spans="1:9" ht="12.75">
      <c r="A9" s="79" t="s">
        <v>181</v>
      </c>
      <c r="B9" s="22"/>
      <c r="C9" s="22"/>
      <c r="D9" s="21"/>
      <c r="E9" s="12" t="s">
        <v>182</v>
      </c>
      <c r="F9" s="12" t="s">
        <v>183</v>
      </c>
      <c r="H9" s="43"/>
      <c r="I9" s="43"/>
    </row>
    <row r="10" spans="3:6" ht="12.75">
      <c r="C10" s="14"/>
      <c r="D10" s="14"/>
      <c r="E10" s="14"/>
      <c r="F10" s="14"/>
    </row>
    <row r="11" spans="1:18" ht="12.75">
      <c r="A11" s="31" t="s">
        <v>15</v>
      </c>
      <c r="B11" s="31" t="s">
        <v>16</v>
      </c>
      <c r="C11" s="31">
        <v>10</v>
      </c>
      <c r="D11" s="33">
        <v>9</v>
      </c>
      <c r="E11" s="33">
        <v>8</v>
      </c>
      <c r="F11" s="31">
        <v>7</v>
      </c>
      <c r="G11" s="31">
        <v>6</v>
      </c>
      <c r="H11" s="31">
        <v>5</v>
      </c>
      <c r="I11" s="31">
        <v>4</v>
      </c>
      <c r="J11" s="31">
        <v>3</v>
      </c>
      <c r="K11" s="31">
        <v>2</v>
      </c>
      <c r="L11" s="31">
        <v>1</v>
      </c>
      <c r="M11" s="31" t="s">
        <v>20</v>
      </c>
      <c r="N11" s="31" t="s">
        <v>17</v>
      </c>
      <c r="O11" s="35" t="s">
        <v>18</v>
      </c>
      <c r="P11" s="35" t="s">
        <v>19</v>
      </c>
      <c r="Q11" s="14"/>
      <c r="R11" s="14"/>
    </row>
    <row r="12" spans="1:18" ht="12.75">
      <c r="A12" s="32" t="s">
        <v>27</v>
      </c>
      <c r="B12" s="32" t="s">
        <v>28</v>
      </c>
      <c r="C12" s="32"/>
      <c r="D12" s="34"/>
      <c r="E12" s="34"/>
      <c r="F12" s="32"/>
      <c r="G12" s="32"/>
      <c r="H12" s="32"/>
      <c r="I12" s="32"/>
      <c r="J12" s="32"/>
      <c r="K12" s="32"/>
      <c r="L12" s="32"/>
      <c r="M12" s="32"/>
      <c r="N12" s="32"/>
      <c r="O12" s="36"/>
      <c r="P12" s="36"/>
      <c r="Q12" s="14"/>
      <c r="R12" s="14"/>
    </row>
    <row r="13" spans="1:16" ht="12.75">
      <c r="A13" s="27" t="s">
        <v>170</v>
      </c>
      <c r="B13" s="61"/>
      <c r="C13" s="1"/>
      <c r="D13" s="1"/>
      <c r="E13" s="1"/>
      <c r="F13" s="1"/>
      <c r="G13" s="1"/>
      <c r="H13" s="1"/>
      <c r="I13" s="1"/>
      <c r="J13" s="1"/>
      <c r="K13" s="1"/>
      <c r="L13" s="1"/>
      <c r="M13" s="26"/>
      <c r="N13" s="41"/>
      <c r="O13" s="40"/>
      <c r="P13" s="36"/>
    </row>
    <row r="14" spans="1:16" ht="12.75">
      <c r="A14" s="26">
        <f>'13в_ПО'!B27</f>
        <v>25</v>
      </c>
      <c r="B14" s="1" t="s">
        <v>14</v>
      </c>
      <c r="C14" s="1">
        <f>COUNTIF('13в_ПО'!$M$1:$M$25,C11)</f>
        <v>1</v>
      </c>
      <c r="D14" s="1">
        <f>COUNTIF('13в_ПО'!$M$1:$M$25,D11)</f>
        <v>8</v>
      </c>
      <c r="E14" s="1">
        <f>COUNTIF('13в_ПО'!$M$1:$M$25,E11)</f>
        <v>9</v>
      </c>
      <c r="F14" s="1">
        <f>COUNTIF('13в_ПО'!$M$1:$M$25,F11)</f>
        <v>6</v>
      </c>
      <c r="G14" s="1">
        <f>COUNTIF('13в_ПО'!$M$1:$M$25,G11)</f>
        <v>1</v>
      </c>
      <c r="H14" s="1">
        <f>COUNTIF('13в_ПО'!$M$1:$M$25,H11)</f>
        <v>0</v>
      </c>
      <c r="I14" s="1">
        <f>COUNTIF('13в_ПО'!$M$1:$M$25,I11)</f>
        <v>0</v>
      </c>
      <c r="J14" s="1">
        <f>COUNTIF('13в_ПО'!$M$1:$M$25,J11)</f>
        <v>0</v>
      </c>
      <c r="K14" s="1">
        <f>COUNTIF('13в_ПО'!$M$1:$M$25,K11)</f>
        <v>0</v>
      </c>
      <c r="L14" s="1">
        <f>COUNTIF('13в_ПО'!$M$1:$M$25,L11)</f>
        <v>0</v>
      </c>
      <c r="M14" s="26">
        <f>$A$14-SUM(C14:L14)</f>
        <v>0</v>
      </c>
      <c r="N14" s="41">
        <f>'13в_ПО'!M26</f>
        <v>8.08</v>
      </c>
      <c r="O14" s="40">
        <f>SUM(C14:I14)/$A$14</f>
        <v>1</v>
      </c>
      <c r="P14" s="36">
        <f>SUM(C14:F14)/$A$14</f>
        <v>0.96</v>
      </c>
    </row>
    <row r="15" spans="1:16" ht="12.75">
      <c r="A15" s="27" t="s">
        <v>171</v>
      </c>
      <c r="B15" s="61" t="s">
        <v>34</v>
      </c>
      <c r="C15" s="1">
        <f>COUNTIF('14вк_ПО'!$L$1:$L$30,C11)</f>
        <v>4</v>
      </c>
      <c r="D15" s="1">
        <f>COUNTIF('14вк_ПО'!$L$1:$L$30,D11)</f>
        <v>4</v>
      </c>
      <c r="E15" s="1">
        <f>COUNTIF('14вк_ПО'!$L$1:$L$30,E11)</f>
        <v>3</v>
      </c>
      <c r="F15" s="1">
        <f>COUNTIF('14вк_ПО'!$L$1:$L$30,F11)</f>
        <v>4</v>
      </c>
      <c r="G15" s="1">
        <f>COUNTIF('14вк_ПО'!$L$1:$L$30,G11)</f>
        <v>7</v>
      </c>
      <c r="H15" s="1">
        <f>COUNTIF('14вк_ПО'!$L$1:$L$30,H11)</f>
        <v>2</v>
      </c>
      <c r="I15" s="1">
        <f>COUNTIF('14вк_ПО'!$L$1:$L$30,I11)</f>
        <v>6</v>
      </c>
      <c r="J15" s="1">
        <f>COUNTIF('14вк_ПО'!$L$1:$L$30,J11)</f>
        <v>0</v>
      </c>
      <c r="K15" s="1">
        <f>COUNTIF('14вк_ПО'!$L$1:$L$30,K11)</f>
        <v>0</v>
      </c>
      <c r="L15" s="1">
        <f>COUNTIF('14вк_ПО'!$L$1:$L$30,L11)</f>
        <v>0</v>
      </c>
      <c r="M15" s="26">
        <f>$A$16-SUM(C15:L15)</f>
        <v>0</v>
      </c>
      <c r="N15" s="41">
        <f>'14вк_ПО'!L31</f>
        <v>6.8</v>
      </c>
      <c r="O15" s="40">
        <f>SUM(C15:I15)/$A$16</f>
        <v>1</v>
      </c>
      <c r="P15" s="36">
        <f>SUM(C15:F15)/$A$16</f>
        <v>0.5</v>
      </c>
    </row>
    <row r="16" spans="1:16" ht="12.75">
      <c r="A16" s="26">
        <f>'14вк_ПО'!B32</f>
        <v>30</v>
      </c>
      <c r="B16" s="1" t="s">
        <v>14</v>
      </c>
      <c r="C16" s="1">
        <f>COUNTIF('14вк_ПО'!$N$1:$N$30,C11)</f>
        <v>0</v>
      </c>
      <c r="D16" s="1">
        <f>COUNTIF('14вк_ПО'!$N$1:$N$30,D11)</f>
        <v>0</v>
      </c>
      <c r="E16" s="1">
        <f>COUNTIF('14вк_ПО'!$N$1:$N$30,E11)</f>
        <v>2</v>
      </c>
      <c r="F16" s="1">
        <f>COUNTIF('14вк_ПО'!$N$1:$N$30,F11)</f>
        <v>8</v>
      </c>
      <c r="G16" s="1">
        <f>COUNTIF('14вк_ПО'!$N$1:$N$30,G11)</f>
        <v>11</v>
      </c>
      <c r="H16" s="1">
        <f>COUNTIF('14вк_ПО'!$N$1:$N$30,H11)</f>
        <v>7</v>
      </c>
      <c r="I16" s="1">
        <f>COUNTIF('14вк_ПО'!$N$1:$N$30,I11)</f>
        <v>2</v>
      </c>
      <c r="J16" s="1">
        <f>COUNTIF('14вк_ПО'!$N$1:$N$30,J11)</f>
        <v>0</v>
      </c>
      <c r="K16" s="1">
        <f>COUNTIF('14вк_ПО'!$N$1:$N$30,K11)</f>
        <v>0</v>
      </c>
      <c r="L16" s="1">
        <f>COUNTIF('14вк_ПО'!$N$1:$N$30,L11)</f>
        <v>0</v>
      </c>
      <c r="M16" s="26">
        <f>$A$16-SUM(C16:L16)</f>
        <v>0</v>
      </c>
      <c r="N16" s="41">
        <f>'14вк_ПО'!N31</f>
        <v>6.033333333333333</v>
      </c>
      <c r="O16" s="40">
        <f>SUM(C16:I16)/$A$16</f>
        <v>1</v>
      </c>
      <c r="P16" s="36">
        <f>SUM(C16:F16)/$A$16</f>
        <v>0.3333333333333333</v>
      </c>
    </row>
    <row r="17" spans="1:16" ht="12.75">
      <c r="A17" s="25" t="s">
        <v>172</v>
      </c>
      <c r="B17" s="1" t="s">
        <v>34</v>
      </c>
      <c r="C17" s="1">
        <f>COUNTIF('38ппа_ИТ'!$F$1:$F$29,C11)</f>
        <v>5</v>
      </c>
      <c r="D17" s="1">
        <f>COUNTIF('38ппа_ИТ'!$F$1:$F$29,D11)</f>
        <v>10</v>
      </c>
      <c r="E17" s="1">
        <f>COUNTIF('38ппа_ИТ'!$F$1:$F$29,E11)</f>
        <v>8</v>
      </c>
      <c r="F17" s="1">
        <f>COUNTIF('38ппа_ИТ'!$F$1:$F$29,F11)</f>
        <v>2</v>
      </c>
      <c r="G17" s="1">
        <f>COUNTIF('38ппа_ИТ'!$F$1:$F$29,G11)</f>
        <v>0</v>
      </c>
      <c r="H17" s="1">
        <f>COUNTIF('38ппа_ИТ'!$F$1:$F$29,H11)</f>
        <v>0</v>
      </c>
      <c r="I17" s="1">
        <f>COUNTIF('38ппа_ИТ'!$F$1:$F$29,I11)</f>
        <v>4</v>
      </c>
      <c r="J17" s="1">
        <f>COUNTIF('38ппа_ИТ'!$F$1:$F$29,J11)</f>
        <v>0</v>
      </c>
      <c r="K17" s="1">
        <f>COUNTIF('38ппа_ИТ'!$F$1:$F$29,K11)</f>
        <v>0</v>
      </c>
      <c r="L17" s="1">
        <f>COUNTIF('38ппа_ИТ'!$F$1:$F$29,L11)</f>
        <v>0</v>
      </c>
      <c r="M17" s="26">
        <f>$A$18-SUM(C17:L17)</f>
        <v>0</v>
      </c>
      <c r="N17" s="41">
        <f>'38ппа_ИТ'!F30</f>
        <v>8.068965517241379</v>
      </c>
      <c r="O17" s="40">
        <f>SUM(C17:I17)/$A$18</f>
        <v>1</v>
      </c>
      <c r="P17" s="36">
        <f>SUM(C17:F17)/$A$18</f>
        <v>0.8620689655172413</v>
      </c>
    </row>
    <row r="18" spans="1:16" ht="12.75">
      <c r="A18" s="30">
        <f>'38ппа_ИТ'!B31</f>
        <v>29</v>
      </c>
      <c r="B18" s="1" t="s">
        <v>14</v>
      </c>
      <c r="C18" s="1">
        <f>COUNTIF('38ппа_ИТ'!$H$1:$H$29,C11)</f>
        <v>0</v>
      </c>
      <c r="D18" s="1">
        <f>COUNTIF('38ппа_ИТ'!$H$1:$H$29,D11)</f>
        <v>8</v>
      </c>
      <c r="E18" s="1">
        <f>COUNTIF('38ппа_ИТ'!$H$1:$H$29,E11)</f>
        <v>5</v>
      </c>
      <c r="F18" s="1">
        <f>COUNTIF('38ппа_ИТ'!$H$1:$H$29,F11)</f>
        <v>11</v>
      </c>
      <c r="G18" s="1">
        <f>COUNTIF('38ппа_ИТ'!$H$1:$H$29,G11)</f>
        <v>3</v>
      </c>
      <c r="H18" s="1">
        <f>COUNTIF('38ппа_ИТ'!$H$1:$H$29,H11)</f>
        <v>1</v>
      </c>
      <c r="I18" s="1">
        <f>COUNTIF('38ппа_ИТ'!$H$1:$H$29,I11)</f>
        <v>1</v>
      </c>
      <c r="J18" s="1">
        <f>COUNTIF('38ппа_ИТ'!$H$1:$H$29,J11)</f>
        <v>0</v>
      </c>
      <c r="K18" s="1">
        <f>COUNTIF('38ппа_ИТ'!$H$1:$H$29,K11)</f>
        <v>0</v>
      </c>
      <c r="L18" s="1">
        <f>COUNTIF('38ппа_ИТ'!$H$1:$H$29,L11)</f>
        <v>0</v>
      </c>
      <c r="M18" s="26">
        <f>$A$18-SUM(C18:L18)</f>
        <v>0</v>
      </c>
      <c r="N18" s="41">
        <f>'38ппа_ИТ'!H30</f>
        <v>7.448275862068965</v>
      </c>
      <c r="O18" s="40">
        <f>SUM(C18:I18)/$A$18</f>
        <v>1</v>
      </c>
      <c r="P18" s="36">
        <f>SUM(C18:F18)/$A$18</f>
        <v>0.8275862068965517</v>
      </c>
    </row>
    <row r="19" spans="1:16" ht="12.75">
      <c r="A19" s="25" t="s">
        <v>173</v>
      </c>
      <c r="B19" s="21" t="s">
        <v>8</v>
      </c>
      <c r="C19" s="1">
        <f>COUNTIF('39ппа_Прогр'!$H$1:$H$24,C11)</f>
        <v>3</v>
      </c>
      <c r="D19" s="1">
        <f>COUNTIF('39ппа_Прогр'!$H$1:$H$24,D11)</f>
        <v>10</v>
      </c>
      <c r="E19" s="1">
        <f>COUNTIF('39ппа_Прогр'!$H$1:$H$24,E11)</f>
        <v>4</v>
      </c>
      <c r="F19" s="1">
        <f>COUNTIF('39ппа_Прогр'!$H$1:$H$24,F11)</f>
        <v>4</v>
      </c>
      <c r="G19" s="1">
        <f>COUNTIF('39ппа_Прогр'!$H$1:$H$24,G11)</f>
        <v>3</v>
      </c>
      <c r="H19" s="1">
        <f>COUNTIF('39ппа_Прогр'!$H$1:$H$24,H11)</f>
        <v>0</v>
      </c>
      <c r="I19" s="1">
        <f>COUNTIF('39ппа_Прогр'!$H$1:$H$24,I11)</f>
        <v>0</v>
      </c>
      <c r="J19" s="1">
        <f>COUNTIF('39ппа_Прогр'!$H$1:$H$24,J11)</f>
        <v>0</v>
      </c>
      <c r="K19" s="1">
        <f>COUNTIF('39ппа_Прогр'!$H$1:$H$24,K11)</f>
        <v>0</v>
      </c>
      <c r="L19" s="1">
        <f>COUNTIF('39ппа_Прогр'!$H$1:$H$24,L11)</f>
        <v>0</v>
      </c>
      <c r="M19" s="26">
        <f>$A$20-SUM(C19:L19)</f>
        <v>0</v>
      </c>
      <c r="N19" s="41">
        <f>'39ппа_Прогр'!H25</f>
        <v>8.25</v>
      </c>
      <c r="O19" s="40">
        <f>SUM(C19:I19)/$A$20</f>
        <v>1</v>
      </c>
      <c r="P19" s="36">
        <f>SUM(C19:F19)/$A$20</f>
        <v>0.875</v>
      </c>
    </row>
    <row r="20" spans="1:16" ht="12.75">
      <c r="A20" s="30">
        <f>'39ппа_Прогр'!B26</f>
        <v>24</v>
      </c>
      <c r="B20" s="21" t="s">
        <v>34</v>
      </c>
      <c r="C20" s="1">
        <f>COUNTIF('39ппа_Прогр'!$K$1:$K$24,C11)</f>
        <v>2</v>
      </c>
      <c r="D20" s="1">
        <f>COUNTIF('39ппа_Прогр'!$K$1:$K$24,D11)</f>
        <v>3</v>
      </c>
      <c r="E20" s="1">
        <f>COUNTIF('39ппа_Прогр'!$K$1:$K$24,E11)</f>
        <v>5</v>
      </c>
      <c r="F20" s="1">
        <f>COUNTIF('39ппа_Прогр'!$K$1:$K$24,F11)</f>
        <v>3</v>
      </c>
      <c r="G20" s="1">
        <f>COUNTIF('39ппа_Прогр'!$K$1:$K$24,G11)</f>
        <v>5</v>
      </c>
      <c r="H20" s="1">
        <f>COUNTIF('39ппа_Прогр'!$K$1:$K$24,H11)</f>
        <v>1</v>
      </c>
      <c r="I20" s="1">
        <f>COUNTIF('39ппа_Прогр'!$K$1:$K$24,I11)</f>
        <v>5</v>
      </c>
      <c r="J20" s="1">
        <f>COUNTIF('39ппа_Прогр'!$K$1:$K$24,J11)</f>
        <v>0</v>
      </c>
      <c r="K20" s="1">
        <f>COUNTIF('39ппа_Прогр'!$K$1:$K$24,K11)</f>
        <v>0</v>
      </c>
      <c r="L20" s="1">
        <f>COUNTIF('39ппа_Прогр'!$K$1:$K$24,L11)</f>
        <v>0</v>
      </c>
      <c r="M20" s="26">
        <f>$A$20-SUM(C20:L20)</f>
        <v>0</v>
      </c>
      <c r="N20" s="41">
        <f>'39ппа_Прогр'!K25</f>
        <v>6.791666666666667</v>
      </c>
      <c r="O20" s="40">
        <f>SUM(C20:I20)/$A$20</f>
        <v>1</v>
      </c>
      <c r="P20" s="36">
        <f>SUM(C20:F20)/$A$20</f>
        <v>0.5416666666666666</v>
      </c>
    </row>
    <row r="21" spans="1:16" ht="12.75">
      <c r="A21" s="30"/>
      <c r="B21" s="21" t="s">
        <v>14</v>
      </c>
      <c r="C21" s="1">
        <f>COUNTIF('39ппа_Прогр'!$N$1:$N$24,C11)</f>
        <v>0</v>
      </c>
      <c r="D21" s="1">
        <f>COUNTIF('39ппа_Прогр'!$N$1:$N$24,D11)</f>
        <v>2</v>
      </c>
      <c r="E21" s="1">
        <f>COUNTIF('39ппа_Прогр'!$N$1:$N$24,E11)</f>
        <v>3</v>
      </c>
      <c r="F21" s="1">
        <f>COUNTIF('39ппа_Прогр'!$N$1:$N$24,F11)</f>
        <v>6</v>
      </c>
      <c r="G21" s="1">
        <f>COUNTIF('39ппа_Прогр'!$N$1:$N$24,G11)</f>
        <v>10</v>
      </c>
      <c r="H21" s="1">
        <f>COUNTIF('39ппа_Прогр'!$N$1:$N$24,H11)</f>
        <v>2</v>
      </c>
      <c r="I21" s="1">
        <f>COUNTIF('39ппа_Прогр'!$N$1:$N$24,I11)</f>
        <v>1</v>
      </c>
      <c r="J21" s="1">
        <f>COUNTIF('39ппа_Прогр'!$N$1:$N$24,J11)</f>
        <v>0</v>
      </c>
      <c r="K21" s="1">
        <f>COUNTIF('39ппа_Прогр'!$N$1:$N$24,K11)</f>
        <v>0</v>
      </c>
      <c r="L21" s="1">
        <f>COUNTIF('39ппа_Прогр'!$N$1:$N$24,L11)</f>
        <v>0</v>
      </c>
      <c r="M21" s="26">
        <f>$A$20-SUM(C21:L21)</f>
        <v>0</v>
      </c>
      <c r="N21" s="41">
        <f>'39ппа_Прогр'!N25</f>
        <v>6.583333333333333</v>
      </c>
      <c r="O21" s="40">
        <f>SUM(C21:I21)/$A$20</f>
        <v>1</v>
      </c>
      <c r="P21" s="36">
        <f>SUM(C21:F21)/$A$20</f>
        <v>0.4583333333333333</v>
      </c>
    </row>
    <row r="22" spans="1:16" ht="12.75">
      <c r="A22" s="25" t="s">
        <v>184</v>
      </c>
      <c r="B22" s="21" t="s">
        <v>8</v>
      </c>
      <c r="C22" s="1">
        <f>COUNTIF('185ту_СК_ИТ'!$I$1:$I$30,C11)</f>
        <v>11</v>
      </c>
      <c r="D22" s="1">
        <f>COUNTIF('185ту_СК_ИТ'!$I$1:$I$30,D11)</f>
        <v>8</v>
      </c>
      <c r="E22" s="1">
        <f>COUNTIF('185ту_СК_ИТ'!$I$1:$I$30,E11)</f>
        <v>2</v>
      </c>
      <c r="F22" s="1">
        <f>COUNTIF('185ту_СК_ИТ'!$I$1:$I$30,F11)</f>
        <v>4</v>
      </c>
      <c r="G22" s="1">
        <f>COUNTIF('185ту_СК_ИТ'!$I$1:$I$30,G11)</f>
        <v>3</v>
      </c>
      <c r="H22" s="1">
        <f>COUNTIF('185ту_СК_ИТ'!$I$1:$I$30,H11)</f>
        <v>1</v>
      </c>
      <c r="I22" s="1">
        <f>COUNTIF('185ту_СК_ИТ'!$I$1:$I$30,I11)</f>
        <v>1</v>
      </c>
      <c r="J22" s="1">
        <f>COUNTIF('185ту_СК_ИТ'!$I$1:$I$30,J11)</f>
        <v>0</v>
      </c>
      <c r="K22" s="1">
        <f>COUNTIF('185ту_СК_ИТ'!$I$1:$I$30,K11)</f>
        <v>0</v>
      </c>
      <c r="L22" s="1">
        <f>COUNTIF('185ту_СК_ИТ'!$I$1:$I$30,L11)</f>
        <v>0</v>
      </c>
      <c r="M22" s="26">
        <f>$A$23-SUM(C22:L22)</f>
        <v>0</v>
      </c>
      <c r="N22" s="41">
        <f>'185ту_СК_ИТ'!I31</f>
        <v>8.433333333333334</v>
      </c>
      <c r="O22" s="40">
        <f>SUM(C22:I22)/$A$23</f>
        <v>1</v>
      </c>
      <c r="P22" s="36">
        <f>SUM(C22:F22)/$A$23</f>
        <v>0.8333333333333334</v>
      </c>
    </row>
    <row r="23" spans="1:16" ht="12.75">
      <c r="A23" s="30">
        <v>30</v>
      </c>
      <c r="B23" s="21" t="s">
        <v>14</v>
      </c>
      <c r="C23" s="1">
        <f>COUNTIF('185ту_СК_ИТ'!$K$1:$K$30,C11)</f>
        <v>8</v>
      </c>
      <c r="D23" s="1">
        <f>COUNTIF('185ту_СК_ИТ'!$K$1:$K$30,D11)</f>
        <v>9</v>
      </c>
      <c r="E23" s="1">
        <f>COUNTIF('185ту_СК_ИТ'!$K$1:$K$30,E11)</f>
        <v>5</v>
      </c>
      <c r="F23" s="1">
        <f>COUNTIF('185ту_СК_ИТ'!$K$1:$K$30,F11)</f>
        <v>1</v>
      </c>
      <c r="G23" s="1">
        <f>COUNTIF('185ту_СК_ИТ'!$K$1:$K$30,G11)</f>
        <v>5</v>
      </c>
      <c r="H23" s="1">
        <f>COUNTIF('185ту_СК_ИТ'!$K$1:$K$30,H11)</f>
        <v>2</v>
      </c>
      <c r="I23" s="1">
        <f>COUNTIF('185ту_СК_ИТ'!$K$1:$K$30,I11)</f>
        <v>0</v>
      </c>
      <c r="J23" s="1">
        <f>COUNTIF('185ту_СК_ИТ'!$K$1:$K$30,J11)</f>
        <v>0</v>
      </c>
      <c r="K23" s="1">
        <f>COUNTIF('185ту_СК_ИТ'!$K$1:$K$30,K11)</f>
        <v>0</v>
      </c>
      <c r="L23" s="1">
        <f>COUNTIF('185ту_СК_ИТ'!$K$1:$K$30,L11)</f>
        <v>0</v>
      </c>
      <c r="M23" s="26">
        <f>$A$23-SUM(C23:L23)</f>
        <v>0</v>
      </c>
      <c r="N23" s="41">
        <f>'185ту_СК_ИТ'!K31</f>
        <v>8.266666666666667</v>
      </c>
      <c r="O23" s="40">
        <f>SUM(C23:I23)/$A$23</f>
        <v>1</v>
      </c>
      <c r="P23" s="36">
        <f>SUM(C23:F23)/$A$23</f>
        <v>0.7666666666666667</v>
      </c>
    </row>
    <row r="24" spans="1:16" ht="12.75">
      <c r="A24" s="25" t="s">
        <v>185</v>
      </c>
      <c r="B24" s="21" t="s">
        <v>8</v>
      </c>
      <c r="C24" s="1">
        <f>COUNTIF('189ту_СК_ИТ'!$I$1:$I$30,C11)</f>
        <v>10</v>
      </c>
      <c r="D24" s="1">
        <f>COUNTIF('189ту_СК_ИТ'!$I$1:$I$30,D11)</f>
        <v>7</v>
      </c>
      <c r="E24" s="1">
        <f>COUNTIF('189ту_СК_ИТ'!$I$1:$I$30,E11)</f>
        <v>9</v>
      </c>
      <c r="F24" s="1">
        <f>COUNTIF('189ту_СК_ИТ'!$I$1:$I$30,F11)</f>
        <v>2</v>
      </c>
      <c r="G24" s="1">
        <f>COUNTIF('189ту_СК_ИТ'!$I$1:$I$30,G11)</f>
        <v>1</v>
      </c>
      <c r="H24" s="1">
        <f>COUNTIF('189ту_СК_ИТ'!$I$1:$I$30,H11)</f>
        <v>1</v>
      </c>
      <c r="I24" s="1">
        <f>COUNTIF('189ту_СК_ИТ'!$I$1:$I$30,I11)</f>
        <v>0</v>
      </c>
      <c r="J24" s="1">
        <f>COUNTIF('189ту_СК_ИТ'!$I$1:$I$30,J11)</f>
        <v>0</v>
      </c>
      <c r="K24" s="1">
        <f>COUNTIF('189ту_СК_ИТ'!$I$1:$I$30,K11)</f>
        <v>0</v>
      </c>
      <c r="L24" s="1">
        <f>COUNTIF('189ту_СК_ИТ'!$I$1:$I$30,L11)</f>
        <v>0</v>
      </c>
      <c r="M24" s="26">
        <f>$A$25-SUM(C24:L24)</f>
        <v>0</v>
      </c>
      <c r="N24" s="41">
        <f>'189ту_СК_ИТ'!I31</f>
        <v>8.666666666666666</v>
      </c>
      <c r="O24" s="40">
        <f>SUM(C24:I24)/$A$25</f>
        <v>1</v>
      </c>
      <c r="P24" s="36">
        <f>SUM(C24:F24)/$A$25</f>
        <v>0.9333333333333333</v>
      </c>
    </row>
    <row r="25" spans="1:16" ht="12.75">
      <c r="A25" s="26">
        <v>30</v>
      </c>
      <c r="B25" s="21" t="s">
        <v>14</v>
      </c>
      <c r="C25" s="1">
        <f>COUNTIF('189ту_СК_ИТ'!$L$1:$L$30,C11)</f>
        <v>3</v>
      </c>
      <c r="D25" s="1">
        <f>COUNTIF('189ту_СК_ИТ'!$L$1:$L$30,D11)</f>
        <v>11</v>
      </c>
      <c r="E25" s="1">
        <f>COUNTIF('189ту_СК_ИТ'!$L$1:$L$30,E11)</f>
        <v>7</v>
      </c>
      <c r="F25" s="1">
        <f>COUNTIF('189ту_СК_ИТ'!$L$1:$L$30,F11)</f>
        <v>6</v>
      </c>
      <c r="G25" s="1">
        <f>COUNTIF('189ту_СК_ИТ'!$L$1:$L$30,G11)</f>
        <v>1</v>
      </c>
      <c r="H25" s="1">
        <f>COUNTIF('189ту_СК_ИТ'!$L$1:$L$30,H11)</f>
        <v>2</v>
      </c>
      <c r="I25" s="1">
        <f>COUNTIF('189ту_СК_ИТ'!$L$1:$L$30,I11)</f>
        <v>0</v>
      </c>
      <c r="J25" s="1">
        <f>COUNTIF('189ту_СК_ИТ'!$L$1:$L$30,J11)</f>
        <v>0</v>
      </c>
      <c r="K25" s="1">
        <f>COUNTIF('189ту_СК_ИТ'!$L$1:$L$30,K11)</f>
        <v>0</v>
      </c>
      <c r="L25" s="1">
        <f>COUNTIF('189ту_СК_ИТ'!$L$1:$L$30,L11)</f>
        <v>0</v>
      </c>
      <c r="M25" s="26">
        <f>$A$25-SUM(C25:L25)</f>
        <v>0</v>
      </c>
      <c r="N25" s="41">
        <f>'189ту_СК_ИТ'!L31</f>
        <v>8.1</v>
      </c>
      <c r="O25" s="40">
        <f>SUM(C25:I25)/$A$25</f>
        <v>1</v>
      </c>
      <c r="P25" s="36">
        <f>SUM(C25:F25)/$A$25</f>
        <v>0.9</v>
      </c>
    </row>
    <row r="26" spans="1:16" ht="12.75">
      <c r="A26" s="46" t="s">
        <v>29</v>
      </c>
      <c r="B26" s="24">
        <f>SUM(A13:A25)</f>
        <v>168</v>
      </c>
      <c r="C26" s="24">
        <f>SUM(C14,C16,C18,C21,C23,C25)</f>
        <v>12</v>
      </c>
      <c r="D26" s="24">
        <f aca="true" t="shared" si="0" ref="D26:L26">SUM(D14,D16,D18,D21,D23,D25)</f>
        <v>38</v>
      </c>
      <c r="E26" s="24">
        <f t="shared" si="0"/>
        <v>31</v>
      </c>
      <c r="F26" s="24">
        <f t="shared" si="0"/>
        <v>38</v>
      </c>
      <c r="G26" s="24">
        <f t="shared" si="0"/>
        <v>31</v>
      </c>
      <c r="H26" s="24">
        <f t="shared" si="0"/>
        <v>14</v>
      </c>
      <c r="I26" s="24">
        <f t="shared" si="0"/>
        <v>4</v>
      </c>
      <c r="J26" s="24">
        <f t="shared" si="0"/>
        <v>0</v>
      </c>
      <c r="K26" s="24">
        <f t="shared" si="0"/>
        <v>0</v>
      </c>
      <c r="L26" s="24">
        <f t="shared" si="0"/>
        <v>0</v>
      </c>
      <c r="M26" s="24">
        <f>$B$26-SUM(C26:L26)</f>
        <v>0</v>
      </c>
      <c r="N26" s="41">
        <f>AVERAGE(N14,N16,N18,N21,N23,N25)</f>
        <v>7.41860153256705</v>
      </c>
      <c r="O26" s="42">
        <f>SUM(C26:I26)/$B$26</f>
        <v>1</v>
      </c>
      <c r="P26" s="42">
        <f>SUM(C26:F26)/$B$26</f>
        <v>0.7083333333333334</v>
      </c>
    </row>
    <row r="28" spans="1:14" ht="12.75">
      <c r="A28" s="28" t="s">
        <v>21</v>
      </c>
      <c r="B28" s="29">
        <f ca="1">TODAY()</f>
        <v>40176</v>
      </c>
      <c r="M28" s="28" t="s">
        <v>22</v>
      </c>
      <c r="N28" s="15" t="s">
        <v>23</v>
      </c>
    </row>
    <row r="30" spans="3:12" ht="12.75">
      <c r="C30" s="99" t="s">
        <v>77</v>
      </c>
      <c r="D30" s="99"/>
      <c r="J30" s="99" t="s">
        <v>79</v>
      </c>
      <c r="K30" s="99"/>
      <c r="L30" s="81"/>
    </row>
    <row r="31" spans="1:15" ht="12.75">
      <c r="A31" s="1" t="s">
        <v>186</v>
      </c>
      <c r="B31" s="80">
        <f>C26+D26</f>
        <v>50</v>
      </c>
      <c r="C31" s="12" t="s">
        <v>76</v>
      </c>
      <c r="D31" s="90" t="s">
        <v>75</v>
      </c>
      <c r="E31" s="90"/>
      <c r="F31" s="90" t="s">
        <v>78</v>
      </c>
      <c r="G31" s="90"/>
      <c r="H31" s="90"/>
      <c r="J31" s="12" t="s">
        <v>76</v>
      </c>
      <c r="K31" s="90" t="s">
        <v>75</v>
      </c>
      <c r="L31" s="90"/>
      <c r="M31" s="90"/>
      <c r="N31" s="90" t="s">
        <v>78</v>
      </c>
      <c r="O31" s="90"/>
    </row>
    <row r="32" spans="1:15" ht="12.75">
      <c r="A32" s="1" t="s">
        <v>187</v>
      </c>
      <c r="B32" s="80">
        <f>E26+F26</f>
        <v>69</v>
      </c>
      <c r="C32" s="63">
        <f>MAX('13в_ПО'!L1:L25)</f>
        <v>9.222222222222221</v>
      </c>
      <c r="D32" s="91" t="str">
        <f>A13</f>
        <v>13в ПО ЭВМ</v>
      </c>
      <c r="E32" s="91"/>
      <c r="F32" s="87" t="str">
        <f>VLOOKUP(C32,'13в_ПО'!A1:B25,2,0)</f>
        <v>Синкуть Сергей</v>
      </c>
      <c r="G32" s="88"/>
      <c r="H32" s="89"/>
      <c r="J32" s="71">
        <f>MIN('13в_ПО'!L1:L25)</f>
        <v>6</v>
      </c>
      <c r="K32" s="87" t="str">
        <f aca="true" t="shared" si="1" ref="K32:K37">D32</f>
        <v>13в ПО ЭВМ</v>
      </c>
      <c r="L32" s="88"/>
      <c r="M32" s="89"/>
      <c r="N32" s="94" t="str">
        <f>VLOOKUP(J32,'13в_ПО'!A1:B25,2,0)</f>
        <v>Волынец Андрей</v>
      </c>
      <c r="O32" s="95"/>
    </row>
    <row r="33" spans="1:15" ht="12.75">
      <c r="A33" s="1" t="s">
        <v>188</v>
      </c>
      <c r="B33" s="80">
        <f>SUM(G26:I26)</f>
        <v>49</v>
      </c>
      <c r="C33" s="63">
        <f>MAX('14вк_ПО'!M1:M30)</f>
        <v>7.444444444444445</v>
      </c>
      <c r="D33" s="91" t="str">
        <f>A15</f>
        <v>14вк ПО ЭВМ</v>
      </c>
      <c r="E33" s="91"/>
      <c r="F33" s="87" t="str">
        <f>VLOOKUP(C33,'14вк_ПО'!A1:B30,2,0)</f>
        <v>Горбач Дмитрий</v>
      </c>
      <c r="G33" s="88"/>
      <c r="H33" s="89"/>
      <c r="J33" s="71">
        <f>MIN('14вк_ПО'!M1:M30)</f>
        <v>3.5555555555555554</v>
      </c>
      <c r="K33" s="87" t="str">
        <f t="shared" si="1"/>
        <v>14вк ПО ЭВМ</v>
      </c>
      <c r="L33" s="88"/>
      <c r="M33" s="89"/>
      <c r="N33" s="94" t="str">
        <f>VLOOKUP(J33,'14вк_ПО'!A1:B30,2,0)</f>
        <v>Сайчик Илья</v>
      </c>
      <c r="O33" s="95"/>
    </row>
    <row r="34" spans="1:15" ht="12.75">
      <c r="A34" s="1" t="s">
        <v>189</v>
      </c>
      <c r="B34" s="80">
        <f>J26+K26+L26</f>
        <v>0</v>
      </c>
      <c r="C34" s="63">
        <f>MAX('38ппа_ИТ'!G1:G29)</f>
        <v>9</v>
      </c>
      <c r="D34" s="91" t="str">
        <f>A17</f>
        <v>38ппа ИТ</v>
      </c>
      <c r="E34" s="91"/>
      <c r="F34" s="87" t="str">
        <f>VLOOKUP(C34,'38ппа_ИТ'!A1:B29,2,0)</f>
        <v>Перекитный Сергей</v>
      </c>
      <c r="G34" s="88"/>
      <c r="H34" s="89"/>
      <c r="J34" s="71">
        <f>MIN('38ппа_ИТ'!G1:G29)</f>
        <v>4</v>
      </c>
      <c r="K34" s="87" t="str">
        <f t="shared" si="1"/>
        <v>38ппа ИТ</v>
      </c>
      <c r="L34" s="88"/>
      <c r="M34" s="89"/>
      <c r="N34" s="94" t="str">
        <f>VLOOKUP(J34,'38ппа_ИТ'!A1:B29,2,0)</f>
        <v>Чесновский Дмитрий</v>
      </c>
      <c r="O34" s="95"/>
    </row>
    <row r="35" spans="1:15" ht="12.75">
      <c r="A35" s="1" t="s">
        <v>190</v>
      </c>
      <c r="B35" s="80">
        <f>M26</f>
        <v>0</v>
      </c>
      <c r="C35" s="63">
        <f>MAX('39ппа_Прогр'!M1:M24)</f>
        <v>8.4</v>
      </c>
      <c r="D35" s="91" t="str">
        <f>A19</f>
        <v>39ппа Прогр.</v>
      </c>
      <c r="E35" s="91"/>
      <c r="F35" s="87" t="str">
        <f>VLOOKUP(C35,'39ппа_Прогр'!A1:B24,2,0)</f>
        <v>Жук Евгений</v>
      </c>
      <c r="G35" s="88"/>
      <c r="H35" s="89"/>
      <c r="J35" s="71">
        <f>MIN('39ппа_Прогр'!M1:M24)</f>
        <v>4</v>
      </c>
      <c r="K35" s="87" t="str">
        <f t="shared" si="1"/>
        <v>39ппа Прогр.</v>
      </c>
      <c r="L35" s="88"/>
      <c r="M35" s="89"/>
      <c r="N35" s="94" t="str">
        <f>VLOOKUP(J35,'39ппа_Прогр'!A1:B24,2,0)</f>
        <v>Купрейчик Вадим</v>
      </c>
      <c r="O35" s="95"/>
    </row>
    <row r="36" spans="3:15" ht="12.75">
      <c r="C36" s="63">
        <f>MAX('185ту_СК_ИТ'!J1:J30)</f>
        <v>9.833333333333334</v>
      </c>
      <c r="D36" s="77" t="str">
        <f>A22</f>
        <v>185ту СК ИТ</v>
      </c>
      <c r="E36" s="78"/>
      <c r="F36" s="87" t="str">
        <f>VLOOKUP(C36,'185ту_СК_ИТ'!A1:B30,2,0)</f>
        <v>Снигир Денис</v>
      </c>
      <c r="G36" s="88"/>
      <c r="H36" s="89"/>
      <c r="J36" s="71">
        <f>MIN('185ту_СК_ИТ'!J1:J30)</f>
        <v>4.571428571428571</v>
      </c>
      <c r="K36" s="87" t="str">
        <f t="shared" si="1"/>
        <v>185ту СК ИТ</v>
      </c>
      <c r="L36" s="88"/>
      <c r="M36" s="89"/>
      <c r="N36" s="94" t="str">
        <f>VLOOKUP(J36,'185ту_СК_ИТ'!A1:B30,2,0)</f>
        <v>Кондратенко Сергей</v>
      </c>
      <c r="O36" s="95"/>
    </row>
    <row r="37" spans="3:15" ht="12.75">
      <c r="C37" s="63">
        <f>MAX('189ту_СК_ИТ'!K1:K30)</f>
        <v>9.857142857142858</v>
      </c>
      <c r="D37" s="77" t="str">
        <f>A24</f>
        <v>189ту СК ИТ</v>
      </c>
      <c r="E37" s="78"/>
      <c r="F37" s="87" t="str">
        <f>VLOOKUP(C37,'189ту_СК_ИТ'!A1:B30,2,0)</f>
        <v>Сэндуцэ Иван</v>
      </c>
      <c r="G37" s="88"/>
      <c r="H37" s="89"/>
      <c r="J37" s="71">
        <f>MIN('189ту_СК_ИТ'!K1:K30)</f>
        <v>4.714285714285714</v>
      </c>
      <c r="K37" s="87" t="str">
        <f t="shared" si="1"/>
        <v>189ту СК ИТ</v>
      </c>
      <c r="L37" s="88"/>
      <c r="M37" s="89"/>
      <c r="N37" s="94" t="str">
        <f>VLOOKUP(J37,'189ту_СК_ИТ'!A1:B30,2,0)</f>
        <v>Карасик Александр</v>
      </c>
      <c r="O37" s="95"/>
    </row>
    <row r="38" spans="2:17" ht="12.75">
      <c r="B38" s="66" t="s">
        <v>80</v>
      </c>
      <c r="C38" s="70">
        <f>MAX(C32:C37)</f>
        <v>9.857142857142858</v>
      </c>
      <c r="D38" s="92" t="str">
        <f>VLOOKUP(C38,C32:E37,2,0)</f>
        <v>189ту СК ИТ</v>
      </c>
      <c r="E38" s="93"/>
      <c r="F38" s="67" t="str">
        <f>VLOOKUP(C38,C32:H37,4,0)</f>
        <v>Сэндуцэ Иван</v>
      </c>
      <c r="G38" s="68"/>
      <c r="H38" s="69"/>
      <c r="J38" s="72">
        <f>MIN(J32:J37)</f>
        <v>3.5555555555555554</v>
      </c>
      <c r="K38" s="96" t="str">
        <f>VLOOKUP(J38,J32:M37,2,0)</f>
        <v>14вк ПО ЭВМ</v>
      </c>
      <c r="L38" s="98"/>
      <c r="M38" s="97"/>
      <c r="N38" s="96" t="str">
        <f>VLOOKUP(J38,J32:O37,5,0)</f>
        <v>Сайчик Илья</v>
      </c>
      <c r="O38" s="97"/>
      <c r="P38" s="73" t="s">
        <v>81</v>
      </c>
      <c r="Q38" s="39"/>
    </row>
  </sheetData>
  <sheetProtection/>
  <mergeCells count="31">
    <mergeCell ref="D33:E33"/>
    <mergeCell ref="F36:H36"/>
    <mergeCell ref="F37:H37"/>
    <mergeCell ref="C30:D30"/>
    <mergeCell ref="J30:K30"/>
    <mergeCell ref="K31:M31"/>
    <mergeCell ref="D32:E32"/>
    <mergeCell ref="K32:M32"/>
    <mergeCell ref="N38:O38"/>
    <mergeCell ref="K35:M35"/>
    <mergeCell ref="K38:M38"/>
    <mergeCell ref="K34:M34"/>
    <mergeCell ref="K36:M36"/>
    <mergeCell ref="K37:M37"/>
    <mergeCell ref="K33:M33"/>
    <mergeCell ref="N36:O36"/>
    <mergeCell ref="N37:O37"/>
    <mergeCell ref="N32:O32"/>
    <mergeCell ref="N33:O33"/>
    <mergeCell ref="N34:O34"/>
    <mergeCell ref="N35:O35"/>
    <mergeCell ref="N31:O31"/>
    <mergeCell ref="D34:E34"/>
    <mergeCell ref="D35:E35"/>
    <mergeCell ref="D38:E38"/>
    <mergeCell ref="F31:H31"/>
    <mergeCell ref="F32:H32"/>
    <mergeCell ref="F33:H33"/>
    <mergeCell ref="F34:H34"/>
    <mergeCell ref="F35:H35"/>
    <mergeCell ref="D31:E31"/>
  </mergeCells>
  <printOptions/>
  <pageMargins left="0.74" right="0.1968503937007874" top="0.8" bottom="0.43" header="0.31496062992125984" footer="0.31496062992125984"/>
  <pageSetup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4">
      <selection activeCell="A7" sqref="A7"/>
    </sheetView>
  </sheetViews>
  <sheetFormatPr defaultColWidth="9.00390625" defaultRowHeight="12.75"/>
  <cols>
    <col min="3" max="3" width="11.625" style="0" customWidth="1"/>
  </cols>
  <sheetData>
    <row r="1" ht="12.75">
      <c r="A1" s="5" t="s">
        <v>196</v>
      </c>
    </row>
    <row r="2" spans="1:3" ht="12.75">
      <c r="A2" s="12" t="s">
        <v>14</v>
      </c>
      <c r="B2" s="12" t="s">
        <v>76</v>
      </c>
      <c r="C2" s="12" t="s">
        <v>197</v>
      </c>
    </row>
    <row r="3" spans="1:3" ht="12.75">
      <c r="A3" s="1" t="s">
        <v>191</v>
      </c>
      <c r="B3" s="1">
        <v>6.59</v>
      </c>
      <c r="C3" s="74">
        <v>0.54</v>
      </c>
    </row>
    <row r="4" spans="1:3" ht="12.75">
      <c r="A4" s="1" t="s">
        <v>192</v>
      </c>
      <c r="B4" s="1">
        <v>7.21</v>
      </c>
      <c r="C4" s="74">
        <v>0.68</v>
      </c>
    </row>
    <row r="5" spans="1:3" ht="12.75">
      <c r="A5" s="1" t="s">
        <v>193</v>
      </c>
      <c r="B5" s="1">
        <v>7.03</v>
      </c>
      <c r="C5" s="74">
        <v>0.66</v>
      </c>
    </row>
    <row r="6" spans="1:3" ht="12.75">
      <c r="A6" s="1" t="s">
        <v>194</v>
      </c>
      <c r="B6" s="1">
        <v>6.95</v>
      </c>
      <c r="C6" s="74">
        <v>0.6</v>
      </c>
    </row>
    <row r="7" spans="1:3" ht="12.75">
      <c r="A7" s="1" t="s">
        <v>195</v>
      </c>
      <c r="B7" s="71">
        <f>Отчет!N26</f>
        <v>7.41860153256705</v>
      </c>
      <c r="C7" s="74">
        <f>Отчет!P26</f>
        <v>0.7083333333333334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Customer</cp:lastModifiedBy>
  <cp:lastPrinted>2007-07-02T11:00:20Z</cp:lastPrinted>
  <dcterms:created xsi:type="dcterms:W3CDTF">2004-12-18T17:35:54Z</dcterms:created>
  <dcterms:modified xsi:type="dcterms:W3CDTF">2009-12-29T17:51:05Z</dcterms:modified>
  <cp:category/>
  <cp:version/>
  <cp:contentType/>
  <cp:contentStatus/>
</cp:coreProperties>
</file>