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chartsheets/sheet2.xml" ContentType="application/vnd.openxmlformats-officedocument.spreadsheetml.chartsheet+xml"/>
  <Override PartName="/xl/drawings/drawing15.xml" ContentType="application/vnd.openxmlformats-officedocument.drawing+xml"/>
  <Override PartName="/xl/chartsheets/sheet3.xml" ContentType="application/vnd.openxmlformats-officedocument.spreadsheetml.chartsheet+xml"/>
  <Override PartName="/xl/drawings/drawing16.xml" ContentType="application/vnd.openxmlformats-officedocument.drawing+xml"/>
  <Override PartName="/xl/chartsheets/sheet4.xml" ContentType="application/vnd.openxmlformats-officedocument.spreadsheetml.chartsheet+xml"/>
  <Override PartName="/xl/drawings/drawing17.xml" ContentType="application/vnd.openxmlformats-officedocument.drawing+xml"/>
  <Override PartName="/xl/chartsheets/sheet5.xml" ContentType="application/vnd.openxmlformats-officedocument.spreadsheetml.chartsheet+xml"/>
  <Override PartName="/xl/drawings/drawing18.xml" ContentType="application/vnd.openxmlformats-officedocument.drawing+xml"/>
  <Override PartName="/xl/chartsheets/sheet6.xml" ContentType="application/vnd.openxmlformats-officedocument.spreadsheetml.chartsheet+xml"/>
  <Override PartName="/xl/drawings/drawing19.xml" ContentType="application/vnd.openxmlformats-officedocument.drawing+xml"/>
  <Override PartName="/xl/worksheets/sheet16.xml" ContentType="application/vnd.openxmlformats-officedocument.spreadsheetml.worksheet+xml"/>
  <Override PartName="/xl/drawings/drawing20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0" yWindow="65296" windowWidth="12240" windowHeight="7620" tabRatio="753" activeTab="5"/>
  </bookViews>
  <sheets>
    <sheet name="28в_УПУ" sheetId="1" r:id="rId1"/>
    <sheet name="29в-1_ПМС" sheetId="2" r:id="rId2"/>
    <sheet name="29в-1_САПР" sheetId="3" r:id="rId3"/>
    <sheet name="30в-2_ИТ" sheetId="4" r:id="rId4"/>
    <sheet name="49ппа-1_Прогр" sheetId="5" r:id="rId5"/>
    <sheet name="51ппу-1_Прогр" sheetId="6" r:id="rId6"/>
    <sheet name="53ппу-1_ИТ" sheetId="7" r:id="rId7"/>
    <sheet name="53ппу-1_Прогр" sheetId="8" r:id="rId8"/>
    <sheet name="215т-2_ИТ" sheetId="9" r:id="rId9"/>
    <sheet name="216т-2_ИТ" sheetId="10" r:id="rId10"/>
    <sheet name="220ту-1_ИТ" sheetId="11" r:id="rId11"/>
    <sheet name="223ту-2_ИТ" sheetId="12" r:id="rId12"/>
    <sheet name="171иит_ЯП" sheetId="13" r:id="rId13"/>
    <sheet name="151иит_САПР" sheetId="14" r:id="rId14"/>
    <sheet name="Отчет" sheetId="15" r:id="rId15"/>
    <sheet name="Лучшие" sheetId="16" r:id="rId16"/>
    <sheet name="Худшие" sheetId="17" r:id="rId17"/>
    <sheet name="Ср_балл" sheetId="18" r:id="rId18"/>
    <sheet name="Кач_успев" sheetId="19" r:id="rId19"/>
    <sheet name="Оценки" sheetId="20" r:id="rId20"/>
    <sheet name="Успеваемость" sheetId="21" r:id="rId21"/>
    <sheet name="Среднее_по_семестрам" sheetId="22" r:id="rId22"/>
    <sheet name="28в_ККР-Тест" sheetId="23" r:id="rId23"/>
  </sheets>
  <definedNames>
    <definedName name="a" localSheetId="13">'151иит_САПР'!$A$3</definedName>
    <definedName name="a" localSheetId="0">'28в_УПУ'!$B$3</definedName>
    <definedName name="a" localSheetId="2">'29в-1_САПР'!$B$3</definedName>
    <definedName name="a">#REF!</definedName>
  </definedNames>
  <calcPr fullCalcOnLoad="1"/>
</workbook>
</file>

<file path=xl/sharedStrings.xml><?xml version="1.0" encoding="utf-8"?>
<sst xmlns="http://schemas.openxmlformats.org/spreadsheetml/2006/main" count="1247" uniqueCount="455">
  <si>
    <t>Среднее по группе:</t>
  </si>
  <si>
    <t>ОКР№1</t>
  </si>
  <si>
    <t>Статистический отчет по успеваемости за</t>
  </si>
  <si>
    <t>Преподаватель:</t>
  </si>
  <si>
    <t>Масюкевич М.Б.</t>
  </si>
  <si>
    <t>Предметы:</t>
  </si>
  <si>
    <t>Группы:</t>
  </si>
  <si>
    <t>Семестр</t>
  </si>
  <si>
    <t>Группа Предмет</t>
  </si>
  <si>
    <t>Вид</t>
  </si>
  <si>
    <t>Ср. балл</t>
  </si>
  <si>
    <t>% усп.</t>
  </si>
  <si>
    <t>% кач. усп.</t>
  </si>
  <si>
    <t>Неатест.</t>
  </si>
  <si>
    <t>Дата:</t>
  </si>
  <si>
    <t>Подпись:</t>
  </si>
  <si>
    <t>________________</t>
  </si>
  <si>
    <t>Информационные технологии (ИТ):</t>
  </si>
  <si>
    <t>К-во уч-ся</t>
  </si>
  <si>
    <t>Оценки</t>
  </si>
  <si>
    <t>Всего за семестр:</t>
  </si>
  <si>
    <t>V сем.</t>
  </si>
  <si>
    <t>Delphi</t>
  </si>
  <si>
    <t>Группа</t>
  </si>
  <si>
    <t>Ср.балл</t>
  </si>
  <si>
    <t>Лучшие уч-ся:</t>
  </si>
  <si>
    <t>Фамилия Имя</t>
  </si>
  <si>
    <t>Худшие уч-ся:</t>
  </si>
  <si>
    <t>max =</t>
  </si>
  <si>
    <t xml:space="preserve"> = min</t>
  </si>
  <si>
    <t>Отлично</t>
  </si>
  <si>
    <t>Хорошо</t>
  </si>
  <si>
    <t>Удовлетв.</t>
  </si>
  <si>
    <t>Неудовл.</t>
  </si>
  <si>
    <t>Неаттест.</t>
  </si>
  <si>
    <t>Кол-во и % усп. (4 -10)</t>
  </si>
  <si>
    <t>Кол-во и % качеств. усп. (7-10)</t>
  </si>
  <si>
    <t>Отлично (9-10)</t>
  </si>
  <si>
    <t>Хорошо (7-8)</t>
  </si>
  <si>
    <t>Удовл. (4-6)</t>
  </si>
  <si>
    <t>Неудовл. (0-3)</t>
  </si>
  <si>
    <t>Неатестовано</t>
  </si>
  <si>
    <t>Средний балл и качественная успеваемость по семестрам.</t>
  </si>
  <si>
    <t>Кач.усп (%)</t>
  </si>
  <si>
    <t>Кол. и % усп. (4 -10)</t>
  </si>
  <si>
    <t>Кол. и % кач. усп. (7-10)</t>
  </si>
  <si>
    <t>Кол-во и % кач. усп. (7-10)</t>
  </si>
  <si>
    <t>07/08-I</t>
  </si>
  <si>
    <t>07/08-II</t>
  </si>
  <si>
    <t>08/09-I</t>
  </si>
  <si>
    <t>08/09-II</t>
  </si>
  <si>
    <t>09/10-I</t>
  </si>
  <si>
    <t>09/10-II</t>
  </si>
  <si>
    <t>10/11-I</t>
  </si>
  <si>
    <t>10/11-II</t>
  </si>
  <si>
    <t>11/12-I</t>
  </si>
  <si>
    <t>ЛР1</t>
  </si>
  <si>
    <t>ЛР2</t>
  </si>
  <si>
    <t>ЛР3</t>
  </si>
  <si>
    <t>ЛР4.1</t>
  </si>
  <si>
    <t>ЛР4.2</t>
  </si>
  <si>
    <t>ОКР1</t>
  </si>
  <si>
    <t>ЛР7</t>
  </si>
  <si>
    <t>ЛР9</t>
  </si>
  <si>
    <t>ЛР5</t>
  </si>
  <si>
    <t>ЛР6</t>
  </si>
  <si>
    <t>ЛР4</t>
  </si>
  <si>
    <t>11/12-II</t>
  </si>
  <si>
    <t>12/13-I</t>
  </si>
  <si>
    <t>№</t>
  </si>
  <si>
    <t>№ комп.</t>
  </si>
  <si>
    <t>Компас-3D</t>
  </si>
  <si>
    <t>Системы автоматизиров. проектирования (САПР)</t>
  </si>
  <si>
    <t>ЛР8</t>
  </si>
  <si>
    <t>12/13-II</t>
  </si>
  <si>
    <t>13/14-I</t>
  </si>
  <si>
    <t>Варианты N (N - номер комп.)</t>
  </si>
  <si>
    <t>13/14-II</t>
  </si>
  <si>
    <t>14/15-I</t>
  </si>
  <si>
    <t>C++Builder</t>
  </si>
  <si>
    <t>5</t>
  </si>
  <si>
    <t>9</t>
  </si>
  <si>
    <t>13</t>
  </si>
  <si>
    <t>IV сем.</t>
  </si>
  <si>
    <t>ЛР10</t>
  </si>
  <si>
    <t>ЛР11</t>
  </si>
  <si>
    <t>ЛР12</t>
  </si>
  <si>
    <t>ЛР13.1</t>
  </si>
  <si>
    <t>ЛР13.2</t>
  </si>
  <si>
    <t>ЛР14</t>
  </si>
  <si>
    <t>ЛР15</t>
  </si>
  <si>
    <t>ОКР2</t>
  </si>
  <si>
    <t>Варианты: N (N - номер комп.)</t>
  </si>
  <si>
    <t>Т1, ЛР1</t>
  </si>
  <si>
    <t>ПР1</t>
  </si>
  <si>
    <t>ПР2</t>
  </si>
  <si>
    <t>ПР3</t>
  </si>
  <si>
    <t>ПР4</t>
  </si>
  <si>
    <t>ПР5</t>
  </si>
  <si>
    <t>ПР6</t>
  </si>
  <si>
    <t>ПР7</t>
  </si>
  <si>
    <t>ПР8</t>
  </si>
  <si>
    <t>ПР10</t>
  </si>
  <si>
    <t>ПР11</t>
  </si>
  <si>
    <t>14/15-II</t>
  </si>
  <si>
    <t>15/16-I</t>
  </si>
  <si>
    <t>3</t>
  </si>
  <si>
    <t>Итог.</t>
  </si>
  <si>
    <t>ПР9</t>
  </si>
  <si>
    <t>ПР12</t>
  </si>
  <si>
    <t>MathCad</t>
  </si>
  <si>
    <t>6</t>
  </si>
  <si>
    <t>8</t>
  </si>
  <si>
    <t>4</t>
  </si>
  <si>
    <t>12</t>
  </si>
  <si>
    <t>11</t>
  </si>
  <si>
    <t>Access</t>
  </si>
  <si>
    <t>Excel</t>
  </si>
  <si>
    <t>Макарчук Александр</t>
  </si>
  <si>
    <t>Малечко Максим</t>
  </si>
  <si>
    <t>Ничипор Егор</t>
  </si>
  <si>
    <t>Рум Алексей</t>
  </si>
  <si>
    <t>Санюк Илона</t>
  </si>
  <si>
    <t>Улан Вадим</t>
  </si>
  <si>
    <t>Федорович Егор</t>
  </si>
  <si>
    <t>Хрещик Илья</t>
  </si>
  <si>
    <t>Цитавичюс Даниель</t>
  </si>
  <si>
    <t>Чаботько Виктория</t>
  </si>
  <si>
    <t>Чашейко Владислав</t>
  </si>
  <si>
    <t>Чернявский Руслан</t>
  </si>
  <si>
    <t>Шевченко Владислав</t>
  </si>
  <si>
    <t>Эни Дмитрий</t>
  </si>
  <si>
    <t>Программирование (Прогр.):</t>
  </si>
  <si>
    <t>15/16-II</t>
  </si>
  <si>
    <t>16/17-I</t>
  </si>
  <si>
    <t>Т2, ЛР2</t>
  </si>
  <si>
    <t>Word</t>
  </si>
  <si>
    <t>2</t>
  </si>
  <si>
    <t>10</t>
  </si>
  <si>
    <t>Экзамен</t>
  </si>
  <si>
    <t>№ билета</t>
  </si>
  <si>
    <t>7</t>
  </si>
  <si>
    <t>Абрамчук Ярослав</t>
  </si>
  <si>
    <t>Адамицкий Никита</t>
  </si>
  <si>
    <t>Ващило Сергей</t>
  </si>
  <si>
    <t>Голуб Александр</t>
  </si>
  <si>
    <t>Граховский Вадим</t>
  </si>
  <si>
    <t>Гурский Алексей</t>
  </si>
  <si>
    <t>Дайлидко Олег</t>
  </si>
  <si>
    <t>Добринский Владислав</t>
  </si>
  <si>
    <t>Дулько Римма</t>
  </si>
  <si>
    <t>Жук Роман</t>
  </si>
  <si>
    <t>Жуковский Виктор</t>
  </si>
  <si>
    <t>Зубрицкий Евгений</t>
  </si>
  <si>
    <t>Кетрик Виолетта</t>
  </si>
  <si>
    <t>Шулейко Владимир</t>
  </si>
  <si>
    <t>Курс. раб.</t>
  </si>
  <si>
    <t>Арабчик Дмитрий</t>
  </si>
  <si>
    <t>Болынский Дмитрий</t>
  </si>
  <si>
    <t>Булай Артур</t>
  </si>
  <si>
    <t>Бурак Александр</t>
  </si>
  <si>
    <t>Вансович Вадим</t>
  </si>
  <si>
    <t>Вашкевич Павел</t>
  </si>
  <si>
    <t>Волох Кирилл</t>
  </si>
  <si>
    <t>Денисов Дмитрий</t>
  </si>
  <si>
    <t>Закуповский Дмитрий</t>
  </si>
  <si>
    <t>Кевра Дмитрий</t>
  </si>
  <si>
    <t>Ковш Дмитрий</t>
  </si>
  <si>
    <t>Лавренюк Евгений</t>
  </si>
  <si>
    <t>Ли Александр</t>
  </si>
  <si>
    <t>Литвинский Иван</t>
  </si>
  <si>
    <t>Мамедов Пётр</t>
  </si>
  <si>
    <t>Богдан Александр</t>
  </si>
  <si>
    <t>Т1</t>
  </si>
  <si>
    <t>Т2</t>
  </si>
  <si>
    <t>Аполоник Евгений</t>
  </si>
  <si>
    <t>Ланин Никита</t>
  </si>
  <si>
    <t>Бояренко Кирилл</t>
  </si>
  <si>
    <t>Беняш Максим</t>
  </si>
  <si>
    <t>Клещенко Иван</t>
  </si>
  <si>
    <t>Программирование микропроцессорных систем (ПМС):</t>
  </si>
  <si>
    <t>29в-1</t>
  </si>
  <si>
    <t>51ппу-1</t>
  </si>
  <si>
    <t>220ту-1</t>
  </si>
  <si>
    <t>Устройства программного управления (УПУ)</t>
  </si>
  <si>
    <t>ОКР№2</t>
  </si>
  <si>
    <t>16/17-II</t>
  </si>
  <si>
    <t>17/18-I</t>
  </si>
  <si>
    <t>Лебецкий Андрей</t>
  </si>
  <si>
    <t>Залога Вероника</t>
  </si>
  <si>
    <t>Горелик Владислав</t>
  </si>
  <si>
    <t>Бузюк Сергей</t>
  </si>
  <si>
    <t>Кулеш Руслан</t>
  </si>
  <si>
    <t>Жегздрин Матвей</t>
  </si>
  <si>
    <t>Бородын Виктор</t>
  </si>
  <si>
    <t>Козлов Егор</t>
  </si>
  <si>
    <t>Амброжко Алексей</t>
  </si>
  <si>
    <t>Кисель Олег</t>
  </si>
  <si>
    <t>Клус Никита</t>
  </si>
  <si>
    <t>Ковалевский Егор</t>
  </si>
  <si>
    <t>Козел Дмитрий</t>
  </si>
  <si>
    <t>Косаковский Артем</t>
  </si>
  <si>
    <t>Курило Алексей</t>
  </si>
  <si>
    <t>Курносова Полина</t>
  </si>
  <si>
    <t>Кушель Владислав</t>
  </si>
  <si>
    <t>Мась Михаил</t>
  </si>
  <si>
    <t>Никодимов Егор</t>
  </si>
  <si>
    <t>Белогривый Антон</t>
  </si>
  <si>
    <t>Варианты: N+2 (N-номер компьютера) - ПР5</t>
  </si>
  <si>
    <t>Варианты: N+1 (N-Номер компьютера) - ПР5</t>
  </si>
  <si>
    <t>Варианты: N (N-Номер компьютера) - ПР5</t>
  </si>
  <si>
    <t>Тест, ПР3</t>
  </si>
  <si>
    <t>Устройства программного управления, гр. 28в, 4 курс.</t>
  </si>
  <si>
    <t>Программирование микропроцессорных систем, гр. 29в-1, 3 курс.</t>
  </si>
  <si>
    <t>Системы автоматизированного проектирования, гр. 29в-1, 3 курс.</t>
  </si>
  <si>
    <t>Программирование, гр. 49ппа-1, 3 курс.</t>
  </si>
  <si>
    <t>Ашаев Владислав</t>
  </si>
  <si>
    <t>Богдевич Евгений</t>
  </si>
  <si>
    <t>Борисевич Елена</t>
  </si>
  <si>
    <t>Гресь Артем</t>
  </si>
  <si>
    <t>Гуцев Леонид</t>
  </si>
  <si>
    <t>Деменчук Сергей</t>
  </si>
  <si>
    <t>Дутко Денис</t>
  </si>
  <si>
    <t>Косы Владислав</t>
  </si>
  <si>
    <t>Котов Алексей</t>
  </si>
  <si>
    <t>Кузьмич Павел</t>
  </si>
  <si>
    <t>Макаров Дмитрий</t>
  </si>
  <si>
    <t>Мартюк Артем</t>
  </si>
  <si>
    <t>Маслов Илья</t>
  </si>
  <si>
    <t xml:space="preserve">Милято Михаил </t>
  </si>
  <si>
    <t>Огурцов Дмитрий</t>
  </si>
  <si>
    <t>Программирование, гр. 51ппу-1, 3 курс.</t>
  </si>
  <si>
    <t>Информационные технологии, гр. 53ппу-1, 2 курс.</t>
  </si>
  <si>
    <t>Варианты: N+13 (N - номер комп.), с ОКР1 N+11</t>
  </si>
  <si>
    <t>Программирование, гр. 53ппу-1, 2 курс.</t>
  </si>
  <si>
    <t>Информационные технологии, гр. 215т-2, 3 курс.</t>
  </si>
  <si>
    <t>Информационные технологии, гр. 216т-2, 3 курс.</t>
  </si>
  <si>
    <t>Информационные технологии, гр. 220ту-1, 3 курс.</t>
  </si>
  <si>
    <t>Языки программирования, гр. 171иит, 2 курс (ГрГУ, вечерники).</t>
  </si>
  <si>
    <t>1-й семестр 2018-19 уч.г.</t>
  </si>
  <si>
    <t>Варианты: N+11 (N - номер комп.)</t>
  </si>
  <si>
    <t>Информационные технологии, гр. 30в-2, 2 курс.</t>
  </si>
  <si>
    <t>Некрасов Никита</t>
  </si>
  <si>
    <t>Пуйдак Дмитрий</t>
  </si>
  <si>
    <t>Радченко Алексей</t>
  </si>
  <si>
    <t>Свилель Роман</t>
  </si>
  <si>
    <t>Скерсь Даниил</t>
  </si>
  <si>
    <t>Тихонов Владислав</t>
  </si>
  <si>
    <t>Трапило Руслан</t>
  </si>
  <si>
    <t>Цыдик Дмитрий</t>
  </si>
  <si>
    <t>Чапля Дмитрий</t>
  </si>
  <si>
    <t>Черепович Алексей</t>
  </si>
  <si>
    <t>Шамрей Данила</t>
  </si>
  <si>
    <t>Шиман Егор</t>
  </si>
  <si>
    <t>Шлапик Александр</t>
  </si>
  <si>
    <t>Яковчик Вадим</t>
  </si>
  <si>
    <t>Варианты N+13 (N - номер комп.)</t>
  </si>
  <si>
    <t>Варианты: N+13 (N - номер компьютера)</t>
  </si>
  <si>
    <t>Assembler</t>
  </si>
  <si>
    <t>Т1.1-9.3</t>
  </si>
  <si>
    <t>Информационные технологии, гр. 223ту-2, 2 курс.</t>
  </si>
  <si>
    <t>Костюкевич Денис</t>
  </si>
  <si>
    <t>Кротков Игнат</t>
  </si>
  <si>
    <t>Ксенз Ростислав</t>
  </si>
  <si>
    <t>Малец Алексей</t>
  </si>
  <si>
    <t>Мацкевич Виктор</t>
  </si>
  <si>
    <t>Мороз Илья</t>
  </si>
  <si>
    <t>Острецов Михаил</t>
  </si>
  <si>
    <t>Ракицкий Андрей</t>
  </si>
  <si>
    <t>Сегень Владислав</t>
  </si>
  <si>
    <t>Хованский Данила</t>
  </si>
  <si>
    <t>Шавель Денис</t>
  </si>
  <si>
    <t>Щепук Артур</t>
  </si>
  <si>
    <t>Ягелло Александр</t>
  </si>
  <si>
    <t>Яловиков Евгений</t>
  </si>
  <si>
    <t>Яскель Олег</t>
  </si>
  <si>
    <t>н</t>
  </si>
  <si>
    <t>Варианты ЛР: 1гр.- N (13 комп. - 1); 2гр. - N-1. N - номер комп.</t>
  </si>
  <si>
    <t>Данько Дмитрий</t>
  </si>
  <si>
    <t>Завыша Илья</t>
  </si>
  <si>
    <t>Зибайло Кирилл</t>
  </si>
  <si>
    <t>Капуста Андрей</t>
  </si>
  <si>
    <t>Караев Артур</t>
  </si>
  <si>
    <t>Лисица Алексей</t>
  </si>
  <si>
    <t>Лысковский Павел</t>
  </si>
  <si>
    <t>Мадекша Павел</t>
  </si>
  <si>
    <t>Милевский Евгений</t>
  </si>
  <si>
    <t>Новосельский Валерий</t>
  </si>
  <si>
    <t>Пожарицкий Эрнест</t>
  </si>
  <si>
    <t>Седлеревич Евгений</t>
  </si>
  <si>
    <t>Станкевич Павел</t>
  </si>
  <si>
    <t>Юрик Евгений</t>
  </si>
  <si>
    <t>Якович Андрей</t>
  </si>
  <si>
    <t>Огородников Артем</t>
  </si>
  <si>
    <t>Попевский Влад</t>
  </si>
  <si>
    <t>Прокопич Владислав</t>
  </si>
  <si>
    <t>Прохорович Илья</t>
  </si>
  <si>
    <t>Процак Михаил</t>
  </si>
  <si>
    <t>Пукшлис Дмитрий</t>
  </si>
  <si>
    <t>Пылинский Олег</t>
  </si>
  <si>
    <t>Ракуть Олег</t>
  </si>
  <si>
    <t>Русакевич Александр</t>
  </si>
  <si>
    <t>Савко Алексей</t>
  </si>
  <si>
    <t>Сюкосев Алексей</t>
  </si>
  <si>
    <t>Шапурко Евгений</t>
  </si>
  <si>
    <t>Шендрик Евгений</t>
  </si>
  <si>
    <t>Шешко Артем</t>
  </si>
  <si>
    <t>Романенко Игорь</t>
  </si>
  <si>
    <t>Савельев Алексей</t>
  </si>
  <si>
    <t>Савчук Евгений</t>
  </si>
  <si>
    <t>Семенюк Иван</t>
  </si>
  <si>
    <t>Симонович Эдвин</t>
  </si>
  <si>
    <t>Сосна Максим</t>
  </si>
  <si>
    <t>Статкевич Александр</t>
  </si>
  <si>
    <t>Ступакевич Константин</t>
  </si>
  <si>
    <t>Сыроежко Дмитрий</t>
  </si>
  <si>
    <t>Тарасюк Александр</t>
  </si>
  <si>
    <t>Цесто Вадим</t>
  </si>
  <si>
    <t>Цыбулько Евгений</t>
  </si>
  <si>
    <t>Шельпяков Кирилл</t>
  </si>
  <si>
    <t>Шинкевич Олег</t>
  </si>
  <si>
    <t>Якубовский Илья</t>
  </si>
  <si>
    <t>Антанович Алексей</t>
  </si>
  <si>
    <t>Берейшик Сергей</t>
  </si>
  <si>
    <t>Высоцкий Максим</t>
  </si>
  <si>
    <t>Гребенщиков Андрей</t>
  </si>
  <si>
    <t>Гребенщикова Юлия</t>
  </si>
  <si>
    <t>Дайлидко Аркадий</t>
  </si>
  <si>
    <t>Завадский Денис</t>
  </si>
  <si>
    <t>Клебан Владислав</t>
  </si>
  <si>
    <t>Клим Никита</t>
  </si>
  <si>
    <t>Козловский Виталий</t>
  </si>
  <si>
    <t>Коновалов Леонид</t>
  </si>
  <si>
    <t>Лайбис Илья</t>
  </si>
  <si>
    <t>Леошкевич Дмитрий</t>
  </si>
  <si>
    <t>Лукьян Дмитрий</t>
  </si>
  <si>
    <t>Т1,Т16,ЛР1</t>
  </si>
  <si>
    <t xml:space="preserve">Варианты ОКР1: </t>
  </si>
  <si>
    <t xml:space="preserve">Варианты ОКР2: </t>
  </si>
  <si>
    <t>Варианты: N (номер компьютера)</t>
  </si>
  <si>
    <t>+</t>
  </si>
  <si>
    <t>(н)</t>
  </si>
  <si>
    <t>Т2,Т13,ЛР2</t>
  </si>
  <si>
    <t>Т20,ЛР2</t>
  </si>
  <si>
    <t>Т22,ЛР3</t>
  </si>
  <si>
    <t>Бернацкий Алексей</t>
  </si>
  <si>
    <t>Гончаренок Евгений</t>
  </si>
  <si>
    <t>Гришко Евгений</t>
  </si>
  <si>
    <t>Каспер Владислав</t>
  </si>
  <si>
    <t>Ленкевич Дмитрий</t>
  </si>
  <si>
    <t>Мороз Михаил</t>
  </si>
  <si>
    <t>Орловец Юрий</t>
  </si>
  <si>
    <t>Пашко Евгений</t>
  </si>
  <si>
    <t>Русинович Максим</t>
  </si>
  <si>
    <t>Рыхлицкий Дмитрий</t>
  </si>
  <si>
    <t>Садоха Владислав</t>
  </si>
  <si>
    <t>Слюзков Артем</t>
  </si>
  <si>
    <t>Смурага Алексей</t>
  </si>
  <si>
    <t>Шот-Четович Александр</t>
  </si>
  <si>
    <t>Юркевич Александр</t>
  </si>
  <si>
    <t>Янович Павел</t>
  </si>
  <si>
    <t>САПР информационно-измерительных систем, гр. 151иит, 4 курс (ГрГУ, вечерники).</t>
  </si>
  <si>
    <t>6/7</t>
  </si>
  <si>
    <t>Т18(ОКР1),ЛР1</t>
  </si>
  <si>
    <t>28в</t>
  </si>
  <si>
    <t>49ппа-1</t>
  </si>
  <si>
    <t>53ппу-1</t>
  </si>
  <si>
    <t>30в-2</t>
  </si>
  <si>
    <t>223ту-2</t>
  </si>
  <si>
    <t>215т-2</t>
  </si>
  <si>
    <t>216т-2</t>
  </si>
  <si>
    <t>28в УПУ</t>
  </si>
  <si>
    <t>29в-1 ПМС</t>
  </si>
  <si>
    <t>29в-1 САПР</t>
  </si>
  <si>
    <t>30в-2 ИТ</t>
  </si>
  <si>
    <t>53ппу-1 ИТ</t>
  </si>
  <si>
    <t>49ппа-1 Прогр.</t>
  </si>
  <si>
    <t>51ппу-1 Прогр.</t>
  </si>
  <si>
    <t>215т-2 ИТ</t>
  </si>
  <si>
    <t>216т-2 ИТ</t>
  </si>
  <si>
    <t>220ту-1 ИТ</t>
  </si>
  <si>
    <t>223ту-2 ИТ</t>
  </si>
  <si>
    <t>53ппу-1 Прогр.</t>
  </si>
  <si>
    <t>2-я подгруппа</t>
  </si>
  <si>
    <t>Косарев Д.</t>
  </si>
  <si>
    <t>Круглый А.</t>
  </si>
  <si>
    <t>Латаревич Кирилл</t>
  </si>
  <si>
    <t>Лебедевич Максим</t>
  </si>
  <si>
    <t>Малмыго Владислав</t>
  </si>
  <si>
    <t>Малмыго Ярослав</t>
  </si>
  <si>
    <t>Новикова Ольга</t>
  </si>
  <si>
    <t>Остапов Н.</t>
  </si>
  <si>
    <t>Ошурок Вадим</t>
  </si>
  <si>
    <t>Шилко Николай</t>
  </si>
  <si>
    <t>17/18-II</t>
  </si>
  <si>
    <t>18/19-I</t>
  </si>
  <si>
    <t>Головенко Елена</t>
  </si>
  <si>
    <t>Варианты: N - номер компьютера (2 комп. - вариант 1)</t>
  </si>
  <si>
    <t>53ппу-2</t>
  </si>
  <si>
    <t>Северин Н.</t>
  </si>
  <si>
    <t>Матиевский Никита</t>
  </si>
  <si>
    <t>Муха Н.</t>
  </si>
  <si>
    <t>Понаморенко Вячеслав</t>
  </si>
  <si>
    <t>Самохвал Л.</t>
  </si>
  <si>
    <t>Менчицкий Даниил</t>
  </si>
  <si>
    <t>Малаховский Евгений</t>
  </si>
  <si>
    <t>Маркевич Виктор</t>
  </si>
  <si>
    <t>14</t>
  </si>
  <si>
    <t>15</t>
  </si>
  <si>
    <t>Мисевич Е.</t>
  </si>
  <si>
    <t>Орда И.</t>
  </si>
  <si>
    <t>Салабуда П.</t>
  </si>
  <si>
    <t>Смирнов Б.</t>
  </si>
  <si>
    <t>Тиханович К.</t>
  </si>
  <si>
    <t>Тимашевская Валерия</t>
  </si>
  <si>
    <t>Дядюк П.</t>
  </si>
  <si>
    <t>Куликов М.</t>
  </si>
  <si>
    <t>Сенаторова Е.</t>
  </si>
  <si>
    <t>Сягло Р.</t>
  </si>
  <si>
    <t>Зачет</t>
  </si>
  <si>
    <t>Петухов Максим</t>
  </si>
  <si>
    <t>ЛР5,IT</t>
  </si>
  <si>
    <t>IT-Qwest</t>
  </si>
  <si>
    <t>Варианты: N+13 (N - номер компьютера). начиная с ОКР№1: N+11</t>
  </si>
  <si>
    <t>Федарович Вадим</t>
  </si>
  <si>
    <t>ПР13</t>
  </si>
  <si>
    <t>Т16</t>
  </si>
  <si>
    <t>Т13</t>
  </si>
  <si>
    <t>лек.</t>
  </si>
  <si>
    <t>лек</t>
  </si>
  <si>
    <t>Т9.4-Л5</t>
  </si>
  <si>
    <t>ПМС</t>
  </si>
  <si>
    <t>УПУ</t>
  </si>
  <si>
    <t>ПМС-1</t>
  </si>
  <si>
    <t>ПМС-2</t>
  </si>
  <si>
    <t>ПМС-3</t>
  </si>
  <si>
    <t>Тренировки</t>
  </si>
  <si>
    <t>Семестр:</t>
  </si>
  <si>
    <t>ККР</t>
  </si>
  <si>
    <t>ККР:</t>
  </si>
  <si>
    <t>Серафинович</t>
  </si>
  <si>
    <t>Цыбульский</t>
  </si>
  <si>
    <t>Толочко</t>
  </si>
  <si>
    <t>Пикта</t>
  </si>
  <si>
    <t>САПР (Proteus, по замене, II сем.)</t>
  </si>
  <si>
    <t>Потапенко</t>
  </si>
  <si>
    <t>Пашкевич</t>
  </si>
  <si>
    <t>Шурмей</t>
  </si>
  <si>
    <t>Пыш</t>
  </si>
  <si>
    <t>Садоха</t>
  </si>
  <si>
    <t>ККР-Тест1,%</t>
  </si>
  <si>
    <t>ККР-Тест2,%</t>
  </si>
  <si>
    <t>Место</t>
  </si>
  <si>
    <t>ККР-Тест2:</t>
  </si>
  <si>
    <t>Чулкова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</si>
</sst>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h:mm:ss;@"/>
    <numFmt numFmtId="183" formatCode="d/m;@"/>
    <numFmt numFmtId="184" formatCode="[$-FC19]d\ mmmm\ yyyy\ &quot;г.&quot;"/>
    <numFmt numFmtId="185" formatCode="0.0000"/>
    <numFmt numFmtId="186" formatCode="0.000"/>
    <numFmt numFmtId="187" formatCode="mmm/yyyy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color indexed="8"/>
      <name val="Arial Cyr"/>
      <family val="0"/>
    </font>
    <font>
      <sz val="18.25"/>
      <color indexed="8"/>
      <name val="Arial Cyr"/>
      <family val="0"/>
    </font>
    <font>
      <sz val="8.75"/>
      <color indexed="8"/>
      <name val="Arial Cyr"/>
      <family val="0"/>
    </font>
    <font>
      <sz val="10"/>
      <color indexed="8"/>
      <name val="Arial Cyr"/>
      <family val="0"/>
    </font>
    <font>
      <sz val="16.75"/>
      <color indexed="8"/>
      <name val="Arial Cyr"/>
      <family val="0"/>
    </font>
    <font>
      <sz val="17"/>
      <color indexed="8"/>
      <name val="Arial Cyr"/>
      <family val="0"/>
    </font>
    <font>
      <sz val="8.5"/>
      <color indexed="8"/>
      <name val="Arial Cyr"/>
      <family val="0"/>
    </font>
    <font>
      <sz val="9.5"/>
      <color indexed="8"/>
      <name val="Arial Cyr"/>
      <family val="0"/>
    </font>
    <font>
      <sz val="11"/>
      <color indexed="8"/>
      <name val="Arial Cyr"/>
      <family val="0"/>
    </font>
    <font>
      <sz val="10.75"/>
      <color indexed="8"/>
      <name val="Arial Cyr"/>
      <family val="0"/>
    </font>
    <font>
      <b/>
      <sz val="9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9"/>
      <color indexed="13"/>
      <name val="Arial Cyr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Arial Cyr"/>
      <family val="0"/>
    </font>
    <font>
      <b/>
      <sz val="11.5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10"/>
      <name val="Arial Cyr"/>
      <family val="0"/>
    </font>
    <font>
      <b/>
      <sz val="9.25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1" fillId="0" borderId="0">
      <alignment/>
      <protection/>
    </xf>
    <xf numFmtId="0" fontId="4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3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0" borderId="10" xfId="0" applyFill="1" applyBorder="1" applyAlignment="1">
      <alignment/>
    </xf>
    <xf numFmtId="2" fontId="0" fillId="0" borderId="0" xfId="0" applyNumberFormat="1" applyAlignment="1">
      <alignment/>
    </xf>
    <xf numFmtId="0" fontId="2" fillId="2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20" borderId="11" xfId="0" applyFont="1" applyFill="1" applyBorder="1" applyAlignment="1">
      <alignment/>
    </xf>
    <xf numFmtId="0" fontId="2" fillId="20" borderId="11" xfId="0" applyFont="1" applyFill="1" applyBorder="1" applyAlignment="1">
      <alignment horizontal="center"/>
    </xf>
    <xf numFmtId="1" fontId="2" fillId="20" borderId="10" xfId="0" applyNumberFormat="1" applyFont="1" applyFill="1" applyBorder="1" applyAlignment="1">
      <alignment horizontal="center"/>
    </xf>
    <xf numFmtId="1" fontId="2" fillId="20" borderId="1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20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  <xf numFmtId="14" fontId="6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2" fontId="2" fillId="20" borderId="10" xfId="0" applyNumberFormat="1" applyFont="1" applyFill="1" applyBorder="1" applyAlignment="1">
      <alignment horizontal="center"/>
    </xf>
    <xf numFmtId="9" fontId="2" fillId="20" borderId="10" xfId="0" applyNumberFormat="1" applyFont="1" applyFill="1" applyBorder="1" applyAlignment="1">
      <alignment horizontal="center"/>
    </xf>
    <xf numFmtId="1" fontId="2" fillId="20" borderId="12" xfId="0" applyNumberFormat="1" applyFont="1" applyFill="1" applyBorder="1" applyAlignment="1">
      <alignment horizontal="center"/>
    </xf>
    <xf numFmtId="0" fontId="0" fillId="20" borderId="12" xfId="0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2" fillId="4" borderId="10" xfId="0" applyFont="1" applyFill="1" applyBorder="1" applyAlignment="1">
      <alignment horizontal="right"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2" fontId="2" fillId="4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2" fillId="3" borderId="10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center"/>
    </xf>
    <xf numFmtId="182" fontId="0" fillId="0" borderId="0" xfId="0" applyNumberFormat="1" applyAlignment="1">
      <alignment/>
    </xf>
    <xf numFmtId="0" fontId="2" fillId="20" borderId="13" xfId="0" applyFont="1" applyFill="1" applyBorder="1" applyAlignment="1">
      <alignment/>
    </xf>
    <xf numFmtId="0" fontId="2" fillId="20" borderId="16" xfId="0" applyFont="1" applyFill="1" applyBorder="1" applyAlignment="1">
      <alignment horizontal="center" vertical="center"/>
    </xf>
    <xf numFmtId="0" fontId="0" fillId="20" borderId="12" xfId="0" applyFill="1" applyBorder="1" applyAlignment="1">
      <alignment horizontal="center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20" borderId="18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2" fillId="20" borderId="21" xfId="0" applyFont="1" applyFill="1" applyBorder="1" applyAlignment="1">
      <alignment horizontal="center" vertical="center"/>
    </xf>
    <xf numFmtId="1" fontId="2" fillId="20" borderId="22" xfId="0" applyNumberFormat="1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/>
    </xf>
    <xf numFmtId="9" fontId="2" fillId="20" borderId="15" xfId="0" applyNumberFormat="1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20" borderId="23" xfId="0" applyFont="1" applyFill="1" applyBorder="1" applyAlignment="1">
      <alignment horizontal="center"/>
    </xf>
    <xf numFmtId="0" fontId="2" fillId="20" borderId="13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2" fontId="2" fillId="20" borderId="24" xfId="0" applyNumberFormat="1" applyFont="1" applyFill="1" applyBorder="1" applyAlignment="1">
      <alignment horizontal="center"/>
    </xf>
    <xf numFmtId="183" fontId="0" fillId="0" borderId="18" xfId="0" applyNumberFormat="1" applyBorder="1" applyAlignment="1">
      <alignment horizontal="center"/>
    </xf>
    <xf numFmtId="183" fontId="0" fillId="0" borderId="22" xfId="0" applyNumberForma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2" fontId="2" fillId="20" borderId="29" xfId="0" applyNumberFormat="1" applyFont="1" applyFill="1" applyBorder="1" applyAlignment="1">
      <alignment horizontal="center"/>
    </xf>
    <xf numFmtId="2" fontId="2" fillId="20" borderId="30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2" fontId="2" fillId="20" borderId="32" xfId="0" applyNumberFormat="1" applyFont="1" applyFill="1" applyBorder="1" applyAlignment="1">
      <alignment horizontal="center"/>
    </xf>
    <xf numFmtId="0" fontId="2" fillId="20" borderId="33" xfId="0" applyFont="1" applyFill="1" applyBorder="1" applyAlignment="1">
      <alignment horizontal="center"/>
    </xf>
    <xf numFmtId="2" fontId="0" fillId="20" borderId="34" xfId="0" applyNumberFormat="1" applyFill="1" applyBorder="1" applyAlignment="1">
      <alignment/>
    </xf>
    <xf numFmtId="10" fontId="2" fillId="20" borderId="15" xfId="0" applyNumberFormat="1" applyFont="1" applyFill="1" applyBorder="1" applyAlignment="1">
      <alignment horizontal="center"/>
    </xf>
    <xf numFmtId="0" fontId="2" fillId="20" borderId="23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2" fontId="2" fillId="20" borderId="15" xfId="0" applyNumberFormat="1" applyFont="1" applyFill="1" applyBorder="1" applyAlignment="1">
      <alignment horizontal="center"/>
    </xf>
    <xf numFmtId="2" fontId="0" fillId="20" borderId="15" xfId="0" applyNumberFormat="1" applyFill="1" applyBorder="1" applyAlignment="1">
      <alignment/>
    </xf>
    <xf numFmtId="0" fontId="0" fillId="20" borderId="36" xfId="0" applyFill="1" applyBorder="1" applyAlignment="1">
      <alignment horizontal="center"/>
    </xf>
    <xf numFmtId="1" fontId="2" fillId="0" borderId="0" xfId="0" applyNumberFormat="1" applyFont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2" fontId="2" fillId="20" borderId="2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2" fillId="20" borderId="39" xfId="0" applyNumberFormat="1" applyFont="1" applyFill="1" applyBorder="1" applyAlignment="1">
      <alignment horizontal="center"/>
    </xf>
    <xf numFmtId="183" fontId="0" fillId="0" borderId="21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2" fillId="20" borderId="28" xfId="0" applyNumberFormat="1" applyFont="1" applyFill="1" applyBorder="1" applyAlignment="1">
      <alignment horizontal="center"/>
    </xf>
    <xf numFmtId="183" fontId="0" fillId="0" borderId="20" xfId="0" applyNumberFormat="1" applyBorder="1" applyAlignment="1">
      <alignment horizontal="center"/>
    </xf>
    <xf numFmtId="183" fontId="0" fillId="0" borderId="40" xfId="0" applyNumberFormat="1" applyBorder="1" applyAlignment="1">
      <alignment horizontal="center"/>
    </xf>
    <xf numFmtId="2" fontId="2" fillId="20" borderId="41" xfId="0" applyNumberFormat="1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183" fontId="0" fillId="0" borderId="43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20" borderId="45" xfId="0" applyFill="1" applyBorder="1" applyAlignment="1">
      <alignment/>
    </xf>
    <xf numFmtId="0" fontId="0" fillId="0" borderId="46" xfId="0" applyFont="1" applyBorder="1" applyAlignment="1">
      <alignment horizontal="center"/>
    </xf>
    <xf numFmtId="183" fontId="0" fillId="0" borderId="36" xfId="0" applyNumberForma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Font="1" applyBorder="1" applyAlignment="1">
      <alignment horizontal="center"/>
    </xf>
    <xf numFmtId="49" fontId="0" fillId="20" borderId="13" xfId="0" applyNumberFormat="1" applyFill="1" applyBorder="1" applyAlignment="1">
      <alignment horizontal="center"/>
    </xf>
    <xf numFmtId="0" fontId="0" fillId="20" borderId="12" xfId="0" applyFont="1" applyFill="1" applyBorder="1" applyAlignment="1">
      <alignment/>
    </xf>
    <xf numFmtId="0" fontId="2" fillId="20" borderId="34" xfId="0" applyFont="1" applyFill="1" applyBorder="1" applyAlignment="1">
      <alignment/>
    </xf>
    <xf numFmtId="0" fontId="0" fillId="0" borderId="4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2" fillId="20" borderId="33" xfId="0" applyNumberFormat="1" applyFont="1" applyFill="1" applyBorder="1" applyAlignment="1">
      <alignment horizontal="center"/>
    </xf>
    <xf numFmtId="183" fontId="0" fillId="0" borderId="19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3" xfId="0" applyBorder="1" applyAlignment="1">
      <alignment horizontal="center"/>
    </xf>
    <xf numFmtId="183" fontId="0" fillId="0" borderId="51" xfId="0" applyNumberForma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183" fontId="0" fillId="0" borderId="52" xfId="0" applyNumberFormat="1" applyBorder="1" applyAlignment="1">
      <alignment horizontal="center"/>
    </xf>
    <xf numFmtId="183" fontId="0" fillId="0" borderId="53" xfId="0" applyNumberFormat="1" applyBorder="1" applyAlignment="1">
      <alignment horizontal="center"/>
    </xf>
    <xf numFmtId="0" fontId="2" fillId="20" borderId="54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83" fontId="0" fillId="0" borderId="55" xfId="0" applyNumberFormat="1" applyBorder="1" applyAlignment="1">
      <alignment horizontal="center"/>
    </xf>
    <xf numFmtId="10" fontId="0" fillId="0" borderId="0" xfId="0" applyNumberFormat="1" applyAlignment="1">
      <alignment/>
    </xf>
    <xf numFmtId="0" fontId="2" fillId="20" borderId="43" xfId="0" applyFont="1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9" fontId="2" fillId="0" borderId="56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57" xfId="0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5" xfId="0" applyBorder="1" applyAlignment="1">
      <alignment/>
    </xf>
    <xf numFmtId="2" fontId="2" fillId="0" borderId="45" xfId="0" applyNumberFormat="1" applyFont="1" applyBorder="1" applyAlignment="1">
      <alignment horizontal="center"/>
    </xf>
    <xf numFmtId="9" fontId="0" fillId="0" borderId="45" xfId="0" applyNumberFormat="1" applyBorder="1" applyAlignment="1">
      <alignment horizontal="center"/>
    </xf>
    <xf numFmtId="9" fontId="2" fillId="0" borderId="48" xfId="0" applyNumberFormat="1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2" fontId="2" fillId="0" borderId="59" xfId="0" applyNumberFormat="1" applyFont="1" applyBorder="1" applyAlignment="1">
      <alignment horizontal="center"/>
    </xf>
    <xf numFmtId="9" fontId="0" fillId="0" borderId="60" xfId="0" applyNumberFormat="1" applyBorder="1" applyAlignment="1">
      <alignment horizontal="center"/>
    </xf>
    <xf numFmtId="9" fontId="2" fillId="0" borderId="61" xfId="0" applyNumberFormat="1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2" fillId="20" borderId="15" xfId="0" applyFont="1" applyFill="1" applyBorder="1" applyAlignment="1">
      <alignment horizontal="right"/>
    </xf>
    <xf numFmtId="0" fontId="0" fillId="20" borderId="13" xfId="0" applyFill="1" applyBorder="1" applyAlignment="1">
      <alignment horizontal="center" vertical="center"/>
    </xf>
    <xf numFmtId="2" fontId="2" fillId="20" borderId="63" xfId="0" applyNumberFormat="1" applyFont="1" applyFill="1" applyBorder="1" applyAlignment="1">
      <alignment horizontal="center"/>
    </xf>
    <xf numFmtId="2" fontId="2" fillId="20" borderId="64" xfId="0" applyNumberFormat="1" applyFont="1" applyFill="1" applyBorder="1" applyAlignment="1">
      <alignment horizontal="center"/>
    </xf>
    <xf numFmtId="0" fontId="2" fillId="20" borderId="40" xfId="0" applyFont="1" applyFill="1" applyBorder="1" applyAlignment="1">
      <alignment horizontal="center"/>
    </xf>
    <xf numFmtId="2" fontId="2" fillId="20" borderId="65" xfId="0" applyNumberFormat="1" applyFont="1" applyFill="1" applyBorder="1" applyAlignment="1">
      <alignment horizontal="center"/>
    </xf>
    <xf numFmtId="2" fontId="2" fillId="20" borderId="66" xfId="0" applyNumberFormat="1" applyFont="1" applyFill="1" applyBorder="1" applyAlignment="1">
      <alignment horizontal="center"/>
    </xf>
    <xf numFmtId="2" fontId="2" fillId="20" borderId="59" xfId="0" applyNumberFormat="1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2" fontId="2" fillId="20" borderId="68" xfId="0" applyNumberFormat="1" applyFont="1" applyFill="1" applyBorder="1" applyAlignment="1">
      <alignment horizontal="center"/>
    </xf>
    <xf numFmtId="0" fontId="0" fillId="0" borderId="69" xfId="0" applyFont="1" applyBorder="1" applyAlignment="1">
      <alignment horizontal="center"/>
    </xf>
    <xf numFmtId="183" fontId="0" fillId="0" borderId="70" xfId="0" applyNumberForma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1" fontId="2" fillId="20" borderId="0" xfId="0" applyNumberFormat="1" applyFont="1" applyFill="1" applyBorder="1" applyAlignment="1">
      <alignment horizontal="center"/>
    </xf>
    <xf numFmtId="49" fontId="0" fillId="20" borderId="38" xfId="0" applyNumberFormat="1" applyFill="1" applyBorder="1" applyAlignment="1">
      <alignment horizontal="center"/>
    </xf>
    <xf numFmtId="1" fontId="2" fillId="20" borderId="50" xfId="0" applyNumberFormat="1" applyFont="1" applyFill="1" applyBorder="1" applyAlignment="1">
      <alignment horizontal="center" vertical="center"/>
    </xf>
    <xf numFmtId="0" fontId="2" fillId="20" borderId="71" xfId="0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2" fontId="2" fillId="20" borderId="72" xfId="0" applyNumberFormat="1" applyFont="1" applyFill="1" applyBorder="1" applyAlignment="1">
      <alignment horizontal="center"/>
    </xf>
    <xf numFmtId="0" fontId="0" fillId="20" borderId="59" xfId="0" applyFill="1" applyBorder="1" applyAlignment="1">
      <alignment/>
    </xf>
    <xf numFmtId="49" fontId="0" fillId="20" borderId="65" xfId="0" applyNumberFormat="1" applyFill="1" applyBorder="1" applyAlignment="1">
      <alignment horizontal="center"/>
    </xf>
    <xf numFmtId="0" fontId="2" fillId="20" borderId="38" xfId="0" applyFont="1" applyFill="1" applyBorder="1" applyAlignment="1">
      <alignment/>
    </xf>
    <xf numFmtId="0" fontId="2" fillId="20" borderId="37" xfId="0" applyFont="1" applyFill="1" applyBorder="1" applyAlignment="1">
      <alignment/>
    </xf>
    <xf numFmtId="0" fontId="2" fillId="20" borderId="63" xfId="0" applyFont="1" applyFill="1" applyBorder="1" applyAlignment="1">
      <alignment/>
    </xf>
    <xf numFmtId="183" fontId="0" fillId="0" borderId="57" xfId="0" applyNumberFormat="1" applyBorder="1" applyAlignment="1">
      <alignment horizontal="center"/>
    </xf>
    <xf numFmtId="0" fontId="0" fillId="0" borderId="73" xfId="0" applyBorder="1" applyAlignment="1">
      <alignment/>
    </xf>
    <xf numFmtId="9" fontId="0" fillId="0" borderId="56" xfId="0" applyNumberFormat="1" applyBorder="1" applyAlignment="1">
      <alignment horizontal="center"/>
    </xf>
    <xf numFmtId="9" fontId="2" fillId="0" borderId="74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63" xfId="0" applyBorder="1" applyAlignment="1">
      <alignment/>
    </xf>
    <xf numFmtId="9" fontId="0" fillId="0" borderId="59" xfId="0" applyNumberFormat="1" applyBorder="1" applyAlignment="1">
      <alignment horizontal="center"/>
    </xf>
    <xf numFmtId="9" fontId="2" fillId="0" borderId="64" xfId="0" applyNumberFormat="1" applyFont="1" applyBorder="1" applyAlignment="1">
      <alignment horizontal="center"/>
    </xf>
    <xf numFmtId="0" fontId="0" fillId="20" borderId="38" xfId="0" applyFill="1" applyBorder="1" applyAlignment="1">
      <alignment horizontal="left"/>
    </xf>
    <xf numFmtId="0" fontId="0" fillId="20" borderId="13" xfId="0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1" fillId="0" borderId="8" xfId="53" applyFont="1" applyFill="1" applyBorder="1" applyAlignment="1">
      <alignment wrapText="1"/>
      <protection/>
    </xf>
    <xf numFmtId="0" fontId="0" fillId="0" borderId="7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2" fillId="20" borderId="61" xfId="0" applyFont="1" applyFill="1" applyBorder="1" applyAlignment="1">
      <alignment horizontal="center"/>
    </xf>
    <xf numFmtId="2" fontId="2" fillId="20" borderId="77" xfId="0" applyNumberFormat="1" applyFont="1" applyFill="1" applyBorder="1" applyAlignment="1">
      <alignment horizontal="center"/>
    </xf>
    <xf numFmtId="0" fontId="2" fillId="20" borderId="78" xfId="0" applyFont="1" applyFill="1" applyBorder="1" applyAlignment="1">
      <alignment horizontal="center"/>
    </xf>
    <xf numFmtId="0" fontId="0" fillId="20" borderId="40" xfId="0" applyFill="1" applyBorder="1" applyAlignment="1">
      <alignment horizontal="center"/>
    </xf>
    <xf numFmtId="2" fontId="2" fillId="20" borderId="42" xfId="0" applyNumberFormat="1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2" fillId="0" borderId="26" xfId="0" applyNumberFormat="1" applyFon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2" fillId="0" borderId="30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75" xfId="0" applyBorder="1" applyAlignment="1">
      <alignment horizontal="center"/>
    </xf>
    <xf numFmtId="1" fontId="2" fillId="20" borderId="43" xfId="0" applyNumberFormat="1" applyFont="1" applyFill="1" applyBorder="1" applyAlignment="1">
      <alignment horizontal="center" vertical="center"/>
    </xf>
    <xf numFmtId="0" fontId="2" fillId="20" borderId="54" xfId="0" applyFont="1" applyFill="1" applyBorder="1" applyAlignment="1">
      <alignment horizontal="center" vertical="center"/>
    </xf>
    <xf numFmtId="1" fontId="2" fillId="20" borderId="5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9" fontId="0" fillId="0" borderId="0" xfId="0" applyNumberFormat="1" applyBorder="1" applyAlignment="1">
      <alignment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20" borderId="65" xfId="0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12" xfId="0" applyFont="1" applyBorder="1" applyAlignment="1">
      <alignment horizontal="left"/>
    </xf>
    <xf numFmtId="9" fontId="0" fillId="0" borderId="45" xfId="0" applyNumberFormat="1" applyFont="1" applyBorder="1" applyAlignment="1">
      <alignment horizontal="center"/>
    </xf>
    <xf numFmtId="9" fontId="0" fillId="0" borderId="59" xfId="0" applyNumberFormat="1" applyFont="1" applyBorder="1" applyAlignment="1">
      <alignment horizontal="center"/>
    </xf>
    <xf numFmtId="0" fontId="0" fillId="0" borderId="47" xfId="0" applyFont="1" applyBorder="1" applyAlignment="1">
      <alignment horizontal="left"/>
    </xf>
    <xf numFmtId="0" fontId="0" fillId="0" borderId="63" xfId="0" applyFont="1" applyBorder="1" applyAlignment="1">
      <alignment horizontal="right"/>
    </xf>
    <xf numFmtId="9" fontId="0" fillId="0" borderId="10" xfId="0" applyNumberFormat="1" applyFont="1" applyBorder="1" applyAlignment="1">
      <alignment horizontal="center"/>
    </xf>
    <xf numFmtId="0" fontId="0" fillId="0" borderId="27" xfId="0" applyFont="1" applyBorder="1" applyAlignment="1">
      <alignment horizontal="right"/>
    </xf>
    <xf numFmtId="9" fontId="2" fillId="0" borderId="28" xfId="0" applyNumberFormat="1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6" xfId="0" applyBorder="1" applyAlignment="1">
      <alignment horizontal="center"/>
    </xf>
    <xf numFmtId="0" fontId="2" fillId="20" borderId="54" xfId="0" applyFont="1" applyFill="1" applyBorder="1" applyAlignment="1">
      <alignment/>
    </xf>
    <xf numFmtId="2" fontId="2" fillId="20" borderId="54" xfId="0" applyNumberFormat="1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2" fillId="20" borderId="34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2" fontId="21" fillId="0" borderId="8" xfId="53" applyNumberFormat="1" applyFont="1" applyFill="1" applyBorder="1" applyAlignment="1">
      <alignment wrapText="1"/>
      <protection/>
    </xf>
    <xf numFmtId="0" fontId="2" fillId="20" borderId="7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2" fontId="0" fillId="20" borderId="47" xfId="0" applyNumberFormat="1" applyFill="1" applyBorder="1" applyAlignment="1">
      <alignment/>
    </xf>
    <xf numFmtId="2" fontId="0" fillId="20" borderId="27" xfId="0" applyNumberFormat="1" applyFill="1" applyBorder="1" applyAlignment="1">
      <alignment/>
    </xf>
    <xf numFmtId="1" fontId="2" fillId="20" borderId="28" xfId="0" applyNumberFormat="1" applyFont="1" applyFill="1" applyBorder="1" applyAlignment="1">
      <alignment horizontal="center"/>
    </xf>
    <xf numFmtId="9" fontId="2" fillId="20" borderId="34" xfId="0" applyNumberFormat="1" applyFont="1" applyFill="1" applyBorder="1" applyAlignment="1">
      <alignment horizontal="center"/>
    </xf>
    <xf numFmtId="10" fontId="2" fillId="20" borderId="10" xfId="0" applyNumberFormat="1" applyFont="1" applyFill="1" applyBorder="1" applyAlignment="1">
      <alignment horizontal="center"/>
    </xf>
    <xf numFmtId="183" fontId="0" fillId="0" borderId="54" xfId="0" applyNumberFormat="1" applyBorder="1" applyAlignment="1">
      <alignment horizontal="center"/>
    </xf>
    <xf numFmtId="0" fontId="2" fillId="20" borderId="79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" fillId="20" borderId="3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9" fontId="0" fillId="20" borderId="23" xfId="0" applyNumberForma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2" fontId="2" fillId="20" borderId="18" xfId="0" applyNumberFormat="1" applyFont="1" applyFill="1" applyBorder="1" applyAlignment="1">
      <alignment horizontal="center"/>
    </xf>
    <xf numFmtId="2" fontId="2" fillId="20" borderId="19" xfId="0" applyNumberFormat="1" applyFont="1" applyFill="1" applyBorder="1" applyAlignment="1">
      <alignment horizontal="center"/>
    </xf>
    <xf numFmtId="2" fontId="2" fillId="20" borderId="60" xfId="0" applyNumberFormat="1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2" fontId="2" fillId="20" borderId="31" xfId="0" applyNumberFormat="1" applyFont="1" applyFill="1" applyBorder="1" applyAlignment="1">
      <alignment horizontal="center"/>
    </xf>
    <xf numFmtId="183" fontId="0" fillId="0" borderId="80" xfId="0" applyNumberFormat="1" applyBorder="1" applyAlignment="1">
      <alignment horizontal="center"/>
    </xf>
    <xf numFmtId="0" fontId="0" fillId="0" borderId="65" xfId="0" applyBorder="1" applyAlignment="1">
      <alignment horizontal="center"/>
    </xf>
    <xf numFmtId="2" fontId="2" fillId="20" borderId="44" xfId="0" applyNumberFormat="1" applyFont="1" applyFill="1" applyBorder="1" applyAlignment="1">
      <alignment horizontal="center"/>
    </xf>
    <xf numFmtId="183" fontId="0" fillId="0" borderId="73" xfId="0" applyNumberFormat="1" applyBorder="1" applyAlignment="1">
      <alignment horizontal="center"/>
    </xf>
    <xf numFmtId="183" fontId="0" fillId="0" borderId="81" xfId="0" applyNumberFormat="1" applyBorder="1" applyAlignment="1">
      <alignment horizontal="center"/>
    </xf>
    <xf numFmtId="183" fontId="0" fillId="0" borderId="74" xfId="0" applyNumberForma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20" fontId="0" fillId="0" borderId="0" xfId="0" applyNumberFormat="1" applyAlignment="1">
      <alignment/>
    </xf>
    <xf numFmtId="0" fontId="2" fillId="20" borderId="64" xfId="0" applyFont="1" applyFill="1" applyBorder="1" applyAlignment="1">
      <alignment horizontal="center"/>
    </xf>
    <xf numFmtId="0" fontId="19" fillId="0" borderId="38" xfId="0" applyFont="1" applyBorder="1" applyAlignment="1">
      <alignment horizontal="center"/>
    </xf>
    <xf numFmtId="1" fontId="2" fillId="20" borderId="13" xfId="0" applyNumberFormat="1" applyFont="1" applyFill="1" applyBorder="1" applyAlignment="1">
      <alignment horizontal="center"/>
    </xf>
    <xf numFmtId="1" fontId="2" fillId="20" borderId="10" xfId="0" applyNumberFormat="1" applyFont="1" applyFill="1" applyBorder="1" applyAlignment="1">
      <alignment horizontal="center" vertical="center"/>
    </xf>
    <xf numFmtId="183" fontId="0" fillId="0" borderId="82" xfId="0" applyNumberFormat="1" applyBorder="1" applyAlignment="1">
      <alignment horizontal="center"/>
    </xf>
    <xf numFmtId="0" fontId="0" fillId="0" borderId="66" xfId="0" applyFont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2" fontId="2" fillId="0" borderId="0" xfId="0" applyNumberFormat="1" applyFont="1" applyAlignment="1">
      <alignment horizontal="center"/>
    </xf>
    <xf numFmtId="0" fontId="43" fillId="0" borderId="1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0" fillId="0" borderId="68" xfId="0" applyBorder="1" applyAlignment="1">
      <alignment horizontal="center"/>
    </xf>
    <xf numFmtId="2" fontId="2" fillId="20" borderId="49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83" fontId="0" fillId="0" borderId="83" xfId="0" applyNumberFormat="1" applyBorder="1" applyAlignment="1">
      <alignment horizontal="center"/>
    </xf>
    <xf numFmtId="0" fontId="19" fillId="0" borderId="47" xfId="0" applyFont="1" applyBorder="1" applyAlignment="1">
      <alignment horizontal="center"/>
    </xf>
    <xf numFmtId="2" fontId="0" fillId="20" borderId="24" xfId="0" applyNumberFormat="1" applyFill="1" applyBorder="1" applyAlignment="1">
      <alignment/>
    </xf>
    <xf numFmtId="10" fontId="2" fillId="20" borderId="34" xfId="0" applyNumberFormat="1" applyFont="1" applyFill="1" applyBorder="1" applyAlignment="1">
      <alignment horizontal="center"/>
    </xf>
    <xf numFmtId="2" fontId="2" fillId="20" borderId="84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2" fillId="20" borderId="36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2" fillId="20" borderId="66" xfId="0" applyFont="1" applyFill="1" applyBorder="1" applyAlignment="1">
      <alignment horizontal="center"/>
    </xf>
    <xf numFmtId="2" fontId="2" fillId="20" borderId="61" xfId="0" applyNumberFormat="1" applyFont="1" applyFill="1" applyBorder="1" applyAlignment="1">
      <alignment horizontal="center"/>
    </xf>
    <xf numFmtId="2" fontId="2" fillId="20" borderId="35" xfId="0" applyNumberFormat="1" applyFont="1" applyFill="1" applyBorder="1" applyAlignment="1">
      <alignment horizontal="center"/>
    </xf>
    <xf numFmtId="0" fontId="0" fillId="0" borderId="72" xfId="0" applyBorder="1" applyAlignment="1">
      <alignment horizontal="center"/>
    </xf>
    <xf numFmtId="183" fontId="0" fillId="0" borderId="85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2" fontId="2" fillId="20" borderId="22" xfId="0" applyNumberFormat="1" applyFont="1" applyFill="1" applyBorder="1" applyAlignment="1">
      <alignment horizontal="center"/>
    </xf>
    <xf numFmtId="9" fontId="0" fillId="0" borderId="13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2" fillId="0" borderId="0" xfId="0" applyNumberFormat="1" applyFont="1" applyAlignment="1">
      <alignment/>
    </xf>
    <xf numFmtId="1" fontId="19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73" fontId="0" fillId="0" borderId="13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0" fillId="20" borderId="10" xfId="0" applyFill="1" applyBorder="1" applyAlignment="1">
      <alignment horizontal="center" vertical="center"/>
    </xf>
    <xf numFmtId="183" fontId="0" fillId="0" borderId="10" xfId="0" applyNumberFormat="1" applyBorder="1" applyAlignment="1">
      <alignment horizontal="center"/>
    </xf>
    <xf numFmtId="183" fontId="0" fillId="0" borderId="0" xfId="0" applyNumberFormat="1" applyFont="1" applyBorder="1" applyAlignment="1">
      <alignment horizontal="center"/>
    </xf>
    <xf numFmtId="183" fontId="0" fillId="0" borderId="0" xfId="0" applyNumberFormat="1" applyFont="1" applyAlignment="1">
      <alignment horizontal="center"/>
    </xf>
    <xf numFmtId="1" fontId="2" fillId="0" borderId="59" xfId="0" applyNumberFormat="1" applyFont="1" applyFill="1" applyBorder="1" applyAlignment="1">
      <alignment horizontal="center"/>
    </xf>
    <xf numFmtId="0" fontId="2" fillId="20" borderId="63" xfId="0" applyFont="1" applyFill="1" applyBorder="1" applyAlignment="1">
      <alignment horizontal="center"/>
    </xf>
    <xf numFmtId="0" fontId="2" fillId="20" borderId="64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20" borderId="76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18" xfId="0" applyFont="1" applyFill="1" applyBorder="1" applyAlignment="1">
      <alignment horizontal="center"/>
    </xf>
    <xf numFmtId="0" fontId="2" fillId="20" borderId="22" xfId="0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/>
    </xf>
    <xf numFmtId="0" fontId="2" fillId="20" borderId="20" xfId="0" applyFont="1" applyFill="1" applyBorder="1" applyAlignment="1">
      <alignment horizontal="center"/>
    </xf>
    <xf numFmtId="0" fontId="2" fillId="20" borderId="38" xfId="0" applyFont="1" applyFill="1" applyBorder="1" applyAlignment="1">
      <alignment horizontal="right"/>
    </xf>
    <xf numFmtId="0" fontId="2" fillId="20" borderId="37" xfId="0" applyFont="1" applyFill="1" applyBorder="1" applyAlignment="1">
      <alignment horizontal="right"/>
    </xf>
    <xf numFmtId="0" fontId="2" fillId="20" borderId="34" xfId="0" applyFont="1" applyFill="1" applyBorder="1" applyAlignment="1">
      <alignment horizontal="right"/>
    </xf>
    <xf numFmtId="0" fontId="2" fillId="20" borderId="61" xfId="0" applyFont="1" applyFill="1" applyBorder="1" applyAlignment="1">
      <alignment horizontal="center"/>
    </xf>
    <xf numFmtId="0" fontId="2" fillId="20" borderId="60" xfId="0" applyFont="1" applyFill="1" applyBorder="1" applyAlignment="1">
      <alignment horizontal="center"/>
    </xf>
    <xf numFmtId="0" fontId="2" fillId="20" borderId="78" xfId="0" applyFont="1" applyFill="1" applyBorder="1" applyAlignment="1">
      <alignment horizontal="center"/>
    </xf>
    <xf numFmtId="2" fontId="2" fillId="20" borderId="84" xfId="0" applyNumberFormat="1" applyFont="1" applyFill="1" applyBorder="1" applyAlignment="1">
      <alignment horizontal="center"/>
    </xf>
    <xf numFmtId="2" fontId="2" fillId="20" borderId="7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20" borderId="68" xfId="0" applyFont="1" applyFill="1" applyBorder="1" applyAlignment="1">
      <alignment horizontal="center"/>
    </xf>
    <xf numFmtId="0" fontId="2" fillId="20" borderId="66" xfId="0" applyFont="1" applyFill="1" applyBorder="1" applyAlignment="1">
      <alignment horizontal="center"/>
    </xf>
    <xf numFmtId="0" fontId="2" fillId="20" borderId="36" xfId="0" applyFont="1" applyFill="1" applyBorder="1" applyAlignment="1">
      <alignment horizontal="center"/>
    </xf>
    <xf numFmtId="0" fontId="2" fillId="20" borderId="40" xfId="0" applyFont="1" applyFill="1" applyBorder="1" applyAlignment="1">
      <alignment horizontal="center"/>
    </xf>
    <xf numFmtId="0" fontId="2" fillId="20" borderId="43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" fillId="20" borderId="13" xfId="0" applyFont="1" applyFill="1" applyBorder="1" applyAlignment="1">
      <alignment horizontal="right"/>
    </xf>
    <xf numFmtId="0" fontId="2" fillId="20" borderId="14" xfId="0" applyFont="1" applyFill="1" applyBorder="1" applyAlignment="1">
      <alignment horizontal="right"/>
    </xf>
    <xf numFmtId="0" fontId="2" fillId="20" borderId="15" xfId="0" applyFont="1" applyFill="1" applyBorder="1" applyAlignment="1">
      <alignment horizontal="right"/>
    </xf>
    <xf numFmtId="0" fontId="2" fillId="20" borderId="10" xfId="0" applyFont="1" applyFill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20" borderId="13" xfId="0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2" fillId="20" borderId="84" xfId="0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20" borderId="71" xfId="0" applyFont="1" applyFill="1" applyBorder="1" applyAlignment="1">
      <alignment horizontal="center"/>
    </xf>
    <xf numFmtId="0" fontId="2" fillId="20" borderId="38" xfId="0" applyFont="1" applyFill="1" applyBorder="1" applyAlignment="1">
      <alignment horizontal="center"/>
    </xf>
    <xf numFmtId="0" fontId="2" fillId="20" borderId="37" xfId="0" applyFont="1" applyFill="1" applyBorder="1" applyAlignment="1">
      <alignment horizontal="center"/>
    </xf>
    <xf numFmtId="0" fontId="2" fillId="20" borderId="39" xfId="0" applyFont="1" applyFill="1" applyBorder="1" applyAlignment="1">
      <alignment horizontal="center"/>
    </xf>
    <xf numFmtId="0" fontId="2" fillId="20" borderId="7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7т-1_И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1">
    <dxf>
      <font>
        <b/>
        <i val="0"/>
        <color auto="1"/>
      </font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chartsheet" Target="chartsheets/sheet1.xml" /><Relationship Id="rId17" Type="http://schemas.openxmlformats.org/officeDocument/2006/relationships/chartsheet" Target="chartsheets/sheet2.xml" /><Relationship Id="rId18" Type="http://schemas.openxmlformats.org/officeDocument/2006/relationships/chartsheet" Target="chartsheets/sheet3.xml" /><Relationship Id="rId19" Type="http://schemas.openxmlformats.org/officeDocument/2006/relationships/chartsheet" Target="chartsheets/sheet4.xml" /><Relationship Id="rId20" Type="http://schemas.openxmlformats.org/officeDocument/2006/relationships/chartsheet" Target="chartsheets/sheet5.xml" /><Relationship Id="rId21" Type="http://schemas.openxmlformats.org/officeDocument/2006/relationships/chartsheet" Target="chartsheets/sheet6.xml" /><Relationship Id="rId22" Type="http://schemas.openxmlformats.org/officeDocument/2006/relationships/worksheet" Target="worksheets/sheet16.xml" /><Relationship Id="rId23" Type="http://schemas.openxmlformats.org/officeDocument/2006/relationships/worksheet" Target="worksheets/sheet17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7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675"/>
          <c:w val="0.95975"/>
          <c:h val="0.89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'28в_УПУ'!$X$34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('28в_УПУ'!$C$3:$C$17,'28в_УПУ'!$C$19:$C$32)</c:f>
              <c:strCache/>
            </c:strRef>
          </c:cat>
          <c:val>
            <c:numRef>
              <c:f>('28в_УПУ'!$W$3:$W$17,'28в_УПУ'!$W$19:$W$32)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56711141"/>
        <c:axId val="40638222"/>
      </c:barChart>
      <c:catAx>
        <c:axId val="5671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638222"/>
        <c:crosses val="autoZero"/>
        <c:auto val="1"/>
        <c:lblOffset val="100"/>
        <c:tickLblSkip val="1"/>
        <c:noMultiLvlLbl val="0"/>
      </c:catAx>
      <c:valAx>
        <c:axId val="4063822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711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38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59"/>
          <c:w val="0.9812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'215т-2_ИТ'!$V$18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'215т-2_ИТ'!$C$3:$C$16</c:f>
              <c:strCache/>
            </c:strRef>
          </c:cat>
          <c:val>
            <c:numRef>
              <c:f>'215т-2_ИТ'!$U$3:$U$16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40929333"/>
        <c:axId val="32819678"/>
      </c:barChart>
      <c:catAx>
        <c:axId val="40929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819678"/>
        <c:crosses val="autoZero"/>
        <c:auto val="1"/>
        <c:lblOffset val="100"/>
        <c:tickLblSkip val="1"/>
        <c:noMultiLvlLbl val="0"/>
      </c:catAx>
      <c:valAx>
        <c:axId val="32819678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929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5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925"/>
          <c:w val="0.98175"/>
          <c:h val="0.9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'216т-2_ИТ'!$W$19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'216т-2_ИТ'!$C$3:$C$17</c:f>
              <c:strCache/>
            </c:strRef>
          </c:cat>
          <c:val>
            <c:numRef>
              <c:f>'216т-2_ИТ'!$V$3:$V$17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6941647"/>
        <c:axId val="41148232"/>
      </c:barChart>
      <c:catAx>
        <c:axId val="2694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48232"/>
        <c:crosses val="autoZero"/>
        <c:auto val="1"/>
        <c:lblOffset val="100"/>
        <c:tickLblSkip val="1"/>
        <c:noMultiLvlLbl val="0"/>
      </c:catAx>
      <c:valAx>
        <c:axId val="4114823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41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8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9"/>
          <c:w val="0.9822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'220ту-1_ИТ'!$W$19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'220ту-1_ИТ'!$C$3:$C$17</c:f>
              <c:strCache/>
            </c:strRef>
          </c:cat>
          <c:val>
            <c:numRef>
              <c:f>'220ту-1_ИТ'!$V$3:$V$17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4789769"/>
        <c:axId val="44672466"/>
      </c:barChart>
      <c:catAx>
        <c:axId val="3478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672466"/>
        <c:crosses val="autoZero"/>
        <c:auto val="1"/>
        <c:lblOffset val="100"/>
        <c:tickLblSkip val="1"/>
        <c:noMultiLvlLbl val="0"/>
      </c:catAx>
      <c:valAx>
        <c:axId val="4467246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89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8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59"/>
          <c:w val="0.977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'223ту-2_ИТ'!$Q$19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'223ту-2_ИТ'!$C$3:$C$17</c:f>
              <c:strCache/>
            </c:strRef>
          </c:cat>
          <c:val>
            <c:numRef>
              <c:f>'223ту-2_ИТ'!$P$3:$P$17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66507875"/>
        <c:axId val="61699964"/>
      </c:barChart>
      <c:catAx>
        <c:axId val="66507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699964"/>
        <c:crosses val="autoZero"/>
        <c:auto val="1"/>
        <c:lblOffset val="100"/>
        <c:tickLblSkip val="1"/>
        <c:noMultiLvlLbl val="0"/>
      </c:catAx>
      <c:valAx>
        <c:axId val="61699964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507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77"/>
          <c:w val="0.9787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'171иит_ЯП'!$X$20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'171иит_ЯП'!$B$3:$B$18</c:f>
              <c:strCache/>
            </c:strRef>
          </c:cat>
          <c:val>
            <c:numRef>
              <c:f>'171иит_ЯП'!$W$3:$W$18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18428765"/>
        <c:axId val="31641158"/>
      </c:barChart>
      <c:catAx>
        <c:axId val="18428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641158"/>
        <c:crosses val="autoZero"/>
        <c:auto val="1"/>
        <c:lblOffset val="100"/>
        <c:tickLblSkip val="1"/>
        <c:noMultiLvlLbl val="0"/>
      </c:catAx>
      <c:valAx>
        <c:axId val="31641158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28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Лучший средний балл уч-ся в каждой группе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1575"/>
          <c:w val="0.98525"/>
          <c:h val="0.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Отчет!$C$44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Отчет!$D$45:$H$56</c:f>
              <c:multiLvlStrCache>
                <c:ptCount val="12"/>
                <c:lvl>
                  <c:pt idx="0">
                    <c:v>Лебецкий Андрей</c:v>
                  </c:pt>
                  <c:pt idx="1">
                    <c:v>Адамицкий Никита</c:v>
                  </c:pt>
                  <c:pt idx="2">
                    <c:v>Жук Роман</c:v>
                  </c:pt>
                  <c:pt idx="3">
                    <c:v>Черепович Алексей</c:v>
                  </c:pt>
                  <c:pt idx="4">
                    <c:v>Высоцкий Максим</c:v>
                  </c:pt>
                  <c:pt idx="5">
                    <c:v>Гребенщикова Юлия</c:v>
                  </c:pt>
                  <c:pt idx="6">
                    <c:v>Деменчук Сергей</c:v>
                  </c:pt>
                  <c:pt idx="7">
                    <c:v>Курносова Полина</c:v>
                  </c:pt>
                  <c:pt idx="8">
                    <c:v>Савчук Евгений</c:v>
                  </c:pt>
                  <c:pt idx="9">
                    <c:v>Шендрик Евгений</c:v>
                  </c:pt>
                  <c:pt idx="10">
                    <c:v>Острецов Михаил</c:v>
                  </c:pt>
                  <c:pt idx="11">
                    <c:v>Арабчик Дмитрий</c:v>
                  </c:pt>
                </c:lvl>
                <c:lvl>
                  <c:pt idx="0">
                    <c:v>28в УПУ</c:v>
                  </c:pt>
                  <c:pt idx="1">
                    <c:v>29в-1 ПМС</c:v>
                  </c:pt>
                  <c:pt idx="2">
                    <c:v>29в-1 САПР</c:v>
                  </c:pt>
                  <c:pt idx="3">
                    <c:v>30в-2 ИТ</c:v>
                  </c:pt>
                  <c:pt idx="4">
                    <c:v>53ппу-1 ИТ</c:v>
                  </c:pt>
                  <c:pt idx="5">
                    <c:v>53ппу-1 Прогр.</c:v>
                  </c:pt>
                  <c:pt idx="6">
                    <c:v>49ппа-1 Прогр.</c:v>
                  </c:pt>
                  <c:pt idx="7">
                    <c:v>51ппу-1 Прогр.</c:v>
                  </c:pt>
                  <c:pt idx="8">
                    <c:v>223ту-2 ИТ</c:v>
                  </c:pt>
                  <c:pt idx="9">
                    <c:v>215т-2 ИТ</c:v>
                  </c:pt>
                  <c:pt idx="10">
                    <c:v>216т-2 ИТ</c:v>
                  </c:pt>
                  <c:pt idx="11">
                    <c:v>220ту-1 ИТ</c:v>
                  </c:pt>
                </c:lvl>
              </c:multiLvlStrCache>
            </c:multiLvlStrRef>
          </c:cat>
          <c:val>
            <c:numRef>
              <c:f>Отчет!$C$45:$C$56</c:f>
              <c:numCache>
                <c:ptCount val="12"/>
                <c:pt idx="0">
                  <c:v>9.461538461538462</c:v>
                </c:pt>
                <c:pt idx="1">
                  <c:v>6.928571428571429</c:v>
                </c:pt>
                <c:pt idx="2">
                  <c:v>9.5</c:v>
                </c:pt>
                <c:pt idx="3">
                  <c:v>8.222222222222221</c:v>
                </c:pt>
                <c:pt idx="4">
                  <c:v>8</c:v>
                </c:pt>
                <c:pt idx="5">
                  <c:v>7.6</c:v>
                </c:pt>
                <c:pt idx="6">
                  <c:v>8</c:v>
                </c:pt>
                <c:pt idx="7">
                  <c:v>8.7</c:v>
                </c:pt>
                <c:pt idx="8">
                  <c:v>8.5</c:v>
                </c:pt>
                <c:pt idx="9">
                  <c:v>9.076923076923077</c:v>
                </c:pt>
                <c:pt idx="10">
                  <c:v>8.692307692307692</c:v>
                </c:pt>
                <c:pt idx="11">
                  <c:v>7.5</c:v>
                </c:pt>
              </c:numCache>
            </c:numRef>
          </c:val>
        </c:ser>
        <c:axId val="16334967"/>
        <c:axId val="12796976"/>
      </c:barChart>
      <c:catAx>
        <c:axId val="1633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96976"/>
        <c:crosses val="autoZero"/>
        <c:auto val="1"/>
        <c:lblOffset val="100"/>
        <c:tickLblSkip val="1"/>
        <c:noMultiLvlLbl val="0"/>
      </c:catAx>
      <c:valAx>
        <c:axId val="1279697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34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Худший средний балл уч-ся по каждой группе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1225"/>
          <c:w val="0.985"/>
          <c:h val="0.8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Отчет!$J$44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Отчет!$K$45:$N$56</c:f>
              <c:multiLvlStrCache>
                <c:ptCount val="12"/>
                <c:lvl>
                  <c:pt idx="0">
                    <c:v>Рум Алексей</c:v>
                  </c:pt>
                  <c:pt idx="1">
                    <c:v>Добринский Владислав</c:v>
                  </c:pt>
                  <c:pt idx="2">
                    <c:v>Добринский Владислав</c:v>
                  </c:pt>
                  <c:pt idx="3">
                    <c:v>Некрасов Никита</c:v>
                  </c:pt>
                  <c:pt idx="4">
                    <c:v>Антанович Алексей</c:v>
                  </c:pt>
                  <c:pt idx="5">
                    <c:v>Антанович Алексей</c:v>
                  </c:pt>
                  <c:pt idx="6">
                    <c:v>Ашаев Владислав</c:v>
                  </c:pt>
                  <c:pt idx="7">
                    <c:v>Амброжко Алексей</c:v>
                  </c:pt>
                  <c:pt idx="8">
                    <c:v>Шельпяков Кирилл</c:v>
                  </c:pt>
                  <c:pt idx="9">
                    <c:v>Савко Алексей</c:v>
                  </c:pt>
                  <c:pt idx="10">
                    <c:v>Костюкевич Денис</c:v>
                  </c:pt>
                  <c:pt idx="11">
                    <c:v>Денисов Дмитрий</c:v>
                  </c:pt>
                </c:lvl>
                <c:lvl>
                  <c:pt idx="0">
                    <c:v>28в УПУ</c:v>
                  </c:pt>
                  <c:pt idx="1">
                    <c:v>29в-1 ПМС</c:v>
                  </c:pt>
                  <c:pt idx="2">
                    <c:v>29в-1 САПР</c:v>
                  </c:pt>
                  <c:pt idx="3">
                    <c:v>30в-2 ИТ</c:v>
                  </c:pt>
                  <c:pt idx="4">
                    <c:v>53ппу-1 ИТ</c:v>
                  </c:pt>
                  <c:pt idx="5">
                    <c:v>53ппу-1 Прогр.</c:v>
                  </c:pt>
                  <c:pt idx="6">
                    <c:v>49ппа-1 Прогр.</c:v>
                  </c:pt>
                  <c:pt idx="7">
                    <c:v>51ппу-1 Прогр.</c:v>
                  </c:pt>
                  <c:pt idx="8">
                    <c:v>223ту-2 ИТ</c:v>
                  </c:pt>
                  <c:pt idx="9">
                    <c:v>215т-2 ИТ</c:v>
                  </c:pt>
                  <c:pt idx="10">
                    <c:v>216т-2 ИТ</c:v>
                  </c:pt>
                  <c:pt idx="11">
                    <c:v>220ту-1 ИТ</c:v>
                  </c:pt>
                </c:lvl>
              </c:multiLvlStrCache>
            </c:multiLvlStrRef>
          </c:cat>
          <c:val>
            <c:numRef>
              <c:f>Отчет!$J$45:$J$56</c:f>
              <c:numCache>
                <c:ptCount val="12"/>
                <c:pt idx="0">
                  <c:v>5.533333333333333</c:v>
                </c:pt>
                <c:pt idx="1">
                  <c:v>4.1</c:v>
                </c:pt>
                <c:pt idx="2">
                  <c:v>4</c:v>
                </c:pt>
                <c:pt idx="3">
                  <c:v>3.5</c:v>
                </c:pt>
                <c:pt idx="4">
                  <c:v>1</c:v>
                </c:pt>
                <c:pt idx="5">
                  <c:v>1.875</c:v>
                </c:pt>
                <c:pt idx="6">
                  <c:v>4.5</c:v>
                </c:pt>
                <c:pt idx="7">
                  <c:v>3.7857142857142856</c:v>
                </c:pt>
                <c:pt idx="8">
                  <c:v>4.1</c:v>
                </c:pt>
                <c:pt idx="9">
                  <c:v>6</c:v>
                </c:pt>
                <c:pt idx="10">
                  <c:v>5.714285714285714</c:v>
                </c:pt>
                <c:pt idx="11">
                  <c:v>5.75</c:v>
                </c:pt>
              </c:numCache>
            </c:numRef>
          </c:val>
        </c:ser>
        <c:axId val="48063921"/>
        <c:axId val="29922106"/>
      </c:barChart>
      <c:catAx>
        <c:axId val="4806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2106"/>
        <c:crosses val="autoZero"/>
        <c:auto val="1"/>
        <c:lblOffset val="100"/>
        <c:tickLblSkip val="1"/>
        <c:noMultiLvlLbl val="0"/>
      </c:catAx>
      <c:valAx>
        <c:axId val="29922106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63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групп за семестр.</a:t>
            </a:r>
          </a:p>
        </c:rich>
      </c:tx>
      <c:layout>
        <c:manualLayout>
          <c:xMode val="factor"/>
          <c:yMode val="factor"/>
          <c:x val="-0.006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925"/>
          <c:w val="0.991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(Отчет!$A$14,Отчет!$A$17,Отчет!$A$19,Отчет!$A$21,Отчет!$A$23,Отчет!$A$25,Отчет!$A$27,Отчет!$A$29,Отчет!$A$31,Отчет!$A$33,Отчет!$A$35,Отчет!$A$37)</c:f>
              <c:strCache>
                <c:ptCount val="12"/>
                <c:pt idx="0">
                  <c:v>28в УПУ</c:v>
                </c:pt>
                <c:pt idx="1">
                  <c:v>29в-1 ПМС</c:v>
                </c:pt>
                <c:pt idx="2">
                  <c:v>29в-1 САПР</c:v>
                </c:pt>
                <c:pt idx="3">
                  <c:v>30в-2 ИТ</c:v>
                </c:pt>
                <c:pt idx="4">
                  <c:v>53ппу-1 ИТ</c:v>
                </c:pt>
                <c:pt idx="5">
                  <c:v>53ппу-1 Прогр.</c:v>
                </c:pt>
                <c:pt idx="6">
                  <c:v>49ппа-1 Прогр.</c:v>
                </c:pt>
                <c:pt idx="7">
                  <c:v>51ппу-1 Прогр.</c:v>
                </c:pt>
                <c:pt idx="8">
                  <c:v>223ту-2 ИТ</c:v>
                </c:pt>
                <c:pt idx="9">
                  <c:v>215т-2 ИТ</c:v>
                </c:pt>
                <c:pt idx="10">
                  <c:v>216т-2 ИТ</c:v>
                </c:pt>
                <c:pt idx="11">
                  <c:v>220ту-1 ИТ</c:v>
                </c:pt>
              </c:strCache>
            </c:strRef>
          </c:cat>
          <c:val>
            <c:numRef>
              <c:f>(Отчет!$O$16,Отчет!$O$18,Отчет!$O$20,Отчет!$O$22,Отчет!$O$24,Отчет!$O$26,Отчет!$O$28,Отчет!$O$30,Отчет!$O$32,Отчет!$O$34,Отчет!$O$36,Отчет!$O$38)</c:f>
              <c:numCache>
                <c:ptCount val="12"/>
                <c:pt idx="0">
                  <c:v>8.241379310344827</c:v>
                </c:pt>
                <c:pt idx="1">
                  <c:v>6.142857142857143</c:v>
                </c:pt>
                <c:pt idx="2">
                  <c:v>8.214285714285714</c:v>
                </c:pt>
                <c:pt idx="3">
                  <c:v>6.466666666666667</c:v>
                </c:pt>
                <c:pt idx="4">
                  <c:v>6.214285714285714</c:v>
                </c:pt>
                <c:pt idx="5">
                  <c:v>5.714285714285714</c:v>
                </c:pt>
                <c:pt idx="6">
                  <c:v>6.6</c:v>
                </c:pt>
                <c:pt idx="7">
                  <c:v>6.25</c:v>
                </c:pt>
                <c:pt idx="8">
                  <c:v>7.4</c:v>
                </c:pt>
                <c:pt idx="9">
                  <c:v>7.857142857142857</c:v>
                </c:pt>
                <c:pt idx="10">
                  <c:v>7.8</c:v>
                </c:pt>
                <c:pt idx="11">
                  <c:v>6.8</c:v>
                </c:pt>
              </c:numCache>
            </c:numRef>
          </c:val>
        </c:ser>
        <c:axId val="863499"/>
        <c:axId val="7771492"/>
      </c:barChart>
      <c:catAx>
        <c:axId val="863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71492"/>
        <c:crosses val="autoZero"/>
        <c:auto val="1"/>
        <c:lblOffset val="100"/>
        <c:tickLblSkip val="1"/>
        <c:noMultiLvlLbl val="0"/>
      </c:catAx>
      <c:valAx>
        <c:axId val="7771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34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Процент качественной успеваемости (7-10) в группах за семестр.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085"/>
          <c:w val="0.98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(Отчет!$A$14,Отчет!$A$17,Отчет!$A$19,Отчет!$A$21,Отчет!$A$23,Отчет!$A$25,Отчет!$A$27,Отчет!$A$29,Отчет!$A$31,Отчет!$A$33,Отчет!$A$35,Отчет!$A$37)</c:f>
              <c:strCache>
                <c:ptCount val="12"/>
                <c:pt idx="0">
                  <c:v>28в УПУ</c:v>
                </c:pt>
                <c:pt idx="1">
                  <c:v>29в-1 ПМС</c:v>
                </c:pt>
                <c:pt idx="2">
                  <c:v>29в-1 САПР</c:v>
                </c:pt>
                <c:pt idx="3">
                  <c:v>30в-2 ИТ</c:v>
                </c:pt>
                <c:pt idx="4">
                  <c:v>53ппу-1 ИТ</c:v>
                </c:pt>
                <c:pt idx="5">
                  <c:v>53ппу-1 Прогр.</c:v>
                </c:pt>
                <c:pt idx="6">
                  <c:v>49ппа-1 Прогр.</c:v>
                </c:pt>
                <c:pt idx="7">
                  <c:v>51ппу-1 Прогр.</c:v>
                </c:pt>
                <c:pt idx="8">
                  <c:v>223ту-2 ИТ</c:v>
                </c:pt>
                <c:pt idx="9">
                  <c:v>215т-2 ИТ</c:v>
                </c:pt>
                <c:pt idx="10">
                  <c:v>216т-2 ИТ</c:v>
                </c:pt>
                <c:pt idx="11">
                  <c:v>220ту-1 ИТ</c:v>
                </c:pt>
              </c:strCache>
            </c:strRef>
          </c:cat>
          <c:val>
            <c:numRef>
              <c:f>(Отчет!$Q$16,Отчет!$Q$18,Отчет!$Q$20,Отчет!$Q$22,Отчет!$Q$24,Отчет!$Q$26,Отчет!$Q$28,Отчет!$Q$30,Отчет!$Q$32,Отчет!$Q$34,Отчет!$Q$36,Отчет!$Q$38)</c:f>
              <c:numCache>
                <c:ptCount val="12"/>
                <c:pt idx="0">
                  <c:v>0.9310344827586207</c:v>
                </c:pt>
                <c:pt idx="1">
                  <c:v>0.42857142857142855</c:v>
                </c:pt>
                <c:pt idx="2">
                  <c:v>0.8571428571428571</c:v>
                </c:pt>
                <c:pt idx="3">
                  <c:v>0.4666666666666667</c:v>
                </c:pt>
                <c:pt idx="4">
                  <c:v>0.6428571428571429</c:v>
                </c:pt>
                <c:pt idx="5">
                  <c:v>0.42857142857142855</c:v>
                </c:pt>
                <c:pt idx="6">
                  <c:v>0.6666666666666666</c:v>
                </c:pt>
                <c:pt idx="7">
                  <c:v>0.5</c:v>
                </c:pt>
                <c:pt idx="8">
                  <c:v>0.8666666666666667</c:v>
                </c:pt>
                <c:pt idx="9">
                  <c:v>0.9285714285714286</c:v>
                </c:pt>
                <c:pt idx="10">
                  <c:v>0.9333333333333333</c:v>
                </c:pt>
                <c:pt idx="11">
                  <c:v>0.7333333333333333</c:v>
                </c:pt>
              </c:numCache>
            </c:numRef>
          </c:val>
        </c:ser>
        <c:axId val="2834565"/>
        <c:axId val="25511086"/>
      </c:barChart>
      <c:catAx>
        <c:axId val="2834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11086"/>
        <c:crosses val="autoZero"/>
        <c:auto val="1"/>
        <c:lblOffset val="100"/>
        <c:tickLblSkip val="1"/>
        <c:noMultiLvlLbl val="0"/>
      </c:catAx>
      <c:valAx>
        <c:axId val="2551108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45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оценок за семестр по всем группам.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1025"/>
          <c:w val="0.98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Отчет!$C$12:$N$12</c:f>
              <c:strCache>
                <c:ptCount val="12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Неатест.</c:v>
                </c:pt>
              </c:strCache>
            </c:strRef>
          </c:cat>
          <c:val>
            <c:numRef>
              <c:f>Отчет!$C$39:$N$39</c:f>
              <c:numCache>
                <c:ptCount val="12"/>
                <c:pt idx="0">
                  <c:v>5</c:v>
                </c:pt>
                <c:pt idx="1">
                  <c:v>28</c:v>
                </c:pt>
                <c:pt idx="2">
                  <c:v>42</c:v>
                </c:pt>
                <c:pt idx="3">
                  <c:v>59</c:v>
                </c:pt>
                <c:pt idx="4">
                  <c:v>26</c:v>
                </c:pt>
                <c:pt idx="5">
                  <c:v>15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axId val="28273183"/>
        <c:axId val="53132056"/>
      </c:barChart>
      <c:catAx>
        <c:axId val="28273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32056"/>
        <c:crosses val="autoZero"/>
        <c:auto val="1"/>
        <c:lblOffset val="100"/>
        <c:tickLblSkip val="1"/>
        <c:noMultiLvlLbl val="0"/>
      </c:catAx>
      <c:valAx>
        <c:axId val="53132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731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Результат выполнения ККР-Тест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'28в_УПУ'!$Y$18:$Y$19</c:f>
              <c:strCache/>
            </c:strRef>
          </c:cat>
          <c:val>
            <c:numRef>
              <c:f>'28в_УПУ'!$AA$18:$AA$19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Уровень успеваемости за семестр.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25"/>
          <c:y val="0.26425"/>
          <c:w val="0.51875"/>
          <c:h val="0.32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Отчет!$A$44:$A$48</c:f>
              <c:strCache>
                <c:ptCount val="5"/>
                <c:pt idx="0">
                  <c:v>Отлично (9-10)</c:v>
                </c:pt>
                <c:pt idx="1">
                  <c:v>Хорошо (7-8)</c:v>
                </c:pt>
                <c:pt idx="2">
                  <c:v>Удовл. (4-6)</c:v>
                </c:pt>
                <c:pt idx="3">
                  <c:v>Неудовл. (0-3)</c:v>
                </c:pt>
                <c:pt idx="4">
                  <c:v>Неатестовано</c:v>
                </c:pt>
              </c:strCache>
            </c:strRef>
          </c:cat>
          <c:val>
            <c:numRef>
              <c:f>Отчет!$B$44:$B$48</c:f>
              <c:numCache>
                <c:ptCount val="5"/>
                <c:pt idx="0">
                  <c:v>33</c:v>
                </c:pt>
                <c:pt idx="1">
                  <c:v>101</c:v>
                </c:pt>
                <c:pt idx="2">
                  <c:v>50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8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375"/>
          <c:y val="0.15075"/>
          <c:w val="0.973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Среднее_по_семестрам!$B$44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Среднее_по_семестрам!$A$45:$A$67</c:f>
              <c:strCache/>
            </c:strRef>
          </c:cat>
          <c:val>
            <c:numRef>
              <c:f>Среднее_по_семестрам!$B$45:$B$67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8426457"/>
        <c:axId val="8729250"/>
      </c:barChart>
      <c:catAx>
        <c:axId val="8426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29250"/>
        <c:crosses val="autoZero"/>
        <c:auto val="1"/>
        <c:lblOffset val="100"/>
        <c:tickLblSkip val="1"/>
        <c:noMultiLvlLbl val="0"/>
      </c:catAx>
      <c:valAx>
        <c:axId val="8729250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26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075"/>
          <c:y val="0.095"/>
          <c:w val="0.988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Среднее_по_семестрам!$C$44</c:f>
              <c:strCache>
                <c:ptCount val="1"/>
                <c:pt idx="0">
                  <c:v>Кач.усп 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Среднее_по_семестрам!$A$45:$A$67</c:f>
              <c:strCache/>
            </c:strRef>
          </c:cat>
          <c:val>
            <c:numRef>
              <c:f>Среднее_по_семестрам!$C$45:$C$67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11454387"/>
        <c:axId val="35980620"/>
      </c:barChart>
      <c:catAx>
        <c:axId val="1145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80620"/>
        <c:crosses val="autoZero"/>
        <c:auto val="1"/>
        <c:lblOffset val="100"/>
        <c:tickLblSkip val="1"/>
        <c:noMultiLvlLbl val="0"/>
      </c:catAx>
      <c:valAx>
        <c:axId val="359806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54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74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95"/>
          <c:w val="0.9772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'29в-1_ПМС'!$AG$18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'29в-1_ПМС'!$C$3:$C$16</c:f>
              <c:strCache/>
            </c:strRef>
          </c:cat>
          <c:val>
            <c:numRef>
              <c:f>'29в-1_ПМС'!$AF$3:$AF$16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30199679"/>
        <c:axId val="3361656"/>
      </c:barChart>
      <c:catAx>
        <c:axId val="30199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61656"/>
        <c:crosses val="autoZero"/>
        <c:auto val="1"/>
        <c:lblOffset val="100"/>
        <c:tickLblSkip val="1"/>
        <c:noMultiLvlLbl val="0"/>
      </c:catAx>
      <c:valAx>
        <c:axId val="336165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99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65"/>
          <c:w val="0.97275"/>
          <c:h val="0.89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'29в-1_САПР'!$Q$18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'29в-1_САПР'!$C$3:$C$16</c:f>
              <c:strCache/>
            </c:strRef>
          </c:cat>
          <c:val>
            <c:numRef>
              <c:f>'29в-1_САПР'!$P$3:$P$16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30254905"/>
        <c:axId val="3858690"/>
      </c:barChart>
      <c:catAx>
        <c:axId val="302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58690"/>
        <c:crosses val="autoZero"/>
        <c:auto val="1"/>
        <c:lblOffset val="100"/>
        <c:tickLblSkip val="1"/>
        <c:noMultiLvlLbl val="0"/>
      </c:catAx>
      <c:valAx>
        <c:axId val="3858690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54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6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77"/>
          <c:w val="0.9777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'30в-2_ИТ'!$Z$19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'30в-2_ИТ'!$C$3:$C$17</c:f>
              <c:strCache/>
            </c:strRef>
          </c:cat>
          <c:val>
            <c:numRef>
              <c:f>'30в-2_ИТ'!$Y$3:$Y$17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4728211"/>
        <c:axId val="44118444"/>
      </c:barChart>
      <c:catAx>
        <c:axId val="347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118444"/>
        <c:crosses val="autoZero"/>
        <c:auto val="1"/>
        <c:lblOffset val="100"/>
        <c:tickLblSkip val="1"/>
        <c:noMultiLvlLbl val="0"/>
      </c:catAx>
      <c:valAx>
        <c:axId val="44118444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28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1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77"/>
          <c:w val="0.978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'49ппа-1_Прогр'!$Y$19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'49ппа-1_Прогр'!$C$3:$C$17</c:f>
              <c:strCache/>
            </c:strRef>
          </c:cat>
          <c:val>
            <c:numRef>
              <c:f>'49ппа-1_Прогр'!$X$3:$X$17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61521677"/>
        <c:axId val="16824182"/>
      </c:barChart>
      <c:catAx>
        <c:axId val="61521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824182"/>
        <c:crosses val="autoZero"/>
        <c:auto val="1"/>
        <c:lblOffset val="100"/>
        <c:tickLblSkip val="1"/>
        <c:noMultiLvlLbl val="0"/>
      </c:catAx>
      <c:valAx>
        <c:axId val="1682418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21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1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77"/>
          <c:w val="0.977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'51ппу-1_Прогр'!$Y$16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'51ппу-1_Прогр'!$C$3:$C$14</c:f>
              <c:strCache/>
            </c:strRef>
          </c:cat>
          <c:val>
            <c:numRef>
              <c:f>'51ппу-1_Прогр'!$X$3:$X$14</c:f>
              <c:numCache/>
            </c:numRef>
          </c:val>
        </c:ser>
        <c:axId val="17199911"/>
        <c:axId val="20581472"/>
      </c:barChart>
      <c:catAx>
        <c:axId val="1719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81472"/>
        <c:crosses val="autoZero"/>
        <c:auto val="1"/>
        <c:lblOffset val="100"/>
        <c:tickLblSkip val="1"/>
        <c:noMultiLvlLbl val="0"/>
      </c:catAx>
      <c:valAx>
        <c:axId val="2058147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99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32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77"/>
          <c:w val="0.973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'53ппу-1_ИТ'!$R$18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'53ппу-1_ИТ'!$C$3:$C$16</c:f>
              <c:strCache/>
            </c:strRef>
          </c:cat>
          <c:val>
            <c:numRef>
              <c:f>'53ппу-1_ИТ'!$Q$3:$Q$16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51015521"/>
        <c:axId val="56486506"/>
      </c:barChart>
      <c:catAx>
        <c:axId val="5101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486506"/>
        <c:crosses val="autoZero"/>
        <c:auto val="1"/>
        <c:lblOffset val="100"/>
        <c:tickLblSkip val="1"/>
        <c:noMultiLvlLbl val="0"/>
      </c:catAx>
      <c:valAx>
        <c:axId val="5648650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15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36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77"/>
          <c:w val="0.974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'53ппу-1_Прогр'!$W$18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'53ппу-1_Прогр'!$C$3:$C$16</c:f>
              <c:strCache/>
            </c:strRef>
          </c:cat>
          <c:val>
            <c:numRef>
              <c:f>'53ппу-1_Прогр'!$V$3:$V$16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38616507"/>
        <c:axId val="12004244"/>
      </c:barChart>
      <c:catAx>
        <c:axId val="38616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004244"/>
        <c:crosses val="autoZero"/>
        <c:auto val="1"/>
        <c:lblOffset val="100"/>
        <c:tickLblSkip val="1"/>
        <c:noMultiLvlLbl val="0"/>
      </c:catAx>
      <c:valAx>
        <c:axId val="12004244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16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7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18"/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19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Диаграмма20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Диаграмма21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Диаграмма22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76200</xdr:rowOff>
    </xdr:from>
    <xdr:to>
      <xdr:col>26</xdr:col>
      <xdr:colOff>28575</xdr:colOff>
      <xdr:row>69</xdr:row>
      <xdr:rowOff>19050</xdr:rowOff>
    </xdr:to>
    <xdr:graphicFrame>
      <xdr:nvGraphicFramePr>
        <xdr:cNvPr id="1" name="Chart 1"/>
        <xdr:cNvGraphicFramePr/>
      </xdr:nvGraphicFramePr>
      <xdr:xfrm>
        <a:off x="0" y="6867525"/>
        <a:ext cx="55245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34</xdr:col>
      <xdr:colOff>76200</xdr:colOff>
      <xdr:row>1</xdr:row>
      <xdr:rowOff>19050</xdr:rowOff>
    </xdr:from>
    <xdr:to>
      <xdr:col>42</xdr:col>
      <xdr:colOff>352425</xdr:colOff>
      <xdr:row>17</xdr:row>
      <xdr:rowOff>76200</xdr:rowOff>
    </xdr:to>
    <xdr:graphicFrame>
      <xdr:nvGraphicFramePr>
        <xdr:cNvPr id="2" name="Chart 9"/>
        <xdr:cNvGraphicFramePr/>
      </xdr:nvGraphicFramePr>
      <xdr:xfrm>
        <a:off x="11058525" y="190500"/>
        <a:ext cx="57626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47625</xdr:rowOff>
    </xdr:from>
    <xdr:to>
      <xdr:col>22</xdr:col>
      <xdr:colOff>904875</xdr:colOff>
      <xdr:row>56</xdr:row>
      <xdr:rowOff>123825</xdr:rowOff>
    </xdr:to>
    <xdr:graphicFrame>
      <xdr:nvGraphicFramePr>
        <xdr:cNvPr id="1" name="Chart 1"/>
        <xdr:cNvGraphicFramePr/>
      </xdr:nvGraphicFramePr>
      <xdr:xfrm>
        <a:off x="228600" y="3867150"/>
        <a:ext cx="109347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47625</xdr:rowOff>
    </xdr:from>
    <xdr:to>
      <xdr:col>22</xdr:col>
      <xdr:colOff>904875</xdr:colOff>
      <xdr:row>56</xdr:row>
      <xdr:rowOff>123825</xdr:rowOff>
    </xdr:to>
    <xdr:graphicFrame>
      <xdr:nvGraphicFramePr>
        <xdr:cNvPr id="1" name="Chart 1"/>
        <xdr:cNvGraphicFramePr/>
      </xdr:nvGraphicFramePr>
      <xdr:xfrm>
        <a:off x="228600" y="3867150"/>
        <a:ext cx="108489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47625</xdr:rowOff>
    </xdr:from>
    <xdr:to>
      <xdr:col>16</xdr:col>
      <xdr:colOff>904875</xdr:colOff>
      <xdr:row>56</xdr:row>
      <xdr:rowOff>123825</xdr:rowOff>
    </xdr:to>
    <xdr:graphicFrame>
      <xdr:nvGraphicFramePr>
        <xdr:cNvPr id="1" name="Chart 1"/>
        <xdr:cNvGraphicFramePr/>
      </xdr:nvGraphicFramePr>
      <xdr:xfrm>
        <a:off x="228600" y="3857625"/>
        <a:ext cx="83820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</xdr:rowOff>
    </xdr:from>
    <xdr:to>
      <xdr:col>22</xdr:col>
      <xdr:colOff>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0" y="3971925"/>
        <a:ext cx="107823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267325"/>
    <xdr:graphicFrame>
      <xdr:nvGraphicFramePr>
        <xdr:cNvPr id="1" name="Shape 1025"/>
        <xdr:cNvGraphicFramePr/>
      </xdr:nvGraphicFramePr>
      <xdr:xfrm>
        <a:off x="0" y="0"/>
        <a:ext cx="127635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267325"/>
    <xdr:graphicFrame>
      <xdr:nvGraphicFramePr>
        <xdr:cNvPr id="1" name="Shape 1025"/>
        <xdr:cNvGraphicFramePr/>
      </xdr:nvGraphicFramePr>
      <xdr:xfrm>
        <a:off x="0" y="0"/>
        <a:ext cx="127635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267325"/>
    <xdr:graphicFrame>
      <xdr:nvGraphicFramePr>
        <xdr:cNvPr id="1" name="Shape 1025"/>
        <xdr:cNvGraphicFramePr/>
      </xdr:nvGraphicFramePr>
      <xdr:xfrm>
        <a:off x="0" y="0"/>
        <a:ext cx="127635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267325"/>
    <xdr:graphicFrame>
      <xdr:nvGraphicFramePr>
        <xdr:cNvPr id="1" name="Shape 1025"/>
        <xdr:cNvGraphicFramePr/>
      </xdr:nvGraphicFramePr>
      <xdr:xfrm>
        <a:off x="0" y="0"/>
        <a:ext cx="127635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267325"/>
    <xdr:graphicFrame>
      <xdr:nvGraphicFramePr>
        <xdr:cNvPr id="1" name="Shape 1025"/>
        <xdr:cNvGraphicFramePr/>
      </xdr:nvGraphicFramePr>
      <xdr:xfrm>
        <a:off x="0" y="0"/>
        <a:ext cx="127635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267325"/>
    <xdr:graphicFrame>
      <xdr:nvGraphicFramePr>
        <xdr:cNvPr id="1" name="Shape 1025"/>
        <xdr:cNvGraphicFramePr/>
      </xdr:nvGraphicFramePr>
      <xdr:xfrm>
        <a:off x="0" y="0"/>
        <a:ext cx="127635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22</xdr:row>
      <xdr:rowOff>57150</xdr:rowOff>
    </xdr:from>
    <xdr:to>
      <xdr:col>31</xdr:col>
      <xdr:colOff>0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276225" y="3695700"/>
        <a:ext cx="134778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17</xdr:col>
      <xdr:colOff>676275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8575" y="171450"/>
        <a:ext cx="125063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142875</xdr:rowOff>
    </xdr:from>
    <xdr:to>
      <xdr:col>17</xdr:col>
      <xdr:colOff>676275</xdr:colOff>
      <xdr:row>41</xdr:row>
      <xdr:rowOff>57150</xdr:rowOff>
    </xdr:to>
    <xdr:graphicFrame>
      <xdr:nvGraphicFramePr>
        <xdr:cNvPr id="2" name="Chart 2"/>
        <xdr:cNvGraphicFramePr/>
      </xdr:nvGraphicFramePr>
      <xdr:xfrm>
        <a:off x="28575" y="3705225"/>
        <a:ext cx="1250632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152400</xdr:rowOff>
    </xdr:from>
    <xdr:to>
      <xdr:col>16</xdr:col>
      <xdr:colOff>676275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0" y="3790950"/>
        <a:ext cx="90392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</xdr:rowOff>
    </xdr:from>
    <xdr:to>
      <xdr:col>24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0" y="3810000"/>
        <a:ext cx="109728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</xdr:rowOff>
    </xdr:from>
    <xdr:to>
      <xdr:col>23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0" y="3819525"/>
        <a:ext cx="111442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9525</xdr:rowOff>
    </xdr:from>
    <xdr:to>
      <xdr:col>23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3324225"/>
        <a:ext cx="111442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18</xdr:col>
      <xdr:colOff>9525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88677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21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0" y="3657600"/>
        <a:ext cx="95154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</xdr:row>
      <xdr:rowOff>47625</xdr:rowOff>
    </xdr:from>
    <xdr:to>
      <xdr:col>21</xdr:col>
      <xdr:colOff>695325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228600" y="3705225"/>
        <a:ext cx="102298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J40"/>
  <sheetViews>
    <sheetView zoomScale="95" zoomScaleNormal="95" zoomScalePageLayoutView="0" workbookViewId="0" topLeftCell="W1">
      <selection activeCell="Y25" sqref="Y25"/>
    </sheetView>
  </sheetViews>
  <sheetFormatPr defaultColWidth="9.00390625" defaultRowHeight="12.75"/>
  <cols>
    <col min="1" max="1" width="7.875" style="0" hidden="1" customWidth="1"/>
    <col min="2" max="2" width="4.375" style="0" customWidth="1"/>
    <col min="3" max="3" width="22.125" style="0" customWidth="1"/>
    <col min="4" max="4" width="8.875" style="0" customWidth="1"/>
    <col min="5" max="5" width="8.125" style="0" hidden="1" customWidth="1"/>
    <col min="6" max="6" width="7.75390625" style="0" hidden="1" customWidth="1"/>
    <col min="7" max="7" width="7.00390625" style="0" hidden="1" customWidth="1"/>
    <col min="8" max="8" width="7.75390625" style="0" hidden="1" customWidth="1"/>
    <col min="9" max="9" width="3.75390625" style="0" hidden="1" customWidth="1"/>
    <col min="10" max="10" width="7.625" style="0" hidden="1" customWidth="1"/>
    <col min="11" max="11" width="3.375" style="0" hidden="1" customWidth="1"/>
    <col min="12" max="12" width="5.875" style="0" hidden="1" customWidth="1"/>
    <col min="13" max="13" width="3.375" style="0" hidden="1" customWidth="1"/>
    <col min="14" max="14" width="6.125" style="0" hidden="1" customWidth="1"/>
    <col min="15" max="16" width="7.00390625" style="0" hidden="1" customWidth="1"/>
    <col min="17" max="17" width="6.00390625" style="0" hidden="1" customWidth="1"/>
    <col min="18" max="18" width="5.75390625" style="0" hidden="1" customWidth="1"/>
    <col min="19" max="20" width="6.25390625" style="0" hidden="1" customWidth="1"/>
    <col min="21" max="22" width="6.00390625" style="0" hidden="1" customWidth="1"/>
    <col min="23" max="23" width="9.25390625" style="3" bestFit="1" customWidth="1"/>
    <col min="24" max="24" width="9.25390625" style="10" bestFit="1" customWidth="1"/>
    <col min="26" max="27" width="9.25390625" style="0" bestFit="1" customWidth="1"/>
    <col min="28" max="28" width="7.00390625" style="326" customWidth="1"/>
    <col min="29" max="29" width="7.125" style="326" customWidth="1"/>
    <col min="30" max="30" width="7.25390625" style="0" customWidth="1"/>
    <col min="31" max="31" width="8.00390625" style="0" customWidth="1"/>
    <col min="32" max="32" width="12.125" style="0" customWidth="1"/>
    <col min="33" max="33" width="12.25390625" style="14" customWidth="1"/>
  </cols>
  <sheetData>
    <row r="1" spans="3:36" ht="13.5" thickBot="1">
      <c r="C1" s="368" t="s">
        <v>212</v>
      </c>
      <c r="D1" s="368"/>
      <c r="E1" s="368"/>
      <c r="F1" s="368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57"/>
      <c r="X1" s="57"/>
      <c r="Y1" s="31"/>
      <c r="Z1" s="31"/>
      <c r="AA1" s="31"/>
      <c r="AB1" s="363" t="s">
        <v>436</v>
      </c>
      <c r="AC1" s="363"/>
      <c r="AD1" s="363"/>
      <c r="AF1" s="335">
        <v>43543</v>
      </c>
      <c r="AG1" s="336">
        <v>43550</v>
      </c>
      <c r="AI1" s="14"/>
      <c r="AJ1" s="15"/>
    </row>
    <row r="2" spans="2:33" ht="16.5" customHeight="1" thickBot="1">
      <c r="B2" s="61" t="s">
        <v>69</v>
      </c>
      <c r="C2" s="62" t="s">
        <v>26</v>
      </c>
      <c r="D2" s="63" t="s">
        <v>70</v>
      </c>
      <c r="E2" s="76"/>
      <c r="F2" s="76"/>
      <c r="G2" s="136">
        <v>43481</v>
      </c>
      <c r="H2" s="187">
        <v>43362</v>
      </c>
      <c r="I2" s="136"/>
      <c r="J2" s="143">
        <v>43369</v>
      </c>
      <c r="K2" s="187"/>
      <c r="L2" s="139">
        <v>43432</v>
      </c>
      <c r="M2" s="143"/>
      <c r="N2" s="140">
        <v>43439</v>
      </c>
      <c r="O2" s="136">
        <v>43446</v>
      </c>
      <c r="P2" s="140">
        <v>43453</v>
      </c>
      <c r="Q2" s="281">
        <v>43467</v>
      </c>
      <c r="R2" s="140">
        <v>43474</v>
      </c>
      <c r="S2" s="121">
        <v>43487</v>
      </c>
      <c r="T2" s="76">
        <v>43490</v>
      </c>
      <c r="U2" s="106">
        <v>43500</v>
      </c>
      <c r="V2" s="133">
        <v>43503</v>
      </c>
      <c r="W2" s="64" t="s">
        <v>24</v>
      </c>
      <c r="X2" s="65" t="s">
        <v>21</v>
      </c>
      <c r="Y2" s="31" t="s">
        <v>437</v>
      </c>
      <c r="Z2" s="31"/>
      <c r="AA2" s="31"/>
      <c r="AB2" s="327" t="s">
        <v>433</v>
      </c>
      <c r="AC2" s="327" t="s">
        <v>434</v>
      </c>
      <c r="AD2" s="327" t="s">
        <v>435</v>
      </c>
      <c r="AE2" s="330" t="s">
        <v>438</v>
      </c>
      <c r="AF2" s="330" t="s">
        <v>450</v>
      </c>
      <c r="AG2" s="330" t="s">
        <v>451</v>
      </c>
    </row>
    <row r="3" spans="1:33" ht="12.75">
      <c r="A3" s="3">
        <f aca="true" t="shared" si="0" ref="A3:A17">W3</f>
        <v>7.6923076923076925</v>
      </c>
      <c r="B3" s="36">
        <v>1</v>
      </c>
      <c r="C3" s="127" t="s">
        <v>175</v>
      </c>
      <c r="D3" s="177" t="s">
        <v>141</v>
      </c>
      <c r="E3" s="161">
        <v>9</v>
      </c>
      <c r="F3" s="234">
        <v>8</v>
      </c>
      <c r="G3" s="216">
        <v>9</v>
      </c>
      <c r="H3" s="124">
        <v>7</v>
      </c>
      <c r="I3" s="248"/>
      <c r="J3" s="134">
        <v>6</v>
      </c>
      <c r="K3" s="124"/>
      <c r="L3" s="248">
        <v>10</v>
      </c>
      <c r="M3" s="134"/>
      <c r="N3" s="123">
        <v>8</v>
      </c>
      <c r="O3" s="256">
        <v>10</v>
      </c>
      <c r="P3" s="134">
        <v>9</v>
      </c>
      <c r="Q3" s="124"/>
      <c r="R3" s="123">
        <v>6</v>
      </c>
      <c r="S3" s="203"/>
      <c r="T3" s="123">
        <v>5</v>
      </c>
      <c r="U3" s="107">
        <v>5</v>
      </c>
      <c r="V3" s="19">
        <v>8</v>
      </c>
      <c r="W3" s="88">
        <f aca="true" t="shared" si="1" ref="W3:W17">AVERAGE(E3:V3)</f>
        <v>7.6923076923076925</v>
      </c>
      <c r="X3" s="35">
        <f aca="true" t="shared" si="2" ref="X3:X15">ROUND(W3,0)</f>
        <v>8</v>
      </c>
      <c r="Y3" s="1" t="s">
        <v>30</v>
      </c>
      <c r="Z3" s="1">
        <f>COUNTIF(X3:X32,"&gt;8")</f>
        <v>14</v>
      </c>
      <c r="AA3" s="325">
        <f>Z3/$B$32</f>
        <v>0.4827586206896552</v>
      </c>
      <c r="AB3" s="327">
        <v>4</v>
      </c>
      <c r="AC3" s="327">
        <v>6</v>
      </c>
      <c r="AD3" s="200" t="s">
        <v>276</v>
      </c>
      <c r="AE3" s="12">
        <v>7</v>
      </c>
      <c r="AF3" s="12">
        <v>81</v>
      </c>
      <c r="AG3" s="12">
        <v>72</v>
      </c>
    </row>
    <row r="4" spans="1:33" ht="12.75">
      <c r="A4" s="3">
        <f t="shared" si="0"/>
        <v>7.846153846153846</v>
      </c>
      <c r="B4" s="2">
        <v>2</v>
      </c>
      <c r="C4" s="2" t="s">
        <v>207</v>
      </c>
      <c r="D4" s="177" t="s">
        <v>113</v>
      </c>
      <c r="E4" s="85">
        <v>9</v>
      </c>
      <c r="F4" s="104">
        <v>8</v>
      </c>
      <c r="G4" s="130">
        <v>9</v>
      </c>
      <c r="H4" s="81">
        <v>9</v>
      </c>
      <c r="I4" s="12"/>
      <c r="J4" s="135">
        <v>7</v>
      </c>
      <c r="K4" s="81"/>
      <c r="L4" s="12">
        <v>9</v>
      </c>
      <c r="M4" s="135"/>
      <c r="N4" s="80">
        <v>7</v>
      </c>
      <c r="O4" s="109">
        <v>9</v>
      </c>
      <c r="P4" s="135">
        <v>8</v>
      </c>
      <c r="Q4" s="81"/>
      <c r="R4" s="80">
        <v>5</v>
      </c>
      <c r="S4" s="100"/>
      <c r="T4" s="92">
        <v>5</v>
      </c>
      <c r="U4" s="109">
        <v>8</v>
      </c>
      <c r="V4" s="12">
        <v>9</v>
      </c>
      <c r="W4" s="88">
        <f t="shared" si="1"/>
        <v>7.846153846153846</v>
      </c>
      <c r="X4" s="35">
        <f t="shared" si="2"/>
        <v>8</v>
      </c>
      <c r="Y4" s="1" t="s">
        <v>31</v>
      </c>
      <c r="Z4" s="47">
        <f>COUNTIF(X3:X32,7)+COUNTIF(X3:X32,8)</f>
        <v>13</v>
      </c>
      <c r="AA4" s="325">
        <f>Z4/$B$32</f>
        <v>0.4482758620689655</v>
      </c>
      <c r="AB4" s="329" t="s">
        <v>276</v>
      </c>
      <c r="AC4" s="329" t="s">
        <v>276</v>
      </c>
      <c r="AD4" s="12">
        <v>6</v>
      </c>
      <c r="AE4" s="12">
        <v>8</v>
      </c>
      <c r="AF4" s="12">
        <v>66</v>
      </c>
      <c r="AG4" s="12">
        <v>84</v>
      </c>
    </row>
    <row r="5" spans="1:33" ht="12.75">
      <c r="A5" s="3">
        <f t="shared" si="0"/>
        <v>7.571428571428571</v>
      </c>
      <c r="B5" s="2">
        <v>3</v>
      </c>
      <c r="C5" s="2" t="s">
        <v>178</v>
      </c>
      <c r="D5" s="177" t="s">
        <v>137</v>
      </c>
      <c r="E5" s="85">
        <v>8</v>
      </c>
      <c r="F5" s="104">
        <v>9</v>
      </c>
      <c r="G5" s="130">
        <v>10</v>
      </c>
      <c r="H5" s="81">
        <v>9</v>
      </c>
      <c r="I5" s="12">
        <v>1</v>
      </c>
      <c r="J5" s="104">
        <v>7</v>
      </c>
      <c r="K5" s="79"/>
      <c r="L5" s="12">
        <v>9</v>
      </c>
      <c r="M5" s="135"/>
      <c r="N5" s="80">
        <v>7</v>
      </c>
      <c r="O5" s="109">
        <v>8</v>
      </c>
      <c r="P5" s="135">
        <v>9</v>
      </c>
      <c r="Q5" s="81"/>
      <c r="R5" s="80">
        <v>7</v>
      </c>
      <c r="S5" s="100"/>
      <c r="T5" s="80">
        <v>6</v>
      </c>
      <c r="U5" s="109">
        <v>8</v>
      </c>
      <c r="V5" s="12">
        <v>8</v>
      </c>
      <c r="W5" s="88">
        <f t="shared" si="1"/>
        <v>7.571428571428571</v>
      </c>
      <c r="X5" s="35">
        <f t="shared" si="2"/>
        <v>8</v>
      </c>
      <c r="Y5" s="1" t="s">
        <v>32</v>
      </c>
      <c r="Z5" s="47">
        <f>COUNTIF(X3:X32,4)+COUNTIF(X3:X32,5)+COUNTIF(X3:X32,6)</f>
        <v>2</v>
      </c>
      <c r="AA5" s="325">
        <f>Z5/$B$32</f>
        <v>0.06896551724137931</v>
      </c>
      <c r="AB5" s="329" t="s">
        <v>276</v>
      </c>
      <c r="AC5" s="329" t="s">
        <v>276</v>
      </c>
      <c r="AD5" s="200">
        <v>3</v>
      </c>
      <c r="AE5" s="12">
        <v>8</v>
      </c>
      <c r="AF5" s="12">
        <v>93</v>
      </c>
      <c r="AG5" s="12">
        <v>72</v>
      </c>
    </row>
    <row r="6" spans="1:33" ht="12.75">
      <c r="A6" s="3">
        <f t="shared" si="0"/>
        <v>8.285714285714286</v>
      </c>
      <c r="B6" s="2">
        <v>4</v>
      </c>
      <c r="C6" s="2" t="s">
        <v>172</v>
      </c>
      <c r="D6" s="126" t="s">
        <v>138</v>
      </c>
      <c r="E6" s="85">
        <v>9</v>
      </c>
      <c r="F6" s="135">
        <v>8</v>
      </c>
      <c r="G6" s="130">
        <v>9</v>
      </c>
      <c r="H6" s="81">
        <v>7</v>
      </c>
      <c r="I6" s="12"/>
      <c r="J6" s="135">
        <v>7</v>
      </c>
      <c r="K6" s="81"/>
      <c r="L6" s="12">
        <v>8</v>
      </c>
      <c r="M6" s="135"/>
      <c r="N6" s="80">
        <v>8</v>
      </c>
      <c r="O6" s="109">
        <v>10</v>
      </c>
      <c r="P6" s="104">
        <v>6</v>
      </c>
      <c r="Q6" s="81">
        <v>10</v>
      </c>
      <c r="R6" s="80">
        <v>5</v>
      </c>
      <c r="S6" s="100"/>
      <c r="T6" s="92">
        <v>10</v>
      </c>
      <c r="U6" s="109">
        <v>9</v>
      </c>
      <c r="V6" s="12">
        <v>10</v>
      </c>
      <c r="W6" s="88">
        <f t="shared" si="1"/>
        <v>8.285714285714286</v>
      </c>
      <c r="X6" s="35">
        <v>9</v>
      </c>
      <c r="Y6" s="1" t="s">
        <v>33</v>
      </c>
      <c r="Z6" s="1">
        <f>COUNTIF(X3:X32,"&lt;4")</f>
        <v>0</v>
      </c>
      <c r="AA6" s="325">
        <f>Z6/$B$32</f>
        <v>0</v>
      </c>
      <c r="AB6" s="327">
        <v>7</v>
      </c>
      <c r="AC6" s="327">
        <v>5</v>
      </c>
      <c r="AD6" s="200" t="s">
        <v>276</v>
      </c>
      <c r="AE6" s="12">
        <v>9</v>
      </c>
      <c r="AF6" s="12">
        <v>76</v>
      </c>
      <c r="AG6" s="12">
        <v>80</v>
      </c>
    </row>
    <row r="7" spans="1:33" ht="12.75">
      <c r="A7" s="3">
        <f t="shared" si="0"/>
        <v>9.2</v>
      </c>
      <c r="B7" s="2">
        <v>5</v>
      </c>
      <c r="C7" s="2" t="s">
        <v>194</v>
      </c>
      <c r="D7" s="177" t="s">
        <v>112</v>
      </c>
      <c r="E7" s="85">
        <v>10</v>
      </c>
      <c r="F7" s="104">
        <v>10</v>
      </c>
      <c r="G7" s="130">
        <v>10</v>
      </c>
      <c r="H7" s="81">
        <v>10</v>
      </c>
      <c r="I7" s="12"/>
      <c r="J7" s="135">
        <v>10</v>
      </c>
      <c r="K7" s="81"/>
      <c r="L7" s="12">
        <v>10</v>
      </c>
      <c r="M7" s="135"/>
      <c r="N7" s="80">
        <v>8</v>
      </c>
      <c r="O7" s="109">
        <v>10</v>
      </c>
      <c r="P7" s="135">
        <v>8</v>
      </c>
      <c r="Q7" s="81">
        <v>10</v>
      </c>
      <c r="R7" s="80">
        <v>7</v>
      </c>
      <c r="S7" s="100">
        <v>10</v>
      </c>
      <c r="T7" s="92">
        <v>5</v>
      </c>
      <c r="U7" s="109">
        <v>10</v>
      </c>
      <c r="V7" s="12">
        <v>10</v>
      </c>
      <c r="W7" s="88">
        <f t="shared" si="1"/>
        <v>9.2</v>
      </c>
      <c r="X7" s="35">
        <v>10</v>
      </c>
      <c r="Y7" s="48" t="s">
        <v>34</v>
      </c>
      <c r="Z7" s="1">
        <f>B32-SUM(Z3:Z6)</f>
        <v>0</v>
      </c>
      <c r="AA7" s="325">
        <f>Z7/$B$32</f>
        <v>0</v>
      </c>
      <c r="AB7" s="327">
        <v>9</v>
      </c>
      <c r="AC7" s="327">
        <v>8</v>
      </c>
      <c r="AD7" s="200" t="s">
        <v>276</v>
      </c>
      <c r="AE7" s="12">
        <v>7</v>
      </c>
      <c r="AF7" s="12">
        <v>83</v>
      </c>
      <c r="AG7" s="12">
        <v>82</v>
      </c>
    </row>
    <row r="8" spans="1:33" ht="12.75">
      <c r="A8" s="3">
        <f t="shared" si="0"/>
        <v>8.692307692307692</v>
      </c>
      <c r="B8" s="2">
        <v>6</v>
      </c>
      <c r="C8" s="2" t="s">
        <v>177</v>
      </c>
      <c r="D8" s="126" t="s">
        <v>362</v>
      </c>
      <c r="E8" s="85">
        <v>10</v>
      </c>
      <c r="F8" s="135">
        <v>10</v>
      </c>
      <c r="G8" s="130">
        <v>9</v>
      </c>
      <c r="H8" s="81">
        <v>10</v>
      </c>
      <c r="I8" s="12"/>
      <c r="J8" s="135">
        <v>9</v>
      </c>
      <c r="K8" s="81"/>
      <c r="L8" s="12">
        <v>8</v>
      </c>
      <c r="M8" s="135"/>
      <c r="N8" s="80">
        <v>8</v>
      </c>
      <c r="O8" s="109">
        <v>9</v>
      </c>
      <c r="P8" s="135">
        <v>9</v>
      </c>
      <c r="Q8" s="81"/>
      <c r="R8" s="80">
        <v>8</v>
      </c>
      <c r="S8" s="100"/>
      <c r="T8" s="80">
        <v>5</v>
      </c>
      <c r="U8" s="109">
        <v>8</v>
      </c>
      <c r="V8" s="12">
        <v>10</v>
      </c>
      <c r="W8" s="88">
        <f t="shared" si="1"/>
        <v>8.692307692307692</v>
      </c>
      <c r="X8" s="35">
        <f t="shared" si="2"/>
        <v>9</v>
      </c>
      <c r="AB8" s="327">
        <v>9</v>
      </c>
      <c r="AC8" s="327">
        <v>9</v>
      </c>
      <c r="AD8" s="12">
        <v>10</v>
      </c>
      <c r="AE8" s="12">
        <v>6</v>
      </c>
      <c r="AF8" s="12">
        <v>92</v>
      </c>
      <c r="AG8" s="12">
        <v>72</v>
      </c>
    </row>
    <row r="9" spans="1:33" ht="12.75">
      <c r="A9" s="3">
        <f t="shared" si="0"/>
        <v>8.692307692307692</v>
      </c>
      <c r="B9" s="2">
        <v>7</v>
      </c>
      <c r="C9" s="2" t="s">
        <v>191</v>
      </c>
      <c r="D9" s="126" t="s">
        <v>80</v>
      </c>
      <c r="E9" s="94">
        <v>10</v>
      </c>
      <c r="F9" s="135">
        <v>10</v>
      </c>
      <c r="G9" s="130">
        <v>9</v>
      </c>
      <c r="H9" s="81">
        <v>10</v>
      </c>
      <c r="I9" s="12"/>
      <c r="J9" s="135">
        <v>8</v>
      </c>
      <c r="K9" s="81"/>
      <c r="L9" s="12">
        <v>8</v>
      </c>
      <c r="M9" s="135"/>
      <c r="N9" s="80">
        <v>9</v>
      </c>
      <c r="O9" s="109">
        <v>10</v>
      </c>
      <c r="P9" s="135">
        <v>10</v>
      </c>
      <c r="Q9" s="81"/>
      <c r="R9" s="80">
        <v>8</v>
      </c>
      <c r="S9" s="100"/>
      <c r="T9" s="92">
        <v>6</v>
      </c>
      <c r="U9" s="110">
        <v>7</v>
      </c>
      <c r="V9" s="72">
        <v>8</v>
      </c>
      <c r="W9" s="88">
        <f t="shared" si="1"/>
        <v>8.692307692307692</v>
      </c>
      <c r="X9" s="35">
        <f t="shared" si="2"/>
        <v>9</v>
      </c>
      <c r="Y9" t="s">
        <v>439</v>
      </c>
      <c r="AB9" s="327">
        <v>9</v>
      </c>
      <c r="AC9" s="327">
        <v>8</v>
      </c>
      <c r="AD9" s="12">
        <v>7</v>
      </c>
      <c r="AE9" s="12">
        <v>9</v>
      </c>
      <c r="AF9" s="12">
        <v>92</v>
      </c>
      <c r="AG9" s="12">
        <v>88</v>
      </c>
    </row>
    <row r="10" spans="1:33" ht="12.75">
      <c r="A10" s="3">
        <f t="shared" si="0"/>
        <v>8.538461538461538</v>
      </c>
      <c r="B10" s="2">
        <v>8</v>
      </c>
      <c r="C10" s="2" t="s">
        <v>190</v>
      </c>
      <c r="D10" s="126" t="s">
        <v>80</v>
      </c>
      <c r="E10" s="85">
        <v>8</v>
      </c>
      <c r="F10" s="135">
        <v>9</v>
      </c>
      <c r="G10" s="130">
        <v>9</v>
      </c>
      <c r="H10" s="81">
        <v>8</v>
      </c>
      <c r="I10" s="12"/>
      <c r="J10" s="135">
        <v>8</v>
      </c>
      <c r="K10" s="81"/>
      <c r="L10" s="12">
        <v>9</v>
      </c>
      <c r="M10" s="135"/>
      <c r="N10" s="80">
        <v>9</v>
      </c>
      <c r="O10" s="109">
        <v>10</v>
      </c>
      <c r="P10" s="135">
        <v>10</v>
      </c>
      <c r="Q10" s="81"/>
      <c r="R10" s="80">
        <v>8</v>
      </c>
      <c r="S10" s="100"/>
      <c r="T10" s="80">
        <v>6</v>
      </c>
      <c r="U10" s="110">
        <v>9</v>
      </c>
      <c r="V10" s="72">
        <v>8</v>
      </c>
      <c r="W10" s="88">
        <f t="shared" si="1"/>
        <v>8.538461538461538</v>
      </c>
      <c r="X10" s="35">
        <f t="shared" si="2"/>
        <v>9</v>
      </c>
      <c r="Y10" s="1" t="s">
        <v>30</v>
      </c>
      <c r="Z10" s="1">
        <f>COUNTIF(AE3:AE32,"&gt;8")</f>
        <v>10</v>
      </c>
      <c r="AA10" s="331">
        <f>Z10/$B$32</f>
        <v>0.3448275862068966</v>
      </c>
      <c r="AB10" s="327">
        <v>10</v>
      </c>
      <c r="AC10" s="327">
        <v>10</v>
      </c>
      <c r="AD10" s="12">
        <v>9</v>
      </c>
      <c r="AE10" s="12">
        <v>8</v>
      </c>
      <c r="AF10" s="12">
        <v>93</v>
      </c>
      <c r="AG10" s="12">
        <v>92</v>
      </c>
    </row>
    <row r="11" spans="1:33" ht="12.75">
      <c r="A11" s="3">
        <f t="shared" si="0"/>
        <v>8.923076923076923</v>
      </c>
      <c r="B11" s="2">
        <v>9</v>
      </c>
      <c r="C11" s="2" t="s">
        <v>193</v>
      </c>
      <c r="D11" s="126" t="s">
        <v>112</v>
      </c>
      <c r="E11" s="85">
        <v>10</v>
      </c>
      <c r="F11" s="135">
        <v>10</v>
      </c>
      <c r="G11" s="130">
        <v>10</v>
      </c>
      <c r="H11" s="81">
        <v>9</v>
      </c>
      <c r="I11" s="12"/>
      <c r="J11" s="135">
        <v>10</v>
      </c>
      <c r="K11" s="81"/>
      <c r="L11" s="12">
        <v>10</v>
      </c>
      <c r="M11" s="135"/>
      <c r="N11" s="80">
        <v>8</v>
      </c>
      <c r="O11" s="109">
        <v>10</v>
      </c>
      <c r="P11" s="135">
        <v>8</v>
      </c>
      <c r="Q11" s="81"/>
      <c r="R11" s="80">
        <v>7</v>
      </c>
      <c r="S11" s="100"/>
      <c r="T11" s="92">
        <v>5</v>
      </c>
      <c r="U11" s="109">
        <v>10</v>
      </c>
      <c r="V11" s="12">
        <v>9</v>
      </c>
      <c r="W11" s="88">
        <f t="shared" si="1"/>
        <v>8.923076923076923</v>
      </c>
      <c r="X11" s="35">
        <f t="shared" si="2"/>
        <v>9</v>
      </c>
      <c r="Y11" s="1" t="s">
        <v>31</v>
      </c>
      <c r="Z11" s="47">
        <f>COUNTIF(AE3:AE32,7)+COUNTIF(AE3:AE32,8)</f>
        <v>14</v>
      </c>
      <c r="AA11" s="331">
        <f>Z11/$B$32</f>
        <v>0.4827586206896552</v>
      </c>
      <c r="AB11" s="327">
        <v>9</v>
      </c>
      <c r="AC11" s="327">
        <v>8</v>
      </c>
      <c r="AD11" s="12">
        <v>7</v>
      </c>
      <c r="AE11" s="12">
        <v>8</v>
      </c>
      <c r="AF11" s="12">
        <v>96</v>
      </c>
      <c r="AG11" s="12">
        <v>96</v>
      </c>
    </row>
    <row r="12" spans="1:33" ht="12.75">
      <c r="A12" s="3">
        <f t="shared" si="0"/>
        <v>6.5</v>
      </c>
      <c r="B12" s="2">
        <v>10</v>
      </c>
      <c r="C12" s="2" t="s">
        <v>189</v>
      </c>
      <c r="D12" s="126" t="s">
        <v>106</v>
      </c>
      <c r="E12" s="85">
        <v>9</v>
      </c>
      <c r="F12" s="135">
        <v>9</v>
      </c>
      <c r="G12" s="130">
        <v>9</v>
      </c>
      <c r="H12" s="79">
        <v>4</v>
      </c>
      <c r="I12" s="72"/>
      <c r="J12" s="135">
        <v>6</v>
      </c>
      <c r="K12" s="81"/>
      <c r="L12" s="12">
        <v>9</v>
      </c>
      <c r="M12" s="135">
        <v>1</v>
      </c>
      <c r="N12" s="92">
        <v>7</v>
      </c>
      <c r="O12" s="110">
        <v>10</v>
      </c>
      <c r="P12" s="104">
        <v>6</v>
      </c>
      <c r="Q12" s="79"/>
      <c r="R12" s="92">
        <v>5</v>
      </c>
      <c r="S12" s="101"/>
      <c r="T12" s="92">
        <v>5</v>
      </c>
      <c r="U12" s="109">
        <v>4</v>
      </c>
      <c r="V12" s="12">
        <v>7</v>
      </c>
      <c r="W12" s="88">
        <f t="shared" si="1"/>
        <v>6.5</v>
      </c>
      <c r="X12" s="35">
        <f t="shared" si="2"/>
        <v>7</v>
      </c>
      <c r="Y12" s="1" t="s">
        <v>32</v>
      </c>
      <c r="Z12" s="47">
        <f>COUNTIF(AE3:AE32,4)+COUNTIF(AE3:AE32,5)+COUNTIF(AE3:AE32,6)</f>
        <v>5</v>
      </c>
      <c r="AA12" s="331">
        <f>Z12/$B$32</f>
        <v>0.1724137931034483</v>
      </c>
      <c r="AB12" s="327">
        <v>7</v>
      </c>
      <c r="AC12" s="327">
        <v>5</v>
      </c>
      <c r="AD12" s="200" t="s">
        <v>276</v>
      </c>
      <c r="AE12" s="12">
        <v>10</v>
      </c>
      <c r="AF12" s="12">
        <v>84</v>
      </c>
      <c r="AG12" s="12">
        <v>76</v>
      </c>
    </row>
    <row r="13" spans="1:33" ht="12.75">
      <c r="A13" s="3">
        <f t="shared" si="0"/>
        <v>6.6</v>
      </c>
      <c r="B13" s="2">
        <v>11</v>
      </c>
      <c r="C13" s="2" t="s">
        <v>179</v>
      </c>
      <c r="D13" s="126" t="s">
        <v>114</v>
      </c>
      <c r="E13" s="85">
        <v>8</v>
      </c>
      <c r="F13" s="135">
        <v>9</v>
      </c>
      <c r="G13" s="130">
        <v>8</v>
      </c>
      <c r="H13" s="81">
        <v>7</v>
      </c>
      <c r="I13" s="12">
        <v>1</v>
      </c>
      <c r="J13" s="104">
        <v>6</v>
      </c>
      <c r="K13" s="79"/>
      <c r="L13" s="12">
        <v>6</v>
      </c>
      <c r="M13" s="135">
        <v>1</v>
      </c>
      <c r="N13" s="92">
        <v>6</v>
      </c>
      <c r="O13" s="109">
        <v>8</v>
      </c>
      <c r="P13" s="104">
        <v>6</v>
      </c>
      <c r="Q13" s="81"/>
      <c r="R13" s="80">
        <v>7</v>
      </c>
      <c r="S13" s="100"/>
      <c r="T13" s="92">
        <v>8</v>
      </c>
      <c r="U13" s="109">
        <v>8</v>
      </c>
      <c r="V13" s="12">
        <v>10</v>
      </c>
      <c r="W13" s="88">
        <f t="shared" si="1"/>
        <v>6.6</v>
      </c>
      <c r="X13" s="35">
        <f t="shared" si="2"/>
        <v>7</v>
      </c>
      <c r="Y13" s="1" t="s">
        <v>33</v>
      </c>
      <c r="Z13" s="1">
        <f>COUNTIF(AE3:AE32,"&lt;4")</f>
        <v>0</v>
      </c>
      <c r="AA13" s="331">
        <f>Z13/$B$32</f>
        <v>0</v>
      </c>
      <c r="AB13" s="327">
        <v>6</v>
      </c>
      <c r="AC13" s="327">
        <v>9</v>
      </c>
      <c r="AD13" s="200" t="s">
        <v>276</v>
      </c>
      <c r="AE13" s="12">
        <v>5</v>
      </c>
      <c r="AF13" s="12">
        <v>89</v>
      </c>
      <c r="AG13" s="12">
        <v>66</v>
      </c>
    </row>
    <row r="14" spans="1:33" ht="12.75">
      <c r="A14" s="3">
        <f t="shared" si="0"/>
        <v>7.615384615384615</v>
      </c>
      <c r="B14" s="2">
        <v>12</v>
      </c>
      <c r="C14" s="2" t="s">
        <v>195</v>
      </c>
      <c r="D14" s="126" t="s">
        <v>113</v>
      </c>
      <c r="E14" s="85">
        <v>8</v>
      </c>
      <c r="F14" s="135">
        <v>8</v>
      </c>
      <c r="G14" s="130">
        <v>9</v>
      </c>
      <c r="H14" s="81">
        <v>7</v>
      </c>
      <c r="I14" s="12"/>
      <c r="J14" s="135">
        <v>7</v>
      </c>
      <c r="K14" s="81"/>
      <c r="L14" s="12">
        <v>10</v>
      </c>
      <c r="M14" s="135"/>
      <c r="N14" s="80">
        <v>7</v>
      </c>
      <c r="O14" s="109">
        <v>9</v>
      </c>
      <c r="P14" s="135">
        <v>8</v>
      </c>
      <c r="Q14" s="81"/>
      <c r="R14" s="80">
        <v>5</v>
      </c>
      <c r="S14" s="100"/>
      <c r="T14" s="92">
        <v>6</v>
      </c>
      <c r="U14" s="109">
        <v>7</v>
      </c>
      <c r="V14" s="12">
        <v>8</v>
      </c>
      <c r="W14" s="88">
        <f t="shared" si="1"/>
        <v>7.615384615384615</v>
      </c>
      <c r="X14" s="8">
        <f t="shared" si="2"/>
        <v>8</v>
      </c>
      <c r="AB14" s="327">
        <v>7</v>
      </c>
      <c r="AC14" s="327">
        <v>8</v>
      </c>
      <c r="AD14" s="12">
        <v>8</v>
      </c>
      <c r="AE14" s="12">
        <v>8</v>
      </c>
      <c r="AF14" s="12">
        <v>76</v>
      </c>
      <c r="AG14" s="12">
        <v>74</v>
      </c>
    </row>
    <row r="15" spans="1:33" ht="12.75">
      <c r="A15" s="3">
        <f t="shared" si="0"/>
        <v>8.615384615384615</v>
      </c>
      <c r="B15" s="2">
        <v>13</v>
      </c>
      <c r="C15" s="2" t="s">
        <v>192</v>
      </c>
      <c r="D15" s="126" t="s">
        <v>82</v>
      </c>
      <c r="E15" s="85">
        <v>8</v>
      </c>
      <c r="F15" s="135">
        <v>9</v>
      </c>
      <c r="G15" s="130">
        <v>9</v>
      </c>
      <c r="H15" s="81">
        <v>9</v>
      </c>
      <c r="I15" s="12"/>
      <c r="J15" s="135">
        <v>9</v>
      </c>
      <c r="K15" s="81"/>
      <c r="L15" s="12">
        <v>10</v>
      </c>
      <c r="M15" s="135"/>
      <c r="N15" s="80">
        <v>9</v>
      </c>
      <c r="O15" s="109">
        <v>6</v>
      </c>
      <c r="P15" s="135">
        <v>10</v>
      </c>
      <c r="Q15" s="81"/>
      <c r="R15" s="80">
        <v>9</v>
      </c>
      <c r="S15" s="100"/>
      <c r="T15" s="80">
        <v>10</v>
      </c>
      <c r="U15" s="109">
        <v>6</v>
      </c>
      <c r="V15" s="12">
        <v>8</v>
      </c>
      <c r="W15" s="88">
        <f t="shared" si="1"/>
        <v>8.615384615384615</v>
      </c>
      <c r="X15" s="8">
        <f t="shared" si="2"/>
        <v>9</v>
      </c>
      <c r="AA15" s="3"/>
      <c r="AB15" s="327">
        <v>5</v>
      </c>
      <c r="AC15" s="329">
        <v>2</v>
      </c>
      <c r="AD15" s="12">
        <v>6</v>
      </c>
      <c r="AE15" s="12">
        <v>7</v>
      </c>
      <c r="AF15" s="12">
        <v>91</v>
      </c>
      <c r="AG15" s="12">
        <v>76</v>
      </c>
    </row>
    <row r="16" spans="1:33" ht="12.75">
      <c r="A16" s="3">
        <f t="shared" si="0"/>
        <v>7.384615384615385</v>
      </c>
      <c r="B16" s="2">
        <v>14</v>
      </c>
      <c r="C16" s="2" t="s">
        <v>176</v>
      </c>
      <c r="D16" s="126" t="s">
        <v>115</v>
      </c>
      <c r="E16" s="85">
        <v>8</v>
      </c>
      <c r="F16" s="104">
        <v>8</v>
      </c>
      <c r="G16" s="130">
        <v>9</v>
      </c>
      <c r="H16" s="81">
        <v>8</v>
      </c>
      <c r="I16" s="12"/>
      <c r="J16" s="135">
        <v>6</v>
      </c>
      <c r="K16" s="81"/>
      <c r="L16" s="12">
        <v>8</v>
      </c>
      <c r="M16" s="135"/>
      <c r="N16" s="80">
        <v>8</v>
      </c>
      <c r="O16" s="109">
        <v>8</v>
      </c>
      <c r="P16" s="135">
        <v>6</v>
      </c>
      <c r="Q16" s="81" t="s">
        <v>276</v>
      </c>
      <c r="R16" s="92">
        <v>5</v>
      </c>
      <c r="S16" s="100"/>
      <c r="T16" s="92">
        <v>9</v>
      </c>
      <c r="U16" s="109">
        <v>6</v>
      </c>
      <c r="V16" s="12">
        <v>7</v>
      </c>
      <c r="W16" s="88">
        <f t="shared" si="1"/>
        <v>7.384615384615385</v>
      </c>
      <c r="X16" s="8">
        <v>8</v>
      </c>
      <c r="Y16" t="s">
        <v>453</v>
      </c>
      <c r="AB16" s="327">
        <v>9</v>
      </c>
      <c r="AC16" s="327">
        <v>9</v>
      </c>
      <c r="AD16" s="12">
        <v>9</v>
      </c>
      <c r="AE16" s="12">
        <v>5</v>
      </c>
      <c r="AF16" s="12">
        <v>86</v>
      </c>
      <c r="AG16" s="12">
        <v>80</v>
      </c>
    </row>
    <row r="17" spans="1:33" ht="13.5" thickBot="1">
      <c r="A17" s="3">
        <f t="shared" si="0"/>
        <v>9.461538461538462</v>
      </c>
      <c r="B17" s="2">
        <v>15</v>
      </c>
      <c r="C17" s="182" t="s">
        <v>188</v>
      </c>
      <c r="D17" s="126" t="s">
        <v>81</v>
      </c>
      <c r="E17" s="227">
        <v>10</v>
      </c>
      <c r="F17" s="104">
        <v>10</v>
      </c>
      <c r="G17" s="303">
        <v>10</v>
      </c>
      <c r="H17" s="323">
        <v>8</v>
      </c>
      <c r="I17" s="249"/>
      <c r="J17" s="255">
        <v>9</v>
      </c>
      <c r="K17" s="323"/>
      <c r="L17" s="249">
        <v>10</v>
      </c>
      <c r="M17" s="255"/>
      <c r="N17" s="138">
        <v>9</v>
      </c>
      <c r="O17" s="321">
        <v>9</v>
      </c>
      <c r="P17" s="282">
        <v>10</v>
      </c>
      <c r="Q17" s="228"/>
      <c r="R17" s="229">
        <v>9</v>
      </c>
      <c r="S17" s="236"/>
      <c r="T17" s="138">
        <v>10</v>
      </c>
      <c r="U17" s="233">
        <v>9</v>
      </c>
      <c r="V17" s="231">
        <v>10</v>
      </c>
      <c r="W17" s="88">
        <f t="shared" si="1"/>
        <v>9.461538461538462</v>
      </c>
      <c r="X17" s="8">
        <v>10</v>
      </c>
      <c r="Y17" s="1" t="s">
        <v>30</v>
      </c>
      <c r="Z17" s="1">
        <f>COUNTIF(AG3:AG32,"&gt;=98")</f>
        <v>0</v>
      </c>
      <c r="AA17" s="331">
        <f>Z17/$B$32</f>
        <v>0</v>
      </c>
      <c r="AB17" s="327">
        <v>8</v>
      </c>
      <c r="AC17" s="327">
        <v>8</v>
      </c>
      <c r="AD17" s="12">
        <v>9</v>
      </c>
      <c r="AE17" s="12">
        <v>10</v>
      </c>
      <c r="AF17" s="12">
        <v>97</v>
      </c>
      <c r="AG17" s="12">
        <v>92</v>
      </c>
    </row>
    <row r="18" spans="2:33" ht="16.5" customHeight="1" thickBot="1">
      <c r="B18" s="61" t="s">
        <v>69</v>
      </c>
      <c r="C18" s="62" t="s">
        <v>26</v>
      </c>
      <c r="D18" s="63" t="s">
        <v>70</v>
      </c>
      <c r="E18" s="76"/>
      <c r="F18" s="112"/>
      <c r="G18" s="121">
        <v>43483</v>
      </c>
      <c r="H18" s="75">
        <v>43364</v>
      </c>
      <c r="I18" s="133"/>
      <c r="J18" s="76">
        <v>43371</v>
      </c>
      <c r="K18" s="173"/>
      <c r="L18" s="139">
        <v>43434</v>
      </c>
      <c r="M18" s="139"/>
      <c r="N18" s="140">
        <v>43441</v>
      </c>
      <c r="O18" s="322">
        <v>43448</v>
      </c>
      <c r="P18" s="285">
        <v>43462</v>
      </c>
      <c r="Q18" s="284">
        <v>43469</v>
      </c>
      <c r="R18" s="286">
        <v>43476</v>
      </c>
      <c r="S18" s="121">
        <v>43488</v>
      </c>
      <c r="T18" s="76">
        <v>43493</v>
      </c>
      <c r="U18" s="106">
        <v>43500</v>
      </c>
      <c r="V18" s="133">
        <v>43503</v>
      </c>
      <c r="W18" s="64" t="s">
        <v>24</v>
      </c>
      <c r="X18" s="65" t="s">
        <v>21</v>
      </c>
      <c r="Y18" s="1" t="s">
        <v>31</v>
      </c>
      <c r="Z18" s="47">
        <f>COUNTIF(AG3:AG32,"&gt;=93")-Z17</f>
        <v>1</v>
      </c>
      <c r="AA18" s="331">
        <f>Z18/$B$32</f>
        <v>0.034482758620689655</v>
      </c>
      <c r="AB18" s="327"/>
      <c r="AC18" s="327"/>
      <c r="AD18" s="12"/>
      <c r="AE18" s="12"/>
      <c r="AF18" s="12"/>
      <c r="AG18" s="12"/>
    </row>
    <row r="19" spans="1:33" ht="12.75">
      <c r="A19" s="3">
        <f aca="true" t="shared" si="3" ref="A19:A32">W19</f>
        <v>8.538461538461538</v>
      </c>
      <c r="B19" s="36">
        <v>16</v>
      </c>
      <c r="C19" s="36" t="s">
        <v>118</v>
      </c>
      <c r="D19" s="177" t="s">
        <v>81</v>
      </c>
      <c r="E19" s="279">
        <v>9</v>
      </c>
      <c r="F19" s="234">
        <v>9</v>
      </c>
      <c r="G19" s="216">
        <v>10</v>
      </c>
      <c r="H19" s="82">
        <v>9</v>
      </c>
      <c r="I19" s="19"/>
      <c r="J19" s="234">
        <v>9</v>
      </c>
      <c r="K19" s="124"/>
      <c r="L19" s="248">
        <v>8</v>
      </c>
      <c r="M19" s="248"/>
      <c r="N19" s="123">
        <v>8</v>
      </c>
      <c r="O19" s="256">
        <v>10</v>
      </c>
      <c r="P19" s="134">
        <v>8</v>
      </c>
      <c r="Q19" s="124"/>
      <c r="R19" s="123">
        <v>7</v>
      </c>
      <c r="S19" s="203"/>
      <c r="T19" s="125">
        <v>5</v>
      </c>
      <c r="U19" s="256">
        <v>9</v>
      </c>
      <c r="V19" s="248">
        <v>10</v>
      </c>
      <c r="W19" s="88">
        <f aca="true" t="shared" si="4" ref="W19:W32">AVERAGE(E19:V19)</f>
        <v>8.538461538461538</v>
      </c>
      <c r="X19" s="35">
        <f>ROUND(W19,0)</f>
        <v>9</v>
      </c>
      <c r="Y19" s="1" t="s">
        <v>32</v>
      </c>
      <c r="Z19" s="47">
        <f>COUNTIF(AG3:AG32,"&gt;=60")-Z17-Z18</f>
        <v>28</v>
      </c>
      <c r="AA19" s="331">
        <f>Z19/$B$32</f>
        <v>0.9655172413793104</v>
      </c>
      <c r="AB19" s="327">
        <v>6</v>
      </c>
      <c r="AC19" s="327">
        <v>9</v>
      </c>
      <c r="AD19" s="12">
        <v>7</v>
      </c>
      <c r="AE19" s="12">
        <v>9</v>
      </c>
      <c r="AF19" s="12">
        <v>94</v>
      </c>
      <c r="AG19" s="12">
        <v>72</v>
      </c>
    </row>
    <row r="20" spans="1:33" ht="12.75">
      <c r="A20" s="3">
        <f t="shared" si="3"/>
        <v>7.461538461538462</v>
      </c>
      <c r="B20" s="36">
        <v>17</v>
      </c>
      <c r="C20" s="36" t="s">
        <v>119</v>
      </c>
      <c r="D20" s="177" t="s">
        <v>80</v>
      </c>
      <c r="E20" s="85">
        <v>8</v>
      </c>
      <c r="F20" s="135">
        <v>10</v>
      </c>
      <c r="G20" s="120">
        <v>8</v>
      </c>
      <c r="H20" s="79">
        <v>10</v>
      </c>
      <c r="I20" s="72"/>
      <c r="J20" s="104">
        <v>8</v>
      </c>
      <c r="K20" s="79"/>
      <c r="L20" s="72">
        <v>7</v>
      </c>
      <c r="M20" s="72"/>
      <c r="N20" s="92">
        <v>7</v>
      </c>
      <c r="O20" s="110">
        <v>9</v>
      </c>
      <c r="P20" s="104">
        <v>6</v>
      </c>
      <c r="Q20" s="79"/>
      <c r="R20" s="92">
        <v>5</v>
      </c>
      <c r="S20" s="101"/>
      <c r="T20" s="92">
        <v>6</v>
      </c>
      <c r="U20" s="109">
        <v>6</v>
      </c>
      <c r="V20" s="12">
        <v>7</v>
      </c>
      <c r="W20" s="88">
        <f t="shared" si="4"/>
        <v>7.461538461538462</v>
      </c>
      <c r="X20" s="35">
        <v>8</v>
      </c>
      <c r="Y20" s="1" t="s">
        <v>33</v>
      </c>
      <c r="Z20" s="1">
        <f>COUNTIF(AF3:AF32,"&lt;60")</f>
        <v>0</v>
      </c>
      <c r="AA20" s="331">
        <f>Z20/$B$32</f>
        <v>0</v>
      </c>
      <c r="AB20" s="327">
        <v>8</v>
      </c>
      <c r="AC20" s="327">
        <v>8</v>
      </c>
      <c r="AD20" s="200" t="s">
        <v>276</v>
      </c>
      <c r="AE20" s="12">
        <v>9</v>
      </c>
      <c r="AF20" s="12">
        <v>78</v>
      </c>
      <c r="AG20" s="12">
        <v>78</v>
      </c>
    </row>
    <row r="21" spans="1:33" ht="12.75">
      <c r="A21" s="3">
        <f t="shared" si="3"/>
        <v>7.538461538461538</v>
      </c>
      <c r="B21" s="36">
        <v>18</v>
      </c>
      <c r="C21" s="36" t="s">
        <v>120</v>
      </c>
      <c r="D21" s="177" t="s">
        <v>114</v>
      </c>
      <c r="E21" s="85">
        <v>9</v>
      </c>
      <c r="F21" s="135">
        <v>8</v>
      </c>
      <c r="G21" s="120">
        <v>9</v>
      </c>
      <c r="H21" s="79">
        <v>7</v>
      </c>
      <c r="I21" s="72"/>
      <c r="J21" s="104">
        <v>8</v>
      </c>
      <c r="K21" s="79"/>
      <c r="L21" s="72">
        <v>8</v>
      </c>
      <c r="M21" s="72"/>
      <c r="N21" s="92">
        <v>9</v>
      </c>
      <c r="O21" s="110">
        <v>6</v>
      </c>
      <c r="P21" s="104">
        <v>6</v>
      </c>
      <c r="Q21" s="79"/>
      <c r="R21" s="92">
        <v>5</v>
      </c>
      <c r="S21" s="101"/>
      <c r="T21" s="92">
        <v>10</v>
      </c>
      <c r="U21" s="109">
        <v>5</v>
      </c>
      <c r="V21" s="12">
        <v>8</v>
      </c>
      <c r="W21" s="88">
        <f t="shared" si="4"/>
        <v>7.538461538461538</v>
      </c>
      <c r="X21" s="35">
        <f aca="true" t="shared" si="5" ref="X21:X27">ROUND(W21,0)</f>
        <v>8</v>
      </c>
      <c r="AB21" s="329">
        <v>1</v>
      </c>
      <c r="AC21" s="329">
        <v>1</v>
      </c>
      <c r="AD21" s="200">
        <v>2</v>
      </c>
      <c r="AE21" s="12">
        <v>8</v>
      </c>
      <c r="AF21" s="12">
        <v>89</v>
      </c>
      <c r="AG21" s="12">
        <v>80</v>
      </c>
    </row>
    <row r="22" spans="1:33" ht="12.75">
      <c r="A22" s="3">
        <f t="shared" si="3"/>
        <v>5.533333333333333</v>
      </c>
      <c r="B22" s="36">
        <v>19</v>
      </c>
      <c r="C22" s="2" t="s">
        <v>121</v>
      </c>
      <c r="D22" s="126" t="s">
        <v>137</v>
      </c>
      <c r="E22" s="85">
        <v>7</v>
      </c>
      <c r="F22" s="104">
        <v>8</v>
      </c>
      <c r="G22" s="120">
        <v>8</v>
      </c>
      <c r="H22" s="79">
        <v>8</v>
      </c>
      <c r="I22" s="72">
        <v>1</v>
      </c>
      <c r="J22" s="104">
        <v>4</v>
      </c>
      <c r="K22" s="79"/>
      <c r="L22" s="72">
        <v>6</v>
      </c>
      <c r="M22" s="72">
        <v>1</v>
      </c>
      <c r="N22" s="92">
        <v>4</v>
      </c>
      <c r="O22" s="110">
        <v>8</v>
      </c>
      <c r="P22" s="104">
        <v>4</v>
      </c>
      <c r="Q22" s="79"/>
      <c r="R22" s="92">
        <v>5</v>
      </c>
      <c r="S22" s="101"/>
      <c r="T22" s="92">
        <v>4</v>
      </c>
      <c r="U22" s="109">
        <v>8</v>
      </c>
      <c r="V22" s="12">
        <v>7</v>
      </c>
      <c r="W22" s="88">
        <f t="shared" si="4"/>
        <v>5.533333333333333</v>
      </c>
      <c r="X22" s="35">
        <f t="shared" si="5"/>
        <v>6</v>
      </c>
      <c r="AB22" s="327">
        <v>7</v>
      </c>
      <c r="AC22" s="327">
        <v>6</v>
      </c>
      <c r="AD22" s="200" t="s">
        <v>276</v>
      </c>
      <c r="AE22" s="12">
        <v>10</v>
      </c>
      <c r="AF22" s="12">
        <v>70</v>
      </c>
      <c r="AG22" s="12">
        <v>60</v>
      </c>
    </row>
    <row r="23" spans="1:33" ht="12.75">
      <c r="A23" s="3">
        <f t="shared" si="3"/>
        <v>7.615384615384615</v>
      </c>
      <c r="B23" s="36">
        <v>20</v>
      </c>
      <c r="C23" s="36" t="s">
        <v>122</v>
      </c>
      <c r="D23" s="177" t="s">
        <v>106</v>
      </c>
      <c r="E23" s="85">
        <v>9</v>
      </c>
      <c r="F23" s="135">
        <v>10</v>
      </c>
      <c r="G23" s="130">
        <v>10</v>
      </c>
      <c r="H23" s="81">
        <v>4</v>
      </c>
      <c r="I23" s="12"/>
      <c r="J23" s="135">
        <v>9</v>
      </c>
      <c r="K23" s="81"/>
      <c r="L23" s="12">
        <v>9</v>
      </c>
      <c r="M23" s="12"/>
      <c r="N23" s="80">
        <v>7</v>
      </c>
      <c r="O23" s="110">
        <v>9</v>
      </c>
      <c r="P23" s="104">
        <v>7</v>
      </c>
      <c r="Q23" s="81"/>
      <c r="R23" s="92">
        <v>7</v>
      </c>
      <c r="S23" s="100"/>
      <c r="T23" s="92">
        <v>7</v>
      </c>
      <c r="U23" s="109">
        <v>4</v>
      </c>
      <c r="V23" s="12">
        <v>7</v>
      </c>
      <c r="W23" s="88">
        <f t="shared" si="4"/>
        <v>7.615384615384615</v>
      </c>
      <c r="X23" s="8">
        <f t="shared" si="5"/>
        <v>8</v>
      </c>
      <c r="AB23" s="329" t="s">
        <v>276</v>
      </c>
      <c r="AC23" s="329" t="s">
        <v>276</v>
      </c>
      <c r="AD23" s="200" t="s">
        <v>276</v>
      </c>
      <c r="AE23" s="12">
        <v>10</v>
      </c>
      <c r="AF23" s="12">
        <v>94</v>
      </c>
      <c r="AG23" s="12">
        <v>70</v>
      </c>
    </row>
    <row r="24" spans="1:33" ht="12.75">
      <c r="A24" s="3">
        <f t="shared" si="3"/>
        <v>8.692307692307692</v>
      </c>
      <c r="B24" s="36">
        <v>21</v>
      </c>
      <c r="C24" s="36" t="s">
        <v>123</v>
      </c>
      <c r="D24" s="177" t="s">
        <v>111</v>
      </c>
      <c r="E24" s="85">
        <v>8</v>
      </c>
      <c r="F24" s="135">
        <v>9</v>
      </c>
      <c r="G24" s="130">
        <v>9</v>
      </c>
      <c r="H24" s="81">
        <v>9</v>
      </c>
      <c r="I24" s="12"/>
      <c r="J24" s="135">
        <v>9</v>
      </c>
      <c r="K24" s="81"/>
      <c r="L24" s="12">
        <v>10</v>
      </c>
      <c r="M24" s="12"/>
      <c r="N24" s="80">
        <v>9</v>
      </c>
      <c r="O24" s="109">
        <v>9</v>
      </c>
      <c r="P24" s="135">
        <v>10</v>
      </c>
      <c r="Q24" s="81"/>
      <c r="R24" s="80">
        <v>8</v>
      </c>
      <c r="S24" s="100"/>
      <c r="T24" s="80">
        <v>6</v>
      </c>
      <c r="U24" s="109">
        <v>8</v>
      </c>
      <c r="V24" s="12">
        <v>9</v>
      </c>
      <c r="W24" s="88">
        <f t="shared" si="4"/>
        <v>8.692307692307692</v>
      </c>
      <c r="X24" s="8">
        <f t="shared" si="5"/>
        <v>9</v>
      </c>
      <c r="AB24" s="327">
        <v>9</v>
      </c>
      <c r="AC24" s="327">
        <v>5</v>
      </c>
      <c r="AD24" s="12">
        <v>7</v>
      </c>
      <c r="AE24" s="12">
        <v>7</v>
      </c>
      <c r="AF24" s="12">
        <v>67</v>
      </c>
      <c r="AG24" s="12">
        <v>78</v>
      </c>
    </row>
    <row r="25" spans="1:33" ht="12.75">
      <c r="A25" s="3">
        <f t="shared" si="3"/>
        <v>8.615384615384615</v>
      </c>
      <c r="B25" s="36">
        <v>22</v>
      </c>
      <c r="C25" s="36" t="s">
        <v>124</v>
      </c>
      <c r="D25" s="177" t="s">
        <v>138</v>
      </c>
      <c r="E25" s="85">
        <v>9</v>
      </c>
      <c r="F25" s="135">
        <v>9</v>
      </c>
      <c r="G25" s="130">
        <v>9</v>
      </c>
      <c r="H25" s="81">
        <v>10</v>
      </c>
      <c r="I25" s="12"/>
      <c r="J25" s="135">
        <v>7</v>
      </c>
      <c r="K25" s="81"/>
      <c r="L25" s="12">
        <v>8</v>
      </c>
      <c r="M25" s="12"/>
      <c r="N25" s="80">
        <v>4</v>
      </c>
      <c r="O25" s="109">
        <v>10</v>
      </c>
      <c r="P25" s="135">
        <v>10</v>
      </c>
      <c r="Q25" s="81"/>
      <c r="R25" s="80">
        <v>9</v>
      </c>
      <c r="S25" s="100"/>
      <c r="T25" s="92">
        <v>10</v>
      </c>
      <c r="U25" s="110">
        <v>9</v>
      </c>
      <c r="V25" s="72">
        <v>8</v>
      </c>
      <c r="W25" s="88">
        <f t="shared" si="4"/>
        <v>8.615384615384615</v>
      </c>
      <c r="X25" s="8">
        <f t="shared" si="5"/>
        <v>9</v>
      </c>
      <c r="AB25" s="327">
        <v>6</v>
      </c>
      <c r="AC25" s="327">
        <v>5</v>
      </c>
      <c r="AD25" s="200" t="s">
        <v>276</v>
      </c>
      <c r="AE25" s="12">
        <v>9</v>
      </c>
      <c r="AF25" s="12">
        <v>78</v>
      </c>
      <c r="AG25" s="12">
        <v>60</v>
      </c>
    </row>
    <row r="26" spans="1:33" ht="12.75">
      <c r="A26" s="3">
        <f t="shared" si="3"/>
        <v>6.846153846153846</v>
      </c>
      <c r="B26" s="36">
        <v>23</v>
      </c>
      <c r="C26" s="36" t="s">
        <v>125</v>
      </c>
      <c r="D26" s="177" t="s">
        <v>112</v>
      </c>
      <c r="E26" s="85">
        <v>7</v>
      </c>
      <c r="F26" s="135">
        <v>7</v>
      </c>
      <c r="G26" s="130">
        <v>9</v>
      </c>
      <c r="H26" s="81">
        <v>5</v>
      </c>
      <c r="I26" s="12"/>
      <c r="J26" s="135">
        <v>6</v>
      </c>
      <c r="K26" s="81"/>
      <c r="L26" s="12">
        <v>10</v>
      </c>
      <c r="M26" s="12"/>
      <c r="N26" s="80">
        <v>7</v>
      </c>
      <c r="O26" s="110">
        <v>7</v>
      </c>
      <c r="P26" s="135">
        <v>7</v>
      </c>
      <c r="Q26" s="81"/>
      <c r="R26" s="80">
        <v>6</v>
      </c>
      <c r="S26" s="100"/>
      <c r="T26" s="92">
        <v>5</v>
      </c>
      <c r="U26" s="109">
        <v>7</v>
      </c>
      <c r="V26" s="12">
        <v>6</v>
      </c>
      <c r="W26" s="88">
        <f t="shared" si="4"/>
        <v>6.846153846153846</v>
      </c>
      <c r="X26" s="8">
        <f t="shared" si="5"/>
        <v>7</v>
      </c>
      <c r="AB26" s="327">
        <v>7</v>
      </c>
      <c r="AC26" s="327">
        <v>6</v>
      </c>
      <c r="AD26" s="200" t="s">
        <v>276</v>
      </c>
      <c r="AE26" s="12">
        <v>8</v>
      </c>
      <c r="AF26" s="12">
        <v>90</v>
      </c>
      <c r="AG26" s="12">
        <v>66</v>
      </c>
    </row>
    <row r="27" spans="1:33" ht="12.75">
      <c r="A27" s="3">
        <f t="shared" si="3"/>
        <v>6.928571428571429</v>
      </c>
      <c r="B27" s="36">
        <v>24</v>
      </c>
      <c r="C27" s="36" t="s">
        <v>126</v>
      </c>
      <c r="D27" s="177" t="s">
        <v>82</v>
      </c>
      <c r="E27" s="85">
        <v>7</v>
      </c>
      <c r="F27" s="135">
        <v>7</v>
      </c>
      <c r="G27" s="130">
        <v>9</v>
      </c>
      <c r="H27" s="79">
        <v>4</v>
      </c>
      <c r="I27" s="72"/>
      <c r="J27" s="135">
        <v>9</v>
      </c>
      <c r="K27" s="81"/>
      <c r="L27" s="12">
        <v>7</v>
      </c>
      <c r="M27" s="12">
        <v>1</v>
      </c>
      <c r="N27" s="92">
        <v>6</v>
      </c>
      <c r="O27" s="109">
        <v>9</v>
      </c>
      <c r="P27" s="104">
        <v>6</v>
      </c>
      <c r="Q27" s="81"/>
      <c r="R27" s="92">
        <v>7</v>
      </c>
      <c r="S27" s="100" t="s">
        <v>276</v>
      </c>
      <c r="T27" s="92">
        <v>8</v>
      </c>
      <c r="U27" s="109">
        <v>7</v>
      </c>
      <c r="V27" s="12">
        <v>10</v>
      </c>
      <c r="W27" s="88">
        <f t="shared" si="4"/>
        <v>6.928571428571429</v>
      </c>
      <c r="X27" s="8">
        <f t="shared" si="5"/>
        <v>7</v>
      </c>
      <c r="AB27" s="327">
        <v>10</v>
      </c>
      <c r="AC27" s="327">
        <v>7</v>
      </c>
      <c r="AD27" s="12">
        <v>5</v>
      </c>
      <c r="AE27" s="12">
        <v>7</v>
      </c>
      <c r="AF27" s="12">
        <v>79</v>
      </c>
      <c r="AG27" s="12">
        <v>70</v>
      </c>
    </row>
    <row r="28" spans="1:33" ht="12.75">
      <c r="A28" s="3">
        <f t="shared" si="3"/>
        <v>8.307692307692308</v>
      </c>
      <c r="B28" s="36">
        <v>25</v>
      </c>
      <c r="C28" s="36" t="s">
        <v>127</v>
      </c>
      <c r="D28" s="177" t="s">
        <v>106</v>
      </c>
      <c r="E28" s="85">
        <v>9</v>
      </c>
      <c r="F28" s="135">
        <v>10</v>
      </c>
      <c r="G28" s="130">
        <v>10</v>
      </c>
      <c r="H28" s="81">
        <v>7</v>
      </c>
      <c r="I28" s="12"/>
      <c r="J28" s="135">
        <v>9</v>
      </c>
      <c r="K28" s="81"/>
      <c r="L28" s="12">
        <v>9</v>
      </c>
      <c r="M28" s="12"/>
      <c r="N28" s="80">
        <v>7</v>
      </c>
      <c r="O28" s="110">
        <v>10</v>
      </c>
      <c r="P28" s="104">
        <v>7</v>
      </c>
      <c r="Q28" s="81"/>
      <c r="R28" s="92">
        <v>7</v>
      </c>
      <c r="S28" s="100" t="s">
        <v>276</v>
      </c>
      <c r="T28" s="92">
        <v>7</v>
      </c>
      <c r="U28" s="109">
        <v>6</v>
      </c>
      <c r="V28" s="12">
        <v>10</v>
      </c>
      <c r="W28" s="88">
        <f t="shared" si="4"/>
        <v>8.307692307692308</v>
      </c>
      <c r="X28" s="8">
        <v>9</v>
      </c>
      <c r="AB28" s="327">
        <v>10</v>
      </c>
      <c r="AC28" s="327">
        <v>9</v>
      </c>
      <c r="AD28" s="12">
        <v>10</v>
      </c>
      <c r="AE28" s="12">
        <v>8</v>
      </c>
      <c r="AF28" s="12">
        <v>78</v>
      </c>
      <c r="AG28" s="12">
        <v>70</v>
      </c>
    </row>
    <row r="29" spans="1:33" ht="12.75">
      <c r="A29" s="3">
        <f t="shared" si="3"/>
        <v>8.23076923076923</v>
      </c>
      <c r="B29" s="36">
        <v>26</v>
      </c>
      <c r="C29" s="2" t="s">
        <v>128</v>
      </c>
      <c r="D29" s="126" t="s">
        <v>115</v>
      </c>
      <c r="E29" s="85">
        <v>9</v>
      </c>
      <c r="F29" s="135">
        <v>10</v>
      </c>
      <c r="G29" s="130">
        <v>9</v>
      </c>
      <c r="H29" s="81">
        <v>9</v>
      </c>
      <c r="I29" s="12"/>
      <c r="J29" s="135">
        <v>7</v>
      </c>
      <c r="K29" s="81"/>
      <c r="L29" s="12">
        <v>9</v>
      </c>
      <c r="M29" s="12"/>
      <c r="N29" s="80">
        <v>6</v>
      </c>
      <c r="O29" s="109">
        <v>9</v>
      </c>
      <c r="P29" s="135">
        <v>6</v>
      </c>
      <c r="Q29" s="81"/>
      <c r="R29" s="80">
        <v>5</v>
      </c>
      <c r="S29" s="100"/>
      <c r="T29" s="92">
        <v>10</v>
      </c>
      <c r="U29" s="109">
        <v>9</v>
      </c>
      <c r="V29" s="12">
        <v>9</v>
      </c>
      <c r="W29" s="88">
        <f t="shared" si="4"/>
        <v>8.23076923076923</v>
      </c>
      <c r="X29" s="8">
        <v>9</v>
      </c>
      <c r="AB29" s="329" t="s">
        <v>276</v>
      </c>
      <c r="AC29" s="329" t="s">
        <v>276</v>
      </c>
      <c r="AD29" s="12">
        <v>7</v>
      </c>
      <c r="AE29" s="12">
        <v>5</v>
      </c>
      <c r="AF29" s="12">
        <v>85</v>
      </c>
      <c r="AG29" s="12">
        <v>60</v>
      </c>
    </row>
    <row r="30" spans="1:33" ht="12.75">
      <c r="A30" s="3">
        <f t="shared" si="3"/>
        <v>5.533333333333333</v>
      </c>
      <c r="B30" s="36">
        <v>27</v>
      </c>
      <c r="C30" s="2" t="s">
        <v>129</v>
      </c>
      <c r="D30" s="126" t="s">
        <v>113</v>
      </c>
      <c r="E30" s="85">
        <v>4</v>
      </c>
      <c r="F30" s="135">
        <v>6</v>
      </c>
      <c r="G30" s="130">
        <v>9</v>
      </c>
      <c r="H30" s="81">
        <v>10</v>
      </c>
      <c r="I30" s="12"/>
      <c r="J30" s="135">
        <v>6</v>
      </c>
      <c r="K30" s="81">
        <v>1</v>
      </c>
      <c r="L30" s="72">
        <v>7</v>
      </c>
      <c r="M30" s="72">
        <v>1</v>
      </c>
      <c r="N30" s="92">
        <v>4</v>
      </c>
      <c r="O30" s="110">
        <v>7</v>
      </c>
      <c r="P30" s="104">
        <v>4</v>
      </c>
      <c r="Q30" s="79"/>
      <c r="R30" s="92">
        <v>4</v>
      </c>
      <c r="S30" s="101"/>
      <c r="T30" s="92">
        <v>4</v>
      </c>
      <c r="U30" s="109">
        <v>7</v>
      </c>
      <c r="V30" s="12">
        <v>9</v>
      </c>
      <c r="W30" s="88">
        <f t="shared" si="4"/>
        <v>5.533333333333333</v>
      </c>
      <c r="X30" s="8">
        <f>ROUND(W30,0)</f>
        <v>6</v>
      </c>
      <c r="AB30" s="327">
        <v>6</v>
      </c>
      <c r="AC30" s="327">
        <v>9</v>
      </c>
      <c r="AD30" s="12">
        <v>5</v>
      </c>
      <c r="AE30" s="12">
        <v>4</v>
      </c>
      <c r="AF30" s="12">
        <v>80</v>
      </c>
      <c r="AG30" s="12">
        <v>66</v>
      </c>
    </row>
    <row r="31" spans="1:33" ht="12.75">
      <c r="A31" s="3">
        <f t="shared" si="3"/>
        <v>6.928571428571429</v>
      </c>
      <c r="B31" s="36">
        <v>28</v>
      </c>
      <c r="C31" s="2" t="s">
        <v>130</v>
      </c>
      <c r="D31" s="126" t="s">
        <v>141</v>
      </c>
      <c r="E31" s="85">
        <v>7</v>
      </c>
      <c r="F31" s="135">
        <v>7</v>
      </c>
      <c r="G31" s="130">
        <v>9</v>
      </c>
      <c r="H31" s="79">
        <v>8</v>
      </c>
      <c r="I31" s="72">
        <v>1</v>
      </c>
      <c r="J31" s="104">
        <v>6</v>
      </c>
      <c r="K31" s="79"/>
      <c r="L31" s="12">
        <v>10</v>
      </c>
      <c r="M31" s="12"/>
      <c r="N31" s="80">
        <v>9</v>
      </c>
      <c r="O31" s="109">
        <v>10</v>
      </c>
      <c r="P31" s="135">
        <v>7</v>
      </c>
      <c r="Q31" s="81"/>
      <c r="R31" s="80">
        <v>5</v>
      </c>
      <c r="S31" s="100"/>
      <c r="T31" s="92">
        <v>4</v>
      </c>
      <c r="U31" s="109">
        <v>7</v>
      </c>
      <c r="V31" s="12">
        <v>7</v>
      </c>
      <c r="W31" s="88">
        <f t="shared" si="4"/>
        <v>6.928571428571429</v>
      </c>
      <c r="X31" s="8">
        <f>ROUND(W31,0)</f>
        <v>7</v>
      </c>
      <c r="AB31" s="329" t="s">
        <v>276</v>
      </c>
      <c r="AC31" s="329" t="s">
        <v>276</v>
      </c>
      <c r="AD31" s="200" t="s">
        <v>276</v>
      </c>
      <c r="AE31" s="12">
        <v>7</v>
      </c>
      <c r="AF31" s="12">
        <v>90</v>
      </c>
      <c r="AG31" s="12">
        <v>76</v>
      </c>
    </row>
    <row r="32" spans="1:33" ht="13.5" thickBot="1">
      <c r="A32" s="3">
        <f t="shared" si="3"/>
        <v>8.846153846153847</v>
      </c>
      <c r="B32" s="36">
        <v>29</v>
      </c>
      <c r="C32" s="2" t="s">
        <v>131</v>
      </c>
      <c r="D32" s="126" t="s">
        <v>111</v>
      </c>
      <c r="E32" s="227">
        <v>10</v>
      </c>
      <c r="F32" s="135">
        <v>9</v>
      </c>
      <c r="G32" s="130">
        <v>9</v>
      </c>
      <c r="H32" s="228">
        <v>9</v>
      </c>
      <c r="I32" s="226"/>
      <c r="J32" s="282">
        <v>9</v>
      </c>
      <c r="K32" s="323"/>
      <c r="L32" s="249">
        <v>9</v>
      </c>
      <c r="M32" s="249"/>
      <c r="N32" s="138">
        <v>9</v>
      </c>
      <c r="O32" s="109">
        <v>9</v>
      </c>
      <c r="P32" s="135">
        <v>10</v>
      </c>
      <c r="Q32" s="81"/>
      <c r="R32" s="80">
        <v>8</v>
      </c>
      <c r="S32" s="100"/>
      <c r="T32" s="80">
        <v>6</v>
      </c>
      <c r="U32" s="109">
        <v>9</v>
      </c>
      <c r="V32" s="12">
        <v>9</v>
      </c>
      <c r="W32" s="88">
        <f t="shared" si="4"/>
        <v>8.846153846153847</v>
      </c>
      <c r="X32" s="8">
        <f>ROUND(W32,0)</f>
        <v>9</v>
      </c>
      <c r="AB32" s="327">
        <v>9</v>
      </c>
      <c r="AC32" s="327">
        <v>7</v>
      </c>
      <c r="AD32" s="200" t="s">
        <v>276</v>
      </c>
      <c r="AE32" s="12">
        <v>9</v>
      </c>
      <c r="AF32" s="12">
        <v>91</v>
      </c>
      <c r="AG32" s="12">
        <v>78</v>
      </c>
    </row>
    <row r="33" spans="2:33" s="5" customFormat="1" ht="13.5" thickBot="1">
      <c r="B33" s="6"/>
      <c r="C33" s="369" t="s">
        <v>0</v>
      </c>
      <c r="D33" s="370"/>
      <c r="E33" s="319">
        <f>AVERAGE(E3:E17,E19:E32)</f>
        <v>8.482758620689655</v>
      </c>
      <c r="F33" s="103">
        <f>AVERAGE(F3:F17,F19:F32)</f>
        <v>8.758620689655173</v>
      </c>
      <c r="G33" s="280">
        <f>AVERAGE(G3:G17,G19:G32)</f>
        <v>9.137931034482758</v>
      </c>
      <c r="H33" s="320">
        <f aca="true" t="shared" si="6" ref="H33:R33">AVERAGE(H3:H17,H19:H32)</f>
        <v>7.9655172413793105</v>
      </c>
      <c r="I33" s="304"/>
      <c r="J33" s="304">
        <f t="shared" si="6"/>
        <v>7.620689655172414</v>
      </c>
      <c r="K33" s="276"/>
      <c r="L33" s="277">
        <f t="shared" si="6"/>
        <v>8.655172413793103</v>
      </c>
      <c r="M33" s="277"/>
      <c r="N33" s="324">
        <f t="shared" si="6"/>
        <v>7.379310344827586</v>
      </c>
      <c r="O33" s="181">
        <f t="shared" si="6"/>
        <v>8.89655172413793</v>
      </c>
      <c r="P33" s="167">
        <f t="shared" si="6"/>
        <v>7.620689655172414</v>
      </c>
      <c r="Q33" s="164"/>
      <c r="R33" s="165">
        <f t="shared" si="6"/>
        <v>6.517241379310345</v>
      </c>
      <c r="S33" s="283"/>
      <c r="T33" s="111">
        <f>AVERAGE(T3:T17,T19:T32)</f>
        <v>6.655172413793103</v>
      </c>
      <c r="U33" s="74">
        <f>AVERAGE(U3:U17,U19:U32)</f>
        <v>7.413793103448276</v>
      </c>
      <c r="V33" s="11">
        <f>AVERAGE(V3:V17,V19:V32)</f>
        <v>8.482758620689655</v>
      </c>
      <c r="W33" s="74">
        <f>AVERAGE(W3:W17,W19:W32)</f>
        <v>7.835682708096499</v>
      </c>
      <c r="X33" s="11">
        <f>AVERAGE(X3:X17,X19:X32)</f>
        <v>8.241379310344827</v>
      </c>
      <c r="AB33" s="273">
        <f aca="true" t="shared" si="7" ref="AB33:AG33">AVERAGE(AB3:AB32)</f>
        <v>7.416666666666667</v>
      </c>
      <c r="AC33" s="273">
        <f t="shared" si="7"/>
        <v>6.958333333333333</v>
      </c>
      <c r="AD33" s="273">
        <f t="shared" si="7"/>
        <v>6.882352941176471</v>
      </c>
      <c r="AE33" s="273">
        <f t="shared" si="7"/>
        <v>7.758620689655173</v>
      </c>
      <c r="AF33" s="273">
        <f t="shared" si="7"/>
        <v>84.75862068965517</v>
      </c>
      <c r="AG33" s="273">
        <f t="shared" si="7"/>
        <v>75.37931034482759</v>
      </c>
    </row>
    <row r="34" spans="2:33" s="5" customFormat="1" ht="13.5" thickBot="1">
      <c r="B34" s="6"/>
      <c r="C34" s="7"/>
      <c r="D34" s="69"/>
      <c r="E34" s="141" t="s">
        <v>259</v>
      </c>
      <c r="F34" s="318" t="s">
        <v>430</v>
      </c>
      <c r="G34" s="87" t="s">
        <v>91</v>
      </c>
      <c r="H34" s="358" t="s">
        <v>363</v>
      </c>
      <c r="I34" s="359"/>
      <c r="J34" s="359"/>
      <c r="K34" s="360" t="s">
        <v>343</v>
      </c>
      <c r="L34" s="361"/>
      <c r="M34" s="361"/>
      <c r="N34" s="362"/>
      <c r="O34" s="371" t="s">
        <v>344</v>
      </c>
      <c r="P34" s="372"/>
      <c r="Q34" s="371" t="s">
        <v>66</v>
      </c>
      <c r="R34" s="372"/>
      <c r="S34" s="358" t="s">
        <v>64</v>
      </c>
      <c r="T34" s="359"/>
      <c r="U34" s="360" t="s">
        <v>431</v>
      </c>
      <c r="V34" s="362"/>
      <c r="W34" s="89"/>
      <c r="X34" s="9"/>
      <c r="AB34" s="328"/>
      <c r="AC34" s="328"/>
      <c r="AG34" s="15"/>
    </row>
    <row r="35" spans="2:24" ht="13.5" thickBot="1">
      <c r="B35" s="367" t="s">
        <v>35</v>
      </c>
      <c r="C35" s="367"/>
      <c r="D35" s="364"/>
      <c r="E35" s="360" t="s">
        <v>432</v>
      </c>
      <c r="F35" s="361"/>
      <c r="G35" s="362"/>
      <c r="H35" s="360" t="s">
        <v>258</v>
      </c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2"/>
      <c r="U35" s="360" t="s">
        <v>22</v>
      </c>
      <c r="V35" s="362"/>
      <c r="W35" s="67">
        <f>X35/B32</f>
        <v>1</v>
      </c>
      <c r="X35" s="8">
        <f>COUNTIF(X3:X32,"&gt;3")</f>
        <v>29</v>
      </c>
    </row>
    <row r="36" spans="2:24" ht="12.75">
      <c r="B36" s="364" t="s">
        <v>46</v>
      </c>
      <c r="C36" s="365"/>
      <c r="D36" s="366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4"/>
      <c r="V36" s="254"/>
      <c r="W36" s="67">
        <f>X36/B32</f>
        <v>0.9310344827586207</v>
      </c>
      <c r="X36" s="8">
        <f>COUNTIF(X3:X32,"&gt;6")</f>
        <v>27</v>
      </c>
    </row>
    <row r="38" ht="12.75">
      <c r="C38" t="s">
        <v>277</v>
      </c>
    </row>
    <row r="39" ht="12.75">
      <c r="C39" t="s">
        <v>337</v>
      </c>
    </row>
    <row r="40" ht="12.75">
      <c r="C40" t="s">
        <v>338</v>
      </c>
    </row>
  </sheetData>
  <sheetProtection/>
  <mergeCells count="14">
    <mergeCell ref="AB1:AD1"/>
    <mergeCell ref="B36:D36"/>
    <mergeCell ref="B35:D35"/>
    <mergeCell ref="C1:F1"/>
    <mergeCell ref="C33:D33"/>
    <mergeCell ref="U34:V34"/>
    <mergeCell ref="E35:G35"/>
    <mergeCell ref="O34:P34"/>
    <mergeCell ref="Q34:R34"/>
    <mergeCell ref="S34:T34"/>
    <mergeCell ref="H34:J34"/>
    <mergeCell ref="H35:T35"/>
    <mergeCell ref="U35:V35"/>
    <mergeCell ref="K34:N34"/>
  </mergeCells>
  <conditionalFormatting sqref="X3:X17 X19:X32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W19:W32 W3:W17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1:AQ30"/>
  <sheetViews>
    <sheetView zoomScalePageLayoutView="0" workbookViewId="0" topLeftCell="B1">
      <selection activeCell="W7" sqref="W7"/>
    </sheetView>
  </sheetViews>
  <sheetFormatPr defaultColWidth="9.00390625" defaultRowHeight="12.75"/>
  <cols>
    <col min="1" max="1" width="8.75390625" style="0" hidden="1" customWidth="1"/>
    <col min="2" max="2" width="3.00390625" style="0" bestFit="1" customWidth="1"/>
    <col min="3" max="3" width="21.125" style="0" customWidth="1"/>
    <col min="4" max="4" width="7.875" style="0" customWidth="1"/>
    <col min="5" max="5" width="5.875" style="0" customWidth="1"/>
    <col min="6" max="6" width="5.375" style="0" customWidth="1"/>
    <col min="7" max="8" width="5.625" style="0" customWidth="1"/>
    <col min="9" max="19" width="5.375" style="0" customWidth="1"/>
    <col min="20" max="20" width="5.875" style="0" customWidth="1"/>
    <col min="21" max="21" width="6.00390625" style="0" customWidth="1"/>
    <col min="22" max="22" width="9.125" style="3" customWidth="1"/>
    <col min="23" max="23" width="12.125" style="10" bestFit="1" customWidth="1"/>
  </cols>
  <sheetData>
    <row r="1" spans="4:43" ht="13.5" thickBot="1">
      <c r="D1" s="68" t="s">
        <v>236</v>
      </c>
      <c r="E1" s="142"/>
      <c r="F1" s="142"/>
      <c r="G1" s="68"/>
      <c r="H1" s="68"/>
      <c r="I1" s="68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57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59"/>
      <c r="AM1" s="60"/>
      <c r="AP1" s="14"/>
      <c r="AQ1" s="15"/>
    </row>
    <row r="2" spans="2:39" ht="16.5" customHeight="1" thickBot="1">
      <c r="B2" s="61" t="s">
        <v>69</v>
      </c>
      <c r="C2" s="63" t="s">
        <v>26</v>
      </c>
      <c r="D2" s="208" t="s">
        <v>70</v>
      </c>
      <c r="E2" s="75">
        <v>43353</v>
      </c>
      <c r="F2" s="76">
        <v>43360</v>
      </c>
      <c r="G2" s="76">
        <v>43363</v>
      </c>
      <c r="H2" s="75">
        <v>43374</v>
      </c>
      <c r="I2" s="76">
        <v>43377</v>
      </c>
      <c r="J2" s="266">
        <v>43409</v>
      </c>
      <c r="K2" s="266">
        <v>43416</v>
      </c>
      <c r="L2" s="266">
        <v>43419</v>
      </c>
      <c r="M2" s="266">
        <v>43423</v>
      </c>
      <c r="N2" s="266">
        <v>43430</v>
      </c>
      <c r="O2" s="266">
        <v>43437</v>
      </c>
      <c r="P2" s="121">
        <v>43447</v>
      </c>
      <c r="Q2" s="112">
        <v>43451</v>
      </c>
      <c r="R2" s="75"/>
      <c r="S2" s="76"/>
      <c r="T2" s="113">
        <v>43461</v>
      </c>
      <c r="U2" s="76">
        <v>43463</v>
      </c>
      <c r="V2" s="64" t="s">
        <v>24</v>
      </c>
      <c r="W2" s="65" t="s">
        <v>21</v>
      </c>
      <c r="AF2" s="31"/>
      <c r="AG2" s="31"/>
      <c r="AH2" s="31"/>
      <c r="AI2" s="31"/>
      <c r="AJ2" s="31"/>
      <c r="AK2" s="31"/>
      <c r="AL2" s="31"/>
      <c r="AM2" s="31"/>
    </row>
    <row r="3" spans="1:26" ht="12.75">
      <c r="A3" s="3">
        <f aca="true" t="shared" si="0" ref="A3:A17">V3</f>
        <v>5.714285714285714</v>
      </c>
      <c r="B3" s="2">
        <v>1</v>
      </c>
      <c r="C3" s="2" t="s">
        <v>261</v>
      </c>
      <c r="D3" s="177" t="s">
        <v>81</v>
      </c>
      <c r="E3" s="82"/>
      <c r="F3" s="78">
        <v>6</v>
      </c>
      <c r="G3" s="80">
        <v>5</v>
      </c>
      <c r="H3" s="216"/>
      <c r="I3" s="174">
        <v>7</v>
      </c>
      <c r="J3" s="161">
        <v>4</v>
      </c>
      <c r="K3" s="172">
        <v>4</v>
      </c>
      <c r="L3" s="125">
        <v>6</v>
      </c>
      <c r="M3" s="125">
        <v>6</v>
      </c>
      <c r="N3" s="174">
        <v>4</v>
      </c>
      <c r="O3" s="202">
        <v>7</v>
      </c>
      <c r="P3" s="122"/>
      <c r="Q3" s="174">
        <v>6</v>
      </c>
      <c r="R3" s="77">
        <v>6</v>
      </c>
      <c r="S3" s="91">
        <v>6</v>
      </c>
      <c r="T3" s="204">
        <v>7</v>
      </c>
      <c r="U3" s="161">
        <v>6</v>
      </c>
      <c r="V3" s="96">
        <f aca="true" t="shared" si="1" ref="V3:V17">AVERAGE(E3:U3)</f>
        <v>5.714285714285714</v>
      </c>
      <c r="W3" s="8">
        <f aca="true" t="shared" si="2" ref="W3:W17">ROUND(V3,0)</f>
        <v>6</v>
      </c>
      <c r="X3" s="1" t="s">
        <v>30</v>
      </c>
      <c r="Y3" s="1">
        <f>COUNTIF(W3:W17,"&gt;8")</f>
        <v>3</v>
      </c>
      <c r="Z3" s="46">
        <f>Y3/$B$17</f>
        <v>0.2</v>
      </c>
    </row>
    <row r="4" spans="1:26" ht="12.75">
      <c r="A4" s="3">
        <f t="shared" si="0"/>
        <v>6.923076923076923</v>
      </c>
      <c r="B4" s="2">
        <v>2</v>
      </c>
      <c r="C4" s="2" t="s">
        <v>262</v>
      </c>
      <c r="D4" s="126" t="s">
        <v>80</v>
      </c>
      <c r="E4" s="81"/>
      <c r="F4" s="92">
        <v>6</v>
      </c>
      <c r="G4" s="80">
        <v>5</v>
      </c>
      <c r="H4" s="130"/>
      <c r="I4" s="104">
        <v>8</v>
      </c>
      <c r="J4" s="94">
        <v>6</v>
      </c>
      <c r="K4" s="118">
        <v>5</v>
      </c>
      <c r="L4" s="92">
        <v>9</v>
      </c>
      <c r="M4" s="92">
        <v>5</v>
      </c>
      <c r="N4" s="104">
        <v>9</v>
      </c>
      <c r="O4" s="120">
        <v>9</v>
      </c>
      <c r="P4" s="79"/>
      <c r="Q4" s="104">
        <v>7</v>
      </c>
      <c r="R4" s="79">
        <v>7</v>
      </c>
      <c r="S4" s="92" t="s">
        <v>276</v>
      </c>
      <c r="T4" s="101">
        <v>7</v>
      </c>
      <c r="U4" s="94">
        <v>7</v>
      </c>
      <c r="V4" s="96">
        <f t="shared" si="1"/>
        <v>6.923076923076923</v>
      </c>
      <c r="W4" s="8">
        <f t="shared" si="2"/>
        <v>7</v>
      </c>
      <c r="X4" s="1" t="s">
        <v>31</v>
      </c>
      <c r="Y4" s="47">
        <f>COUNTIF(W3:W17,7)+COUNTIF(W3:W17,8)</f>
        <v>11</v>
      </c>
      <c r="Z4" s="46">
        <f>Y4/$B$17</f>
        <v>0.7333333333333333</v>
      </c>
    </row>
    <row r="5" spans="1:26" ht="12.75">
      <c r="A5" s="3">
        <f t="shared" si="0"/>
        <v>7.785714285714286</v>
      </c>
      <c r="B5" s="2">
        <v>3</v>
      </c>
      <c r="C5" s="2" t="s">
        <v>263</v>
      </c>
      <c r="D5" s="126" t="s">
        <v>113</v>
      </c>
      <c r="E5" s="81"/>
      <c r="F5" s="80">
        <v>7</v>
      </c>
      <c r="G5" s="80">
        <v>7</v>
      </c>
      <c r="H5" s="130"/>
      <c r="I5" s="104">
        <v>8</v>
      </c>
      <c r="J5" s="94">
        <v>6</v>
      </c>
      <c r="K5" s="118">
        <v>6</v>
      </c>
      <c r="L5" s="118">
        <v>9</v>
      </c>
      <c r="M5" s="92">
        <v>9</v>
      </c>
      <c r="N5" s="104">
        <v>9</v>
      </c>
      <c r="O5" s="120">
        <v>7</v>
      </c>
      <c r="P5" s="79"/>
      <c r="Q5" s="104">
        <v>9</v>
      </c>
      <c r="R5" s="79">
        <v>8</v>
      </c>
      <c r="S5" s="92">
        <v>9</v>
      </c>
      <c r="T5" s="101">
        <v>7</v>
      </c>
      <c r="U5" s="94">
        <v>8</v>
      </c>
      <c r="V5" s="96">
        <f t="shared" si="1"/>
        <v>7.785714285714286</v>
      </c>
      <c r="W5" s="8">
        <f t="shared" si="2"/>
        <v>8</v>
      </c>
      <c r="X5" s="1" t="s">
        <v>32</v>
      </c>
      <c r="Y5" s="47">
        <f>COUNTIF(W3:W17,4)+COUNTIF(W3:W17,5)+COUNTIF(W3:W17,6)</f>
        <v>1</v>
      </c>
      <c r="Z5" s="46">
        <f>Y5/$B$17</f>
        <v>0.06666666666666667</v>
      </c>
    </row>
    <row r="6" spans="1:26" ht="12.75">
      <c r="A6" s="3">
        <f t="shared" si="0"/>
        <v>8.285714285714286</v>
      </c>
      <c r="B6" s="2">
        <v>4</v>
      </c>
      <c r="C6" s="2" t="s">
        <v>264</v>
      </c>
      <c r="D6" s="126" t="s">
        <v>106</v>
      </c>
      <c r="E6" s="81"/>
      <c r="F6" s="80">
        <v>7</v>
      </c>
      <c r="G6" s="80">
        <v>7</v>
      </c>
      <c r="H6" s="130"/>
      <c r="I6" s="104">
        <v>9</v>
      </c>
      <c r="J6" s="94">
        <v>9</v>
      </c>
      <c r="K6" s="118">
        <v>8</v>
      </c>
      <c r="L6" s="92">
        <v>9</v>
      </c>
      <c r="M6" s="92">
        <v>9</v>
      </c>
      <c r="N6" s="104">
        <v>8</v>
      </c>
      <c r="O6" s="120">
        <v>8</v>
      </c>
      <c r="P6" s="79"/>
      <c r="Q6" s="104">
        <v>9</v>
      </c>
      <c r="R6" s="79">
        <v>8</v>
      </c>
      <c r="S6" s="92">
        <v>6</v>
      </c>
      <c r="T6" s="101">
        <v>9</v>
      </c>
      <c r="U6" s="94">
        <v>10</v>
      </c>
      <c r="V6" s="96">
        <f t="shared" si="1"/>
        <v>8.285714285714286</v>
      </c>
      <c r="W6" s="8">
        <v>9</v>
      </c>
      <c r="X6" s="1" t="s">
        <v>33</v>
      </c>
      <c r="Y6" s="1">
        <f>COUNTIF(W3:W17,"&lt;4")</f>
        <v>0</v>
      </c>
      <c r="Z6" s="46">
        <f>Y6/$B$17</f>
        <v>0</v>
      </c>
    </row>
    <row r="7" spans="1:26" ht="12.75">
      <c r="A7" s="3">
        <f t="shared" si="0"/>
        <v>7.923076923076923</v>
      </c>
      <c r="B7" s="2">
        <v>5</v>
      </c>
      <c r="C7" s="2" t="s">
        <v>265</v>
      </c>
      <c r="D7" s="126" t="s">
        <v>138</v>
      </c>
      <c r="E7" s="81"/>
      <c r="F7" s="92">
        <v>7</v>
      </c>
      <c r="G7" s="92">
        <v>6</v>
      </c>
      <c r="H7" s="130"/>
      <c r="I7" s="104">
        <v>7</v>
      </c>
      <c r="J7" s="94">
        <v>8</v>
      </c>
      <c r="K7" s="118">
        <v>9</v>
      </c>
      <c r="L7" s="118">
        <v>9</v>
      </c>
      <c r="M7" s="92">
        <v>9</v>
      </c>
      <c r="N7" s="104">
        <v>8</v>
      </c>
      <c r="O7" s="120">
        <v>9</v>
      </c>
      <c r="P7" s="79" t="s">
        <v>276</v>
      </c>
      <c r="Q7" s="104">
        <v>7</v>
      </c>
      <c r="R7" s="79" t="s">
        <v>276</v>
      </c>
      <c r="S7" s="92">
        <v>8</v>
      </c>
      <c r="T7" s="101">
        <v>8</v>
      </c>
      <c r="U7" s="94">
        <v>8</v>
      </c>
      <c r="V7" s="96">
        <f t="shared" si="1"/>
        <v>7.923076923076923</v>
      </c>
      <c r="W7" s="8">
        <f t="shared" si="2"/>
        <v>8</v>
      </c>
      <c r="X7" s="48" t="s">
        <v>34</v>
      </c>
      <c r="Y7" s="1">
        <f>B17-SUM(Y3:Y6)</f>
        <v>0</v>
      </c>
      <c r="Z7" s="46">
        <f>Y7/$B$17</f>
        <v>0</v>
      </c>
    </row>
    <row r="8" spans="1:23" ht="12.75">
      <c r="A8" s="3">
        <f t="shared" si="0"/>
        <v>8.642857142857142</v>
      </c>
      <c r="B8" s="2">
        <v>6</v>
      </c>
      <c r="C8" s="2" t="s">
        <v>266</v>
      </c>
      <c r="D8" s="126" t="s">
        <v>137</v>
      </c>
      <c r="E8" s="81"/>
      <c r="F8" s="80">
        <v>8</v>
      </c>
      <c r="G8" s="80">
        <v>8</v>
      </c>
      <c r="H8" s="130"/>
      <c r="I8" s="104">
        <v>9</v>
      </c>
      <c r="J8" s="94">
        <v>8</v>
      </c>
      <c r="K8" s="118">
        <v>9</v>
      </c>
      <c r="L8" s="92">
        <v>9</v>
      </c>
      <c r="M8" s="92">
        <v>9</v>
      </c>
      <c r="N8" s="104">
        <v>9</v>
      </c>
      <c r="O8" s="120">
        <v>9</v>
      </c>
      <c r="P8" s="79"/>
      <c r="Q8" s="104">
        <v>9</v>
      </c>
      <c r="R8" s="79">
        <v>8</v>
      </c>
      <c r="S8" s="92">
        <v>8</v>
      </c>
      <c r="T8" s="101">
        <v>9</v>
      </c>
      <c r="U8" s="94">
        <v>9</v>
      </c>
      <c r="V8" s="96">
        <f t="shared" si="1"/>
        <v>8.642857142857142</v>
      </c>
      <c r="W8" s="8">
        <f t="shared" si="2"/>
        <v>9</v>
      </c>
    </row>
    <row r="9" spans="1:23" ht="12.75">
      <c r="A9" s="3">
        <f t="shared" si="0"/>
        <v>8.692307692307692</v>
      </c>
      <c r="B9" s="2">
        <v>7</v>
      </c>
      <c r="C9" s="2" t="s">
        <v>267</v>
      </c>
      <c r="D9" s="126" t="s">
        <v>137</v>
      </c>
      <c r="E9" s="81"/>
      <c r="F9" s="80">
        <v>8</v>
      </c>
      <c r="G9" s="80">
        <v>8</v>
      </c>
      <c r="H9" s="130"/>
      <c r="I9" s="104">
        <v>9</v>
      </c>
      <c r="J9" s="94">
        <v>8</v>
      </c>
      <c r="K9" s="118">
        <v>9</v>
      </c>
      <c r="L9" s="92">
        <v>9</v>
      </c>
      <c r="M9" s="92">
        <v>9</v>
      </c>
      <c r="N9" s="104">
        <v>9</v>
      </c>
      <c r="O9" s="120">
        <v>9</v>
      </c>
      <c r="P9" s="79"/>
      <c r="Q9" s="104">
        <v>9</v>
      </c>
      <c r="R9" s="79">
        <v>8</v>
      </c>
      <c r="S9" s="92" t="s">
        <v>276</v>
      </c>
      <c r="T9" s="101">
        <v>9</v>
      </c>
      <c r="U9" s="94">
        <v>9</v>
      </c>
      <c r="V9" s="96">
        <f t="shared" si="1"/>
        <v>8.692307692307692</v>
      </c>
      <c r="W9" s="8">
        <f t="shared" si="2"/>
        <v>9</v>
      </c>
    </row>
    <row r="10" spans="1:23" ht="12.75">
      <c r="A10" s="3">
        <f t="shared" si="0"/>
        <v>6.923076923076923</v>
      </c>
      <c r="B10" s="2">
        <v>8</v>
      </c>
      <c r="C10" s="2" t="s">
        <v>268</v>
      </c>
      <c r="D10" s="126" t="s">
        <v>80</v>
      </c>
      <c r="E10" s="81"/>
      <c r="F10" s="80">
        <v>6</v>
      </c>
      <c r="G10" s="80">
        <v>5</v>
      </c>
      <c r="H10" s="130"/>
      <c r="I10" s="104">
        <v>8</v>
      </c>
      <c r="J10" s="94">
        <v>6</v>
      </c>
      <c r="K10" s="118">
        <v>5</v>
      </c>
      <c r="L10" s="92">
        <v>9</v>
      </c>
      <c r="M10" s="92">
        <v>5</v>
      </c>
      <c r="N10" s="104">
        <v>9</v>
      </c>
      <c r="O10" s="120">
        <v>9</v>
      </c>
      <c r="P10" s="79"/>
      <c r="Q10" s="104">
        <v>7</v>
      </c>
      <c r="R10" s="79">
        <v>7</v>
      </c>
      <c r="S10" s="92" t="s">
        <v>276</v>
      </c>
      <c r="T10" s="101">
        <v>7</v>
      </c>
      <c r="U10" s="94">
        <v>7</v>
      </c>
      <c r="V10" s="96">
        <f t="shared" si="1"/>
        <v>6.923076923076923</v>
      </c>
      <c r="W10" s="8">
        <f t="shared" si="2"/>
        <v>7</v>
      </c>
    </row>
    <row r="11" spans="1:23" ht="12.75">
      <c r="A11" s="3">
        <f t="shared" si="0"/>
        <v>7.785714285714286</v>
      </c>
      <c r="B11" s="2">
        <v>9</v>
      </c>
      <c r="C11" s="2" t="s">
        <v>269</v>
      </c>
      <c r="D11" s="126" t="s">
        <v>114</v>
      </c>
      <c r="E11" s="81"/>
      <c r="F11" s="80">
        <v>8</v>
      </c>
      <c r="G11" s="80">
        <v>6</v>
      </c>
      <c r="H11" s="130"/>
      <c r="I11" s="104">
        <v>8</v>
      </c>
      <c r="J11" s="94">
        <v>6</v>
      </c>
      <c r="K11" s="118">
        <v>9</v>
      </c>
      <c r="L11" s="92">
        <v>9</v>
      </c>
      <c r="M11" s="92">
        <v>9</v>
      </c>
      <c r="N11" s="104">
        <v>8</v>
      </c>
      <c r="O11" s="120">
        <v>9</v>
      </c>
      <c r="P11" s="79"/>
      <c r="Q11" s="104">
        <v>7</v>
      </c>
      <c r="R11" s="79">
        <v>7</v>
      </c>
      <c r="S11" s="92">
        <v>7</v>
      </c>
      <c r="T11" s="101">
        <v>8</v>
      </c>
      <c r="U11" s="94">
        <v>8</v>
      </c>
      <c r="V11" s="96">
        <f t="shared" si="1"/>
        <v>7.785714285714286</v>
      </c>
      <c r="W11" s="8">
        <f t="shared" si="2"/>
        <v>8</v>
      </c>
    </row>
    <row r="12" spans="1:23" ht="12.75">
      <c r="A12" s="3">
        <f t="shared" si="0"/>
        <v>7.538461538461538</v>
      </c>
      <c r="B12" s="2">
        <v>10</v>
      </c>
      <c r="C12" s="36" t="s">
        <v>270</v>
      </c>
      <c r="D12" s="126" t="s">
        <v>115</v>
      </c>
      <c r="E12" s="81"/>
      <c r="F12" s="80">
        <v>7</v>
      </c>
      <c r="G12" s="78">
        <v>6</v>
      </c>
      <c r="H12" s="129"/>
      <c r="I12" s="102">
        <v>8</v>
      </c>
      <c r="J12" s="94">
        <v>6</v>
      </c>
      <c r="K12" s="118">
        <v>8</v>
      </c>
      <c r="L12" s="92">
        <v>9</v>
      </c>
      <c r="M12" s="92">
        <v>6</v>
      </c>
      <c r="N12" s="104">
        <v>8</v>
      </c>
      <c r="O12" s="120">
        <v>9</v>
      </c>
      <c r="P12" s="79"/>
      <c r="Q12" s="104">
        <v>7</v>
      </c>
      <c r="R12" s="79">
        <v>7</v>
      </c>
      <c r="S12" s="92" t="s">
        <v>276</v>
      </c>
      <c r="T12" s="101">
        <v>8</v>
      </c>
      <c r="U12" s="94">
        <v>9</v>
      </c>
      <c r="V12" s="96">
        <f t="shared" si="1"/>
        <v>7.538461538461538</v>
      </c>
      <c r="W12" s="8">
        <f t="shared" si="2"/>
        <v>8</v>
      </c>
    </row>
    <row r="13" spans="1:23" ht="12.75">
      <c r="A13" s="3">
        <f t="shared" si="0"/>
        <v>7.428571428571429</v>
      </c>
      <c r="B13" s="2">
        <v>11</v>
      </c>
      <c r="C13" s="36" t="s">
        <v>271</v>
      </c>
      <c r="D13" s="126" t="s">
        <v>82</v>
      </c>
      <c r="E13" s="81"/>
      <c r="F13" s="92">
        <v>8</v>
      </c>
      <c r="G13" s="78">
        <v>6</v>
      </c>
      <c r="H13" s="129"/>
      <c r="I13" s="102">
        <v>8</v>
      </c>
      <c r="J13" s="94">
        <v>6</v>
      </c>
      <c r="K13" s="118">
        <v>7</v>
      </c>
      <c r="L13" s="92">
        <v>8</v>
      </c>
      <c r="M13" s="92">
        <v>6</v>
      </c>
      <c r="N13" s="104">
        <v>7</v>
      </c>
      <c r="O13" s="120">
        <v>8</v>
      </c>
      <c r="P13" s="79"/>
      <c r="Q13" s="104">
        <v>7</v>
      </c>
      <c r="R13" s="79">
        <v>7</v>
      </c>
      <c r="S13" s="92">
        <v>9</v>
      </c>
      <c r="T13" s="101">
        <v>8</v>
      </c>
      <c r="U13" s="94">
        <v>9</v>
      </c>
      <c r="V13" s="96">
        <f t="shared" si="1"/>
        <v>7.428571428571429</v>
      </c>
      <c r="W13" s="8">
        <v>8</v>
      </c>
    </row>
    <row r="14" spans="1:23" ht="12.75">
      <c r="A14" s="3">
        <f t="shared" si="0"/>
        <v>7.714285714285714</v>
      </c>
      <c r="B14" s="2">
        <v>12</v>
      </c>
      <c r="C14" s="36" t="s">
        <v>272</v>
      </c>
      <c r="D14" s="126" t="s">
        <v>115</v>
      </c>
      <c r="E14" s="81"/>
      <c r="F14" s="92">
        <v>7</v>
      </c>
      <c r="G14" s="78">
        <v>6</v>
      </c>
      <c r="H14" s="129"/>
      <c r="I14" s="102">
        <v>8</v>
      </c>
      <c r="J14" s="94">
        <v>8</v>
      </c>
      <c r="K14" s="118">
        <v>8</v>
      </c>
      <c r="L14" s="92">
        <v>9</v>
      </c>
      <c r="M14" s="92">
        <v>6</v>
      </c>
      <c r="N14" s="104">
        <v>8</v>
      </c>
      <c r="O14" s="120">
        <v>9</v>
      </c>
      <c r="P14" s="79"/>
      <c r="Q14" s="104">
        <v>7</v>
      </c>
      <c r="R14" s="79">
        <v>7</v>
      </c>
      <c r="S14" s="92">
        <v>8</v>
      </c>
      <c r="T14" s="101">
        <v>8</v>
      </c>
      <c r="U14" s="94">
        <v>9</v>
      </c>
      <c r="V14" s="96">
        <f t="shared" si="1"/>
        <v>7.714285714285714</v>
      </c>
      <c r="W14" s="8">
        <f t="shared" si="2"/>
        <v>8</v>
      </c>
    </row>
    <row r="15" spans="1:26" ht="12.75">
      <c r="A15" s="3">
        <f t="shared" si="0"/>
        <v>7.928571428571429</v>
      </c>
      <c r="B15" s="2">
        <v>13</v>
      </c>
      <c r="C15" s="36" t="s">
        <v>273</v>
      </c>
      <c r="D15" s="126" t="s">
        <v>111</v>
      </c>
      <c r="E15" s="81"/>
      <c r="F15" s="80">
        <v>8</v>
      </c>
      <c r="G15" s="91">
        <v>7</v>
      </c>
      <c r="H15" s="129"/>
      <c r="I15" s="102">
        <v>9</v>
      </c>
      <c r="J15" s="94">
        <v>7</v>
      </c>
      <c r="K15" s="118">
        <v>9</v>
      </c>
      <c r="L15" s="92">
        <v>9</v>
      </c>
      <c r="M15" s="92">
        <v>8</v>
      </c>
      <c r="N15" s="104">
        <v>8</v>
      </c>
      <c r="O15" s="120">
        <v>9</v>
      </c>
      <c r="P15" s="79"/>
      <c r="Q15" s="104">
        <v>8</v>
      </c>
      <c r="R15" s="79">
        <v>8</v>
      </c>
      <c r="S15" s="92">
        <v>5</v>
      </c>
      <c r="T15" s="101">
        <v>8</v>
      </c>
      <c r="U15" s="94">
        <v>8</v>
      </c>
      <c r="V15" s="96">
        <f t="shared" si="1"/>
        <v>7.928571428571429</v>
      </c>
      <c r="W15" s="8">
        <f t="shared" si="2"/>
        <v>8</v>
      </c>
      <c r="Z15" s="201"/>
    </row>
    <row r="16" spans="1:26" ht="12.75">
      <c r="A16" s="3">
        <f t="shared" si="0"/>
        <v>6.428571428571429</v>
      </c>
      <c r="B16" s="2">
        <v>14</v>
      </c>
      <c r="C16" s="36" t="s">
        <v>274</v>
      </c>
      <c r="D16" s="126" t="s">
        <v>141</v>
      </c>
      <c r="E16" s="81"/>
      <c r="F16" s="80">
        <v>6</v>
      </c>
      <c r="G16" s="78">
        <v>5</v>
      </c>
      <c r="H16" s="129"/>
      <c r="I16" s="102">
        <v>6</v>
      </c>
      <c r="J16" s="94">
        <v>5</v>
      </c>
      <c r="K16" s="118">
        <v>5</v>
      </c>
      <c r="L16" s="92">
        <v>7</v>
      </c>
      <c r="M16" s="92">
        <v>6</v>
      </c>
      <c r="N16" s="104">
        <v>7</v>
      </c>
      <c r="O16" s="120">
        <v>8</v>
      </c>
      <c r="P16" s="79"/>
      <c r="Q16" s="104">
        <v>6</v>
      </c>
      <c r="R16" s="79">
        <v>7</v>
      </c>
      <c r="S16" s="92">
        <v>6</v>
      </c>
      <c r="T16" s="101">
        <v>7</v>
      </c>
      <c r="U16" s="94">
        <v>9</v>
      </c>
      <c r="V16" s="96">
        <f t="shared" si="1"/>
        <v>6.428571428571429</v>
      </c>
      <c r="W16" s="8">
        <v>7</v>
      </c>
      <c r="Z16" s="201"/>
    </row>
    <row r="17" spans="1:26" ht="13.5" thickBot="1">
      <c r="A17" s="3">
        <f t="shared" si="0"/>
        <v>6.769230769230769</v>
      </c>
      <c r="B17" s="2">
        <v>15</v>
      </c>
      <c r="C17" s="36" t="s">
        <v>275</v>
      </c>
      <c r="D17" s="126" t="s">
        <v>112</v>
      </c>
      <c r="E17" s="81"/>
      <c r="F17" s="80">
        <v>5</v>
      </c>
      <c r="G17" s="78">
        <v>6</v>
      </c>
      <c r="H17" s="129"/>
      <c r="I17" s="102">
        <v>7</v>
      </c>
      <c r="J17" s="94">
        <v>7</v>
      </c>
      <c r="K17" s="118">
        <v>5</v>
      </c>
      <c r="L17" s="92">
        <v>8</v>
      </c>
      <c r="M17" s="92">
        <v>7</v>
      </c>
      <c r="N17" s="104">
        <v>9</v>
      </c>
      <c r="O17" s="120">
        <v>9</v>
      </c>
      <c r="P17" s="79"/>
      <c r="Q17" s="104">
        <v>6</v>
      </c>
      <c r="R17" s="222" t="s">
        <v>276</v>
      </c>
      <c r="S17" s="223">
        <v>5</v>
      </c>
      <c r="T17" s="101">
        <v>7</v>
      </c>
      <c r="U17" s="94">
        <v>7</v>
      </c>
      <c r="V17" s="96">
        <f t="shared" si="1"/>
        <v>6.769230769230769</v>
      </c>
      <c r="W17" s="8">
        <f t="shared" si="2"/>
        <v>7</v>
      </c>
      <c r="Z17" s="201"/>
    </row>
    <row r="18" spans="2:26" s="5" customFormat="1" ht="13.5" thickBot="1">
      <c r="B18" s="2"/>
      <c r="C18" s="369" t="s">
        <v>0</v>
      </c>
      <c r="D18" s="370"/>
      <c r="E18" s="83"/>
      <c r="F18" s="84">
        <f>AVERAGE(F3:F17)</f>
        <v>6.933333333333334</v>
      </c>
      <c r="G18" s="84">
        <f>AVERAGE(G3:G17)</f>
        <v>6.2</v>
      </c>
      <c r="H18" s="105"/>
      <c r="I18" s="167">
        <f aca="true" t="shared" si="3" ref="I18:O18">AVERAGE(I3:I17)</f>
        <v>7.933333333333334</v>
      </c>
      <c r="J18" s="132">
        <f t="shared" si="3"/>
        <v>6.666666666666667</v>
      </c>
      <c r="K18" s="114">
        <f t="shared" si="3"/>
        <v>7.066666666666666</v>
      </c>
      <c r="L18" s="103">
        <f t="shared" si="3"/>
        <v>8.533333333333333</v>
      </c>
      <c r="M18" s="103">
        <f t="shared" si="3"/>
        <v>7.266666666666667</v>
      </c>
      <c r="N18" s="103">
        <f t="shared" si="3"/>
        <v>8</v>
      </c>
      <c r="O18" s="171">
        <f t="shared" si="3"/>
        <v>8.533333333333333</v>
      </c>
      <c r="P18" s="171"/>
      <c r="Q18" s="171">
        <f>AVERAGE(Q3:Q17)</f>
        <v>7.4</v>
      </c>
      <c r="R18" s="310"/>
      <c r="S18" s="310"/>
      <c r="T18" s="171">
        <f>AVERAGE(T3:T17)</f>
        <v>7.8</v>
      </c>
      <c r="U18" s="132">
        <f>AVERAGE(U3:U17)</f>
        <v>8.2</v>
      </c>
      <c r="V18" s="95">
        <f>AVERAGE(V3:V17)</f>
        <v>7.498901098901099</v>
      </c>
      <c r="W18" s="33">
        <f>AVERAGE(W3:W17)</f>
        <v>7.8</v>
      </c>
      <c r="Z18" s="201"/>
    </row>
    <row r="19" spans="2:26" s="5" customFormat="1" ht="13.5" thickBot="1">
      <c r="B19" s="2"/>
      <c r="C19" s="6"/>
      <c r="D19" s="69"/>
      <c r="E19" s="345" t="s">
        <v>94</v>
      </c>
      <c r="F19" s="346"/>
      <c r="G19" s="145" t="s">
        <v>95</v>
      </c>
      <c r="H19" s="360" t="s">
        <v>211</v>
      </c>
      <c r="I19" s="362"/>
      <c r="J19" s="267" t="s">
        <v>97</v>
      </c>
      <c r="K19" s="166" t="s">
        <v>98</v>
      </c>
      <c r="L19" s="141" t="s">
        <v>99</v>
      </c>
      <c r="M19" s="141" t="s">
        <v>100</v>
      </c>
      <c r="N19" s="145" t="s">
        <v>101</v>
      </c>
      <c r="O19" s="141" t="s">
        <v>108</v>
      </c>
      <c r="P19" s="371" t="s">
        <v>102</v>
      </c>
      <c r="Q19" s="374"/>
      <c r="R19" s="360" t="s">
        <v>428</v>
      </c>
      <c r="S19" s="362"/>
      <c r="T19" s="141" t="s">
        <v>103</v>
      </c>
      <c r="U19" s="141" t="s">
        <v>109</v>
      </c>
      <c r="V19" s="89"/>
      <c r="W19" s="9"/>
      <c r="Z19" s="201"/>
    </row>
    <row r="20" spans="2:26" ht="13.5" thickBot="1">
      <c r="B20" s="2"/>
      <c r="C20" s="4" t="s">
        <v>35</v>
      </c>
      <c r="D20" s="70"/>
      <c r="E20" s="360" t="s">
        <v>116</v>
      </c>
      <c r="F20" s="361"/>
      <c r="G20" s="361"/>
      <c r="H20" s="361"/>
      <c r="I20" s="361"/>
      <c r="J20" s="361"/>
      <c r="K20" s="361"/>
      <c r="L20" s="362"/>
      <c r="M20" s="361" t="s">
        <v>136</v>
      </c>
      <c r="N20" s="361"/>
      <c r="O20" s="362"/>
      <c r="P20" s="360" t="s">
        <v>117</v>
      </c>
      <c r="Q20" s="361"/>
      <c r="R20" s="361"/>
      <c r="S20" s="361"/>
      <c r="T20" s="361"/>
      <c r="U20" s="362"/>
      <c r="V20" s="67">
        <f>W20/$B$17</f>
        <v>1</v>
      </c>
      <c r="W20" s="8">
        <f>COUNTIF(W3:W17,"&gt;3")</f>
        <v>15</v>
      </c>
      <c r="Z20" s="201"/>
    </row>
    <row r="21" spans="2:26" ht="12.75">
      <c r="B21" s="2"/>
      <c r="C21" s="4" t="s">
        <v>36</v>
      </c>
      <c r="D21" s="4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7">
        <f>W21/$B$17</f>
        <v>0.9333333333333333</v>
      </c>
      <c r="W21" s="8">
        <f>COUNTIF(W3:W17,"&gt;6")</f>
        <v>14</v>
      </c>
      <c r="Z21" s="201"/>
    </row>
    <row r="22" ht="12.75">
      <c r="Z22" s="201"/>
    </row>
    <row r="23" spans="3:26" ht="12.75">
      <c r="C23" t="s">
        <v>209</v>
      </c>
      <c r="Z23" s="201"/>
    </row>
    <row r="24" ht="12.75">
      <c r="Z24" s="201"/>
    </row>
    <row r="25" ht="12.75">
      <c r="Z25" s="257"/>
    </row>
    <row r="26" ht="12.75">
      <c r="Z26" s="201"/>
    </row>
    <row r="27" ht="12.75">
      <c r="Z27" s="201"/>
    </row>
    <row r="28" ht="12.75">
      <c r="Z28" s="201"/>
    </row>
    <row r="29" ht="12.75">
      <c r="Z29" s="201"/>
    </row>
    <row r="30" ht="12.75">
      <c r="Z30" s="201"/>
    </row>
  </sheetData>
  <sheetProtection/>
  <mergeCells count="8">
    <mergeCell ref="P19:Q19"/>
    <mergeCell ref="P20:U20"/>
    <mergeCell ref="M20:O20"/>
    <mergeCell ref="C18:D18"/>
    <mergeCell ref="E19:F19"/>
    <mergeCell ref="H19:I19"/>
    <mergeCell ref="E20:L20"/>
    <mergeCell ref="R19:S19"/>
  </mergeCells>
  <conditionalFormatting sqref="W3:W17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V3:V17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AR23"/>
  <sheetViews>
    <sheetView zoomScalePageLayoutView="0" workbookViewId="0" topLeftCell="B1">
      <selection activeCell="W15" sqref="W15"/>
    </sheetView>
  </sheetViews>
  <sheetFormatPr defaultColWidth="9.00390625" defaultRowHeight="12.75"/>
  <cols>
    <col min="1" max="1" width="5.2539062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5.875" style="0" customWidth="1"/>
    <col min="6" max="6" width="5.375" style="0" customWidth="1"/>
    <col min="7" max="8" width="5.625" style="0" customWidth="1"/>
    <col min="9" max="10" width="5.375" style="0" customWidth="1"/>
    <col min="11" max="11" width="3.875" style="0" customWidth="1"/>
    <col min="12" max="21" width="5.375" style="0" customWidth="1"/>
    <col min="22" max="22" width="9.875" style="3" customWidth="1"/>
    <col min="23" max="23" width="12.125" style="10" bestFit="1" customWidth="1"/>
  </cols>
  <sheetData>
    <row r="1" spans="4:44" ht="13.5" thickBot="1">
      <c r="D1" s="68" t="s">
        <v>237</v>
      </c>
      <c r="E1" s="142"/>
      <c r="F1" s="142"/>
      <c r="G1" s="68"/>
      <c r="H1" s="68"/>
      <c r="I1" s="68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57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59"/>
      <c r="AN1" s="60"/>
      <c r="AQ1" s="14"/>
      <c r="AR1" s="15"/>
    </row>
    <row r="2" spans="2:40" ht="16.5" customHeight="1" thickBot="1">
      <c r="B2" s="61" t="s">
        <v>69</v>
      </c>
      <c r="C2" s="63" t="s">
        <v>26</v>
      </c>
      <c r="D2" s="97" t="s">
        <v>70</v>
      </c>
      <c r="E2" s="75">
        <v>43356</v>
      </c>
      <c r="F2" s="76">
        <v>43362</v>
      </c>
      <c r="G2" s="76">
        <v>43369</v>
      </c>
      <c r="H2" s="75">
        <v>43376</v>
      </c>
      <c r="I2" s="112">
        <v>43383</v>
      </c>
      <c r="J2" s="133">
        <v>43384</v>
      </c>
      <c r="K2" s="139"/>
      <c r="L2" s="139">
        <v>43390</v>
      </c>
      <c r="M2" s="133">
        <v>43395</v>
      </c>
      <c r="N2" s="133">
        <v>43397</v>
      </c>
      <c r="O2" s="133">
        <v>43398</v>
      </c>
      <c r="P2" s="133">
        <v>43439</v>
      </c>
      <c r="Q2" s="143">
        <v>43446</v>
      </c>
      <c r="R2" s="143">
        <v>43453</v>
      </c>
      <c r="S2" s="143">
        <v>43460</v>
      </c>
      <c r="T2" s="143">
        <v>43467</v>
      </c>
      <c r="U2" s="143">
        <v>43468</v>
      </c>
      <c r="V2" s="218" t="s">
        <v>24</v>
      </c>
      <c r="W2" s="217" t="s">
        <v>21</v>
      </c>
      <c r="AG2" s="31"/>
      <c r="AH2" s="31"/>
      <c r="AI2" s="31"/>
      <c r="AJ2" s="31"/>
      <c r="AK2" s="31"/>
      <c r="AL2" s="31"/>
      <c r="AM2" s="31"/>
      <c r="AN2" s="31"/>
    </row>
    <row r="3" spans="1:26" ht="12.75">
      <c r="A3" s="3">
        <f aca="true" t="shared" si="0" ref="A3:A16">V3</f>
        <v>7.5</v>
      </c>
      <c r="B3" s="2">
        <v>1</v>
      </c>
      <c r="C3" s="2" t="s">
        <v>157</v>
      </c>
      <c r="D3" s="177" t="s">
        <v>137</v>
      </c>
      <c r="E3" s="82"/>
      <c r="F3" s="78">
        <v>7</v>
      </c>
      <c r="G3" s="80">
        <v>8</v>
      </c>
      <c r="H3" s="124"/>
      <c r="I3" s="125">
        <v>7</v>
      </c>
      <c r="J3" s="202">
        <v>7</v>
      </c>
      <c r="K3" s="122"/>
      <c r="L3" s="125">
        <v>8</v>
      </c>
      <c r="M3" s="172">
        <v>8</v>
      </c>
      <c r="N3" s="125">
        <v>4</v>
      </c>
      <c r="O3" s="125">
        <v>9</v>
      </c>
      <c r="P3" s="174">
        <v>9</v>
      </c>
      <c r="Q3" s="122"/>
      <c r="R3" s="125">
        <v>7</v>
      </c>
      <c r="S3" s="161">
        <v>7</v>
      </c>
      <c r="T3" s="161">
        <v>9</v>
      </c>
      <c r="U3" s="161"/>
      <c r="V3" s="96">
        <f aca="true" t="shared" si="1" ref="V3:V17">AVERAGE(E3:U3)</f>
        <v>7.5</v>
      </c>
      <c r="W3" s="8">
        <f aca="true" t="shared" si="2" ref="W3:W17">ROUND(V3,0)</f>
        <v>8</v>
      </c>
      <c r="X3" s="1" t="s">
        <v>30</v>
      </c>
      <c r="Y3" s="1">
        <f>COUNTIF(W3:W17,"&gt;8")</f>
        <v>0</v>
      </c>
      <c r="Z3" s="46">
        <f>Y3/$B$17</f>
        <v>0</v>
      </c>
    </row>
    <row r="4" spans="1:26" ht="12.75">
      <c r="A4" s="3">
        <f t="shared" si="0"/>
        <v>6.916666666666667</v>
      </c>
      <c r="B4" s="2">
        <v>2</v>
      </c>
      <c r="C4" s="2" t="s">
        <v>158</v>
      </c>
      <c r="D4" s="126" t="s">
        <v>115</v>
      </c>
      <c r="E4" s="81"/>
      <c r="F4" s="92">
        <v>7</v>
      </c>
      <c r="G4" s="80">
        <v>4</v>
      </c>
      <c r="H4" s="81"/>
      <c r="I4" s="92">
        <v>7</v>
      </c>
      <c r="J4" s="120">
        <v>6</v>
      </c>
      <c r="K4" s="79"/>
      <c r="L4" s="92">
        <v>8</v>
      </c>
      <c r="M4" s="118">
        <v>7</v>
      </c>
      <c r="N4" s="92">
        <v>6</v>
      </c>
      <c r="O4" s="92">
        <v>8</v>
      </c>
      <c r="P4" s="104">
        <v>9</v>
      </c>
      <c r="Q4" s="79"/>
      <c r="R4" s="92">
        <v>8</v>
      </c>
      <c r="S4" s="94">
        <v>7</v>
      </c>
      <c r="T4" s="94">
        <v>6</v>
      </c>
      <c r="U4" s="94"/>
      <c r="V4" s="96">
        <f t="shared" si="1"/>
        <v>6.916666666666667</v>
      </c>
      <c r="W4" s="8">
        <f t="shared" si="2"/>
        <v>7</v>
      </c>
      <c r="X4" s="1" t="s">
        <v>31</v>
      </c>
      <c r="Y4" s="47">
        <f>COUNTIF(W3:W17,7)+COUNTIF(W3:W17,8)</f>
        <v>11</v>
      </c>
      <c r="Z4" s="46">
        <f>Y4/$B$17</f>
        <v>0.7333333333333333</v>
      </c>
    </row>
    <row r="5" spans="1:26" ht="12.75">
      <c r="A5" s="3">
        <f t="shared" si="0"/>
        <v>6.583333333333333</v>
      </c>
      <c r="B5" s="2">
        <v>3</v>
      </c>
      <c r="C5" s="2" t="s">
        <v>159</v>
      </c>
      <c r="D5" s="126" t="s">
        <v>106</v>
      </c>
      <c r="E5" s="81" t="s">
        <v>276</v>
      </c>
      <c r="F5" s="80">
        <v>7</v>
      </c>
      <c r="G5" s="80">
        <v>7</v>
      </c>
      <c r="H5" s="81"/>
      <c r="I5" s="92">
        <v>8</v>
      </c>
      <c r="J5" s="120">
        <v>6</v>
      </c>
      <c r="K5" s="79"/>
      <c r="L5" s="92">
        <v>4</v>
      </c>
      <c r="M5" s="118">
        <v>5</v>
      </c>
      <c r="N5" s="92">
        <v>4</v>
      </c>
      <c r="O5" s="92">
        <v>6</v>
      </c>
      <c r="P5" s="104">
        <v>9</v>
      </c>
      <c r="Q5" s="79"/>
      <c r="R5" s="92">
        <v>9</v>
      </c>
      <c r="S5" s="94">
        <v>7</v>
      </c>
      <c r="T5" s="94">
        <v>7</v>
      </c>
      <c r="U5" s="94"/>
      <c r="V5" s="96">
        <f t="shared" si="1"/>
        <v>6.583333333333333</v>
      </c>
      <c r="W5" s="8">
        <f t="shared" si="2"/>
        <v>7</v>
      </c>
      <c r="X5" s="1" t="s">
        <v>32</v>
      </c>
      <c r="Y5" s="47">
        <f>COUNTIF(W3:W17,4)+COUNTIF(W3:W17,5)+COUNTIF(W3:W17,6)</f>
        <v>4</v>
      </c>
      <c r="Z5" s="46">
        <f>Y5/$B$17</f>
        <v>0.26666666666666666</v>
      </c>
    </row>
    <row r="6" spans="1:26" ht="12.75">
      <c r="A6" s="3">
        <f t="shared" si="0"/>
        <v>6.538461538461538</v>
      </c>
      <c r="B6" s="2">
        <v>4</v>
      </c>
      <c r="C6" s="2" t="s">
        <v>160</v>
      </c>
      <c r="D6" s="126" t="s">
        <v>111</v>
      </c>
      <c r="E6" s="81"/>
      <c r="F6" s="80">
        <v>7</v>
      </c>
      <c r="G6" s="80">
        <v>7</v>
      </c>
      <c r="H6" s="81"/>
      <c r="I6" s="92">
        <v>9</v>
      </c>
      <c r="J6" s="120">
        <v>6</v>
      </c>
      <c r="K6" s="79">
        <v>2</v>
      </c>
      <c r="L6" s="92">
        <v>4</v>
      </c>
      <c r="M6" s="118">
        <v>5</v>
      </c>
      <c r="N6" s="92">
        <v>4</v>
      </c>
      <c r="O6" s="92">
        <v>8</v>
      </c>
      <c r="P6" s="104">
        <v>9</v>
      </c>
      <c r="Q6" s="79"/>
      <c r="R6" s="92">
        <v>7</v>
      </c>
      <c r="S6" s="94">
        <v>8</v>
      </c>
      <c r="T6" s="94">
        <v>9</v>
      </c>
      <c r="U6" s="94"/>
      <c r="V6" s="96">
        <f t="shared" si="1"/>
        <v>6.538461538461538</v>
      </c>
      <c r="W6" s="8">
        <f t="shared" si="2"/>
        <v>7</v>
      </c>
      <c r="X6" s="1" t="s">
        <v>33</v>
      </c>
      <c r="Y6" s="1">
        <f>COUNTIF(W3:W17,"&lt;4")</f>
        <v>0</v>
      </c>
      <c r="Z6" s="46">
        <f>Y6/$B$17</f>
        <v>0</v>
      </c>
    </row>
    <row r="7" spans="1:26" ht="12.75">
      <c r="A7" s="3">
        <f t="shared" si="0"/>
        <v>6.416666666666667</v>
      </c>
      <c r="B7" s="2">
        <v>5</v>
      </c>
      <c r="C7" s="2" t="s">
        <v>161</v>
      </c>
      <c r="D7" s="126" t="s">
        <v>112</v>
      </c>
      <c r="E7" s="81"/>
      <c r="F7" s="92">
        <v>5</v>
      </c>
      <c r="G7" s="92">
        <v>7</v>
      </c>
      <c r="H7" s="79" t="s">
        <v>276</v>
      </c>
      <c r="I7" s="92">
        <v>6</v>
      </c>
      <c r="J7" s="120">
        <v>6</v>
      </c>
      <c r="K7" s="79"/>
      <c r="L7" s="92">
        <v>4</v>
      </c>
      <c r="M7" s="118">
        <v>5</v>
      </c>
      <c r="N7" s="92">
        <v>4</v>
      </c>
      <c r="O7" s="92">
        <v>7</v>
      </c>
      <c r="P7" s="104">
        <v>9</v>
      </c>
      <c r="Q7" s="79"/>
      <c r="R7" s="92">
        <v>7</v>
      </c>
      <c r="S7" s="94">
        <v>8</v>
      </c>
      <c r="T7" s="94">
        <v>9</v>
      </c>
      <c r="U7" s="94"/>
      <c r="V7" s="96">
        <f t="shared" si="1"/>
        <v>6.416666666666667</v>
      </c>
      <c r="W7" s="8">
        <v>7</v>
      </c>
      <c r="X7" s="48" t="s">
        <v>34</v>
      </c>
      <c r="Y7" s="1">
        <f>B17-SUM(Y3:Y6)</f>
        <v>0</v>
      </c>
      <c r="Z7" s="46">
        <f>Y7/$B$17</f>
        <v>0</v>
      </c>
    </row>
    <row r="8" spans="1:26" ht="12.75">
      <c r="A8" s="3">
        <f t="shared" si="0"/>
        <v>6.416666666666667</v>
      </c>
      <c r="B8" s="2">
        <v>6</v>
      </c>
      <c r="C8" s="2" t="s">
        <v>162</v>
      </c>
      <c r="D8" s="126" t="s">
        <v>80</v>
      </c>
      <c r="E8" s="81"/>
      <c r="F8" s="92">
        <v>6</v>
      </c>
      <c r="G8" s="80">
        <v>6</v>
      </c>
      <c r="H8" s="81"/>
      <c r="I8" s="92">
        <v>7</v>
      </c>
      <c r="J8" s="120">
        <v>6</v>
      </c>
      <c r="K8" s="79"/>
      <c r="L8" s="92">
        <v>4</v>
      </c>
      <c r="M8" s="118">
        <v>5</v>
      </c>
      <c r="N8" s="92">
        <v>4</v>
      </c>
      <c r="O8" s="92">
        <v>7</v>
      </c>
      <c r="P8" s="104">
        <v>8</v>
      </c>
      <c r="Q8" s="79"/>
      <c r="R8" s="92">
        <v>7</v>
      </c>
      <c r="S8" s="94">
        <v>8</v>
      </c>
      <c r="T8" s="94">
        <v>9</v>
      </c>
      <c r="U8" s="94"/>
      <c r="V8" s="96">
        <f t="shared" si="1"/>
        <v>6.416666666666667</v>
      </c>
      <c r="W8" s="8">
        <v>7</v>
      </c>
      <c r="X8" s="220"/>
      <c r="Y8" s="31"/>
      <c r="Z8" s="221"/>
    </row>
    <row r="9" spans="1:26" ht="12.75">
      <c r="A9" s="3">
        <f t="shared" si="0"/>
        <v>6.583333333333333</v>
      </c>
      <c r="B9" s="2">
        <v>7</v>
      </c>
      <c r="C9" s="2" t="s">
        <v>163</v>
      </c>
      <c r="D9" s="126" t="s">
        <v>141</v>
      </c>
      <c r="E9" s="81"/>
      <c r="F9" s="92">
        <v>5</v>
      </c>
      <c r="G9" s="80">
        <v>7</v>
      </c>
      <c r="H9" s="81"/>
      <c r="I9" s="92">
        <v>7</v>
      </c>
      <c r="J9" s="120">
        <v>6</v>
      </c>
      <c r="K9" s="79"/>
      <c r="L9" s="92">
        <v>5</v>
      </c>
      <c r="M9" s="118">
        <v>6</v>
      </c>
      <c r="N9" s="92">
        <v>4</v>
      </c>
      <c r="O9" s="92">
        <v>8</v>
      </c>
      <c r="P9" s="104">
        <v>8</v>
      </c>
      <c r="Q9" s="79"/>
      <c r="R9" s="92">
        <v>7</v>
      </c>
      <c r="S9" s="94">
        <v>8</v>
      </c>
      <c r="T9" s="94">
        <v>8</v>
      </c>
      <c r="U9" s="94"/>
      <c r="V9" s="96">
        <f t="shared" si="1"/>
        <v>6.583333333333333</v>
      </c>
      <c r="W9" s="8">
        <f t="shared" si="2"/>
        <v>7</v>
      </c>
      <c r="X9" s="220"/>
      <c r="Y9" s="31"/>
      <c r="Z9" s="221"/>
    </row>
    <row r="10" spans="1:26" ht="12.75">
      <c r="A10" s="3">
        <f t="shared" si="0"/>
        <v>5.75</v>
      </c>
      <c r="B10" s="2">
        <v>8</v>
      </c>
      <c r="C10" s="2" t="s">
        <v>164</v>
      </c>
      <c r="D10" s="126" t="s">
        <v>138</v>
      </c>
      <c r="E10" s="81"/>
      <c r="F10" s="92">
        <v>4</v>
      </c>
      <c r="G10" s="80">
        <v>6</v>
      </c>
      <c r="H10" s="81"/>
      <c r="I10" s="92">
        <v>6</v>
      </c>
      <c r="J10" s="120">
        <v>6</v>
      </c>
      <c r="K10" s="79"/>
      <c r="L10" s="92">
        <v>4</v>
      </c>
      <c r="M10" s="118">
        <v>4</v>
      </c>
      <c r="N10" s="92">
        <v>4</v>
      </c>
      <c r="O10" s="92">
        <v>7</v>
      </c>
      <c r="P10" s="104">
        <v>8</v>
      </c>
      <c r="Q10" s="79"/>
      <c r="R10" s="92">
        <v>7</v>
      </c>
      <c r="S10" s="94">
        <v>6</v>
      </c>
      <c r="T10" s="94">
        <v>7</v>
      </c>
      <c r="U10" s="94"/>
      <c r="V10" s="96">
        <f t="shared" si="1"/>
        <v>5.75</v>
      </c>
      <c r="W10" s="8">
        <f t="shared" si="2"/>
        <v>6</v>
      </c>
      <c r="X10" s="220"/>
      <c r="Y10" s="31"/>
      <c r="Z10" s="221"/>
    </row>
    <row r="11" spans="1:26" ht="12.75">
      <c r="A11" s="3">
        <f t="shared" si="0"/>
        <v>6.076923076923077</v>
      </c>
      <c r="B11" s="2">
        <v>9</v>
      </c>
      <c r="C11" s="2" t="s">
        <v>165</v>
      </c>
      <c r="D11" s="126" t="s">
        <v>81</v>
      </c>
      <c r="E11" s="81"/>
      <c r="F11" s="92">
        <v>7</v>
      </c>
      <c r="G11" s="80">
        <v>6</v>
      </c>
      <c r="H11" s="81"/>
      <c r="I11" s="92">
        <v>8</v>
      </c>
      <c r="J11" s="120">
        <v>6</v>
      </c>
      <c r="K11" s="79">
        <v>2</v>
      </c>
      <c r="L11" s="92">
        <v>4</v>
      </c>
      <c r="M11" s="118">
        <v>5</v>
      </c>
      <c r="N11" s="92">
        <v>4</v>
      </c>
      <c r="O11" s="92">
        <v>7</v>
      </c>
      <c r="P11" s="104">
        <v>8</v>
      </c>
      <c r="Q11" s="79"/>
      <c r="R11" s="92">
        <v>7</v>
      </c>
      <c r="S11" s="94">
        <v>8</v>
      </c>
      <c r="T11" s="94">
        <v>7</v>
      </c>
      <c r="U11" s="94"/>
      <c r="V11" s="96">
        <f t="shared" si="1"/>
        <v>6.076923076923077</v>
      </c>
      <c r="W11" s="8">
        <f t="shared" si="2"/>
        <v>6</v>
      </c>
      <c r="X11" s="220"/>
      <c r="Y11" s="31"/>
      <c r="Z11" s="221"/>
    </row>
    <row r="12" spans="1:23" ht="12.75">
      <c r="A12" s="3">
        <f t="shared" si="0"/>
        <v>6.916666666666667</v>
      </c>
      <c r="B12" s="2">
        <v>10</v>
      </c>
      <c r="C12" s="2" t="s">
        <v>166</v>
      </c>
      <c r="D12" s="126" t="s">
        <v>115</v>
      </c>
      <c r="E12" s="81"/>
      <c r="F12" s="80">
        <v>7</v>
      </c>
      <c r="G12" s="80">
        <v>4</v>
      </c>
      <c r="H12" s="81"/>
      <c r="I12" s="92">
        <v>7</v>
      </c>
      <c r="J12" s="120">
        <v>6</v>
      </c>
      <c r="K12" s="79"/>
      <c r="L12" s="92">
        <v>8</v>
      </c>
      <c r="M12" s="118">
        <v>7</v>
      </c>
      <c r="N12" s="92">
        <v>6</v>
      </c>
      <c r="O12" s="92">
        <v>8</v>
      </c>
      <c r="P12" s="104">
        <v>9</v>
      </c>
      <c r="Q12" s="79" t="s">
        <v>276</v>
      </c>
      <c r="R12" s="92">
        <v>8</v>
      </c>
      <c r="S12" s="94">
        <v>7</v>
      </c>
      <c r="T12" s="94">
        <v>6</v>
      </c>
      <c r="U12" s="94"/>
      <c r="V12" s="96">
        <f t="shared" si="1"/>
        <v>6.916666666666667</v>
      </c>
      <c r="W12" s="8">
        <f t="shared" si="2"/>
        <v>7</v>
      </c>
    </row>
    <row r="13" spans="1:23" ht="12.75">
      <c r="A13" s="3">
        <f t="shared" si="0"/>
        <v>6.583333333333333</v>
      </c>
      <c r="B13" s="2">
        <v>11</v>
      </c>
      <c r="C13" s="2" t="s">
        <v>167</v>
      </c>
      <c r="D13" s="126" t="s">
        <v>113</v>
      </c>
      <c r="E13" s="81" t="s">
        <v>276</v>
      </c>
      <c r="F13" s="80">
        <v>6</v>
      </c>
      <c r="G13" s="80">
        <v>7</v>
      </c>
      <c r="H13" s="81"/>
      <c r="I13" s="92">
        <v>7</v>
      </c>
      <c r="J13" s="120">
        <v>6</v>
      </c>
      <c r="K13" s="79"/>
      <c r="L13" s="92">
        <v>4</v>
      </c>
      <c r="M13" s="118">
        <v>5</v>
      </c>
      <c r="N13" s="92">
        <v>4</v>
      </c>
      <c r="O13" s="92">
        <v>8</v>
      </c>
      <c r="P13" s="104">
        <v>7</v>
      </c>
      <c r="Q13" s="79"/>
      <c r="R13" s="92">
        <v>8</v>
      </c>
      <c r="S13" s="94">
        <v>8</v>
      </c>
      <c r="T13" s="94">
        <v>9</v>
      </c>
      <c r="U13" s="94"/>
      <c r="V13" s="96">
        <f>AVERAGE(E13:U13)</f>
        <v>6.583333333333333</v>
      </c>
      <c r="W13" s="8">
        <f t="shared" si="2"/>
        <v>7</v>
      </c>
    </row>
    <row r="14" spans="1:23" ht="12.75">
      <c r="A14" s="3">
        <f t="shared" si="0"/>
        <v>6.538461538461538</v>
      </c>
      <c r="B14" s="2">
        <v>12</v>
      </c>
      <c r="C14" s="2" t="s">
        <v>168</v>
      </c>
      <c r="D14" s="126" t="s">
        <v>111</v>
      </c>
      <c r="E14" s="81"/>
      <c r="F14" s="80">
        <v>7</v>
      </c>
      <c r="G14" s="80">
        <v>7</v>
      </c>
      <c r="H14" s="81"/>
      <c r="I14" s="92">
        <v>9</v>
      </c>
      <c r="J14" s="120">
        <v>6</v>
      </c>
      <c r="K14" s="79">
        <v>2</v>
      </c>
      <c r="L14" s="92">
        <v>4</v>
      </c>
      <c r="M14" s="118">
        <v>5</v>
      </c>
      <c r="N14" s="92">
        <v>4</v>
      </c>
      <c r="O14" s="92">
        <v>8</v>
      </c>
      <c r="P14" s="104">
        <v>9</v>
      </c>
      <c r="Q14" s="79"/>
      <c r="R14" s="92">
        <v>7</v>
      </c>
      <c r="S14" s="94">
        <v>8</v>
      </c>
      <c r="T14" s="94">
        <v>9</v>
      </c>
      <c r="U14" s="94"/>
      <c r="V14" s="96">
        <f>AVERAGE(E14:U14)</f>
        <v>6.538461538461538</v>
      </c>
      <c r="W14" s="8">
        <f t="shared" si="2"/>
        <v>7</v>
      </c>
    </row>
    <row r="15" spans="1:27" ht="12.75">
      <c r="A15" s="3">
        <f t="shared" si="0"/>
        <v>6.5</v>
      </c>
      <c r="B15" s="2">
        <v>13</v>
      </c>
      <c r="C15" s="36" t="s">
        <v>169</v>
      </c>
      <c r="D15" s="126" t="s">
        <v>82</v>
      </c>
      <c r="E15" s="81"/>
      <c r="F15" s="80">
        <v>6</v>
      </c>
      <c r="G15" s="80">
        <v>7</v>
      </c>
      <c r="H15" s="81"/>
      <c r="I15" s="92">
        <v>7</v>
      </c>
      <c r="J15" s="120">
        <v>6</v>
      </c>
      <c r="K15" s="79"/>
      <c r="L15" s="92">
        <v>6</v>
      </c>
      <c r="M15" s="118">
        <v>4</v>
      </c>
      <c r="N15" s="92">
        <v>4</v>
      </c>
      <c r="O15" s="92">
        <v>7</v>
      </c>
      <c r="P15" s="104">
        <v>8</v>
      </c>
      <c r="Q15" s="79"/>
      <c r="R15" s="92">
        <v>7</v>
      </c>
      <c r="S15" s="94">
        <v>7</v>
      </c>
      <c r="T15" s="94">
        <v>9</v>
      </c>
      <c r="U15" s="94"/>
      <c r="V15" s="96">
        <f t="shared" si="1"/>
        <v>6.5</v>
      </c>
      <c r="W15" s="8">
        <f t="shared" si="2"/>
        <v>7</v>
      </c>
      <c r="Y15" s="291"/>
      <c r="Z15" s="291"/>
      <c r="AA15" s="291"/>
    </row>
    <row r="16" spans="1:23" ht="12.75">
      <c r="A16" s="3">
        <f t="shared" si="0"/>
        <v>5.769230769230769</v>
      </c>
      <c r="B16" s="2">
        <v>14</v>
      </c>
      <c r="C16" s="36" t="s">
        <v>170</v>
      </c>
      <c r="D16" s="126" t="s">
        <v>114</v>
      </c>
      <c r="E16" s="81"/>
      <c r="F16" s="80">
        <v>5</v>
      </c>
      <c r="G16" s="80">
        <v>7</v>
      </c>
      <c r="H16" s="81"/>
      <c r="I16" s="92">
        <v>7</v>
      </c>
      <c r="J16" s="120">
        <v>6</v>
      </c>
      <c r="K16" s="79">
        <v>1</v>
      </c>
      <c r="L16" s="92">
        <v>4</v>
      </c>
      <c r="M16" s="118">
        <v>4</v>
      </c>
      <c r="N16" s="92">
        <v>4</v>
      </c>
      <c r="O16" s="92">
        <v>7</v>
      </c>
      <c r="P16" s="104">
        <v>9</v>
      </c>
      <c r="Q16" s="79" t="s">
        <v>276</v>
      </c>
      <c r="R16" s="92">
        <v>7</v>
      </c>
      <c r="S16" s="94">
        <v>8</v>
      </c>
      <c r="T16" s="94">
        <v>6</v>
      </c>
      <c r="U16" s="94"/>
      <c r="V16" s="96">
        <f t="shared" si="1"/>
        <v>5.769230769230769</v>
      </c>
      <c r="W16" s="8">
        <f t="shared" si="2"/>
        <v>6</v>
      </c>
    </row>
    <row r="17" spans="1:23" ht="13.5" thickBot="1">
      <c r="A17" s="3">
        <f>V17</f>
        <v>5.769230769230769</v>
      </c>
      <c r="B17" s="2">
        <v>15</v>
      </c>
      <c r="C17" s="36" t="s">
        <v>171</v>
      </c>
      <c r="D17" s="126" t="s">
        <v>112</v>
      </c>
      <c r="E17" s="81"/>
      <c r="F17" s="80">
        <v>5</v>
      </c>
      <c r="G17" s="78">
        <v>7</v>
      </c>
      <c r="H17" s="82"/>
      <c r="I17" s="91">
        <v>6</v>
      </c>
      <c r="J17" s="120">
        <v>6</v>
      </c>
      <c r="K17" s="79">
        <v>1</v>
      </c>
      <c r="L17" s="92">
        <v>4</v>
      </c>
      <c r="M17" s="118">
        <v>5</v>
      </c>
      <c r="N17" s="92">
        <v>4</v>
      </c>
      <c r="O17" s="92">
        <v>7</v>
      </c>
      <c r="P17" s="104">
        <v>9</v>
      </c>
      <c r="Q17" s="79"/>
      <c r="R17" s="92">
        <v>7</v>
      </c>
      <c r="S17" s="268">
        <v>8</v>
      </c>
      <c r="T17" s="94">
        <v>6</v>
      </c>
      <c r="U17" s="94"/>
      <c r="V17" s="96">
        <f t="shared" si="1"/>
        <v>5.769230769230769</v>
      </c>
      <c r="W17" s="8">
        <f t="shared" si="2"/>
        <v>6</v>
      </c>
    </row>
    <row r="18" spans="2:23" s="5" customFormat="1" ht="13.5" thickBot="1">
      <c r="B18" s="2"/>
      <c r="C18" s="369" t="s">
        <v>0</v>
      </c>
      <c r="D18" s="370"/>
      <c r="E18" s="83"/>
      <c r="F18" s="84">
        <f>AVERAGE(F3:F17)</f>
        <v>6.066666666666666</v>
      </c>
      <c r="G18" s="84">
        <f>AVERAGE(G3:G17)</f>
        <v>6.466666666666667</v>
      </c>
      <c r="H18" s="83"/>
      <c r="I18" s="84">
        <f aca="true" t="shared" si="3" ref="I18:P18">AVERAGE(I3:I17)</f>
        <v>7.2</v>
      </c>
      <c r="J18" s="105">
        <f t="shared" si="3"/>
        <v>6.066666666666666</v>
      </c>
      <c r="K18" s="164"/>
      <c r="L18" s="165">
        <f t="shared" si="3"/>
        <v>5</v>
      </c>
      <c r="M18" s="114">
        <f t="shared" si="3"/>
        <v>5.333333333333333</v>
      </c>
      <c r="N18" s="103">
        <f t="shared" si="3"/>
        <v>4.266666666666667</v>
      </c>
      <c r="O18" s="103">
        <f t="shared" si="3"/>
        <v>7.466666666666667</v>
      </c>
      <c r="P18" s="103">
        <f t="shared" si="3"/>
        <v>8.533333333333333</v>
      </c>
      <c r="Q18" s="169"/>
      <c r="R18" s="167">
        <f>AVERAGE(R3:R17)</f>
        <v>7.333333333333333</v>
      </c>
      <c r="S18" s="252">
        <f>AVERAGE(S3:S17)</f>
        <v>7.533333333333333</v>
      </c>
      <c r="T18" s="252">
        <f>AVERAGE(T3:T17)</f>
        <v>7.733333333333333</v>
      </c>
      <c r="U18" s="132"/>
      <c r="V18" s="95">
        <f>AVERAGE(V3:V17)</f>
        <v>6.457264957264957</v>
      </c>
      <c r="W18" s="33">
        <f>AVERAGE(W3:W17)</f>
        <v>6.8</v>
      </c>
    </row>
    <row r="19" spans="2:23" s="5" customFormat="1" ht="13.5" thickBot="1">
      <c r="B19" s="2"/>
      <c r="C19" s="6"/>
      <c r="D19" s="69"/>
      <c r="E19" s="345" t="s">
        <v>94</v>
      </c>
      <c r="F19" s="346"/>
      <c r="G19" s="145" t="s">
        <v>95</v>
      </c>
      <c r="H19" s="360" t="s">
        <v>96</v>
      </c>
      <c r="I19" s="362"/>
      <c r="J19" s="141" t="s">
        <v>97</v>
      </c>
      <c r="K19" s="210"/>
      <c r="L19" s="210" t="s">
        <v>98</v>
      </c>
      <c r="M19" s="141" t="s">
        <v>99</v>
      </c>
      <c r="N19" s="141" t="s">
        <v>100</v>
      </c>
      <c r="O19" s="145" t="s">
        <v>101</v>
      </c>
      <c r="P19" s="141" t="s">
        <v>108</v>
      </c>
      <c r="Q19" s="371" t="s">
        <v>102</v>
      </c>
      <c r="R19" s="372"/>
      <c r="S19" s="141" t="s">
        <v>103</v>
      </c>
      <c r="T19" s="141" t="s">
        <v>109</v>
      </c>
      <c r="U19" s="141" t="s">
        <v>425</v>
      </c>
      <c r="V19" s="89"/>
      <c r="W19" s="9"/>
    </row>
    <row r="20" spans="2:23" ht="13.5" thickBot="1">
      <c r="B20" s="2"/>
      <c r="C20" s="4" t="s">
        <v>35</v>
      </c>
      <c r="D20" s="70"/>
      <c r="E20" s="360" t="s">
        <v>116</v>
      </c>
      <c r="F20" s="361"/>
      <c r="G20" s="361"/>
      <c r="H20" s="361"/>
      <c r="I20" s="361"/>
      <c r="J20" s="361"/>
      <c r="K20" s="361"/>
      <c r="L20" s="361"/>
      <c r="M20" s="362"/>
      <c r="N20" s="361" t="s">
        <v>136</v>
      </c>
      <c r="O20" s="361"/>
      <c r="P20" s="362"/>
      <c r="Q20" s="360" t="s">
        <v>117</v>
      </c>
      <c r="R20" s="361"/>
      <c r="S20" s="361"/>
      <c r="T20" s="361"/>
      <c r="U20" s="362"/>
      <c r="V20" s="67">
        <f>W20/$B$17</f>
        <v>1</v>
      </c>
      <c r="W20" s="8">
        <f>COUNTIF(W3:W17,"&gt;3")</f>
        <v>15</v>
      </c>
    </row>
    <row r="21" spans="2:23" ht="12.75">
      <c r="B21" s="2"/>
      <c r="C21" s="4" t="s">
        <v>36</v>
      </c>
      <c r="D21" s="4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7">
        <f>W21/$B$17</f>
        <v>0.7333333333333333</v>
      </c>
      <c r="W21" s="8">
        <f>COUNTIF(W3:W17,"&gt;6")</f>
        <v>11</v>
      </c>
    </row>
    <row r="23" ht="12.75">
      <c r="C23" t="s">
        <v>208</v>
      </c>
    </row>
  </sheetData>
  <sheetProtection/>
  <mergeCells count="7">
    <mergeCell ref="Q20:U20"/>
    <mergeCell ref="N20:P20"/>
    <mergeCell ref="C18:D18"/>
    <mergeCell ref="E19:F19"/>
    <mergeCell ref="H19:I19"/>
    <mergeCell ref="E20:M20"/>
    <mergeCell ref="Q19:R19"/>
  </mergeCells>
  <conditionalFormatting sqref="W3:W17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V3:V17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/>
  <dimension ref="A1:AL23"/>
  <sheetViews>
    <sheetView workbookViewId="0" topLeftCell="B1">
      <selection activeCell="Q8" sqref="Q8"/>
    </sheetView>
  </sheetViews>
  <sheetFormatPr defaultColWidth="9.00390625" defaultRowHeight="12.75"/>
  <cols>
    <col min="1" max="1" width="6.62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5.875" style="0" customWidth="1"/>
    <col min="6" max="6" width="5.375" style="0" customWidth="1"/>
    <col min="7" max="7" width="3.75390625" style="0" customWidth="1"/>
    <col min="8" max="9" width="5.625" style="0" customWidth="1"/>
    <col min="10" max="15" width="5.375" style="0" customWidth="1"/>
    <col min="16" max="16" width="9.875" style="3" customWidth="1"/>
    <col min="17" max="17" width="12.125" style="10" bestFit="1" customWidth="1"/>
  </cols>
  <sheetData>
    <row r="1" spans="4:38" ht="13.5" thickBot="1">
      <c r="D1" s="68" t="s">
        <v>260</v>
      </c>
      <c r="E1" s="142"/>
      <c r="F1" s="142"/>
      <c r="G1" s="142"/>
      <c r="H1" s="142"/>
      <c r="I1" s="68"/>
      <c r="J1" s="68"/>
      <c r="K1" s="142"/>
      <c r="L1" s="142"/>
      <c r="M1" s="142"/>
      <c r="N1" s="142"/>
      <c r="O1" s="142"/>
      <c r="P1" s="57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59"/>
      <c r="AH1" s="60"/>
      <c r="AK1" s="14"/>
      <c r="AL1" s="15"/>
    </row>
    <row r="2" spans="2:34" ht="16.5" customHeight="1" thickBot="1">
      <c r="B2" s="61" t="s">
        <v>69</v>
      </c>
      <c r="C2" s="63" t="s">
        <v>26</v>
      </c>
      <c r="D2" s="97" t="s">
        <v>70</v>
      </c>
      <c r="E2" s="75">
        <v>43360</v>
      </c>
      <c r="F2" s="112">
        <v>43367</v>
      </c>
      <c r="G2" s="75"/>
      <c r="H2" s="76">
        <v>43381</v>
      </c>
      <c r="I2" s="75">
        <v>43409</v>
      </c>
      <c r="J2" s="76">
        <v>43416</v>
      </c>
      <c r="K2" s="266">
        <v>43423</v>
      </c>
      <c r="L2" s="266">
        <v>43430</v>
      </c>
      <c r="M2" s="266">
        <v>43437</v>
      </c>
      <c r="N2" s="266">
        <v>43444</v>
      </c>
      <c r="O2" s="266">
        <v>43463</v>
      </c>
      <c r="P2" s="218" t="s">
        <v>24</v>
      </c>
      <c r="Q2" s="217" t="s">
        <v>21</v>
      </c>
      <c r="AA2" s="31"/>
      <c r="AB2" s="31"/>
      <c r="AC2" s="31"/>
      <c r="AD2" s="31"/>
      <c r="AE2" s="31"/>
      <c r="AF2" s="31"/>
      <c r="AG2" s="31"/>
      <c r="AH2" s="31"/>
    </row>
    <row r="3" spans="1:20" ht="12.75">
      <c r="A3" s="3">
        <f aca="true" t="shared" si="0" ref="A3:A17">P3</f>
        <v>6.875</v>
      </c>
      <c r="B3" s="2">
        <v>1</v>
      </c>
      <c r="C3" s="2" t="s">
        <v>307</v>
      </c>
      <c r="D3" s="177" t="s">
        <v>141</v>
      </c>
      <c r="E3" s="82"/>
      <c r="F3" s="234">
        <v>7</v>
      </c>
      <c r="G3" s="82"/>
      <c r="H3" s="78">
        <v>5</v>
      </c>
      <c r="I3" s="256"/>
      <c r="J3" s="125">
        <v>9</v>
      </c>
      <c r="K3" s="161">
        <v>8</v>
      </c>
      <c r="L3" s="172">
        <v>4</v>
      </c>
      <c r="M3" s="125">
        <v>9</v>
      </c>
      <c r="N3" s="125">
        <v>6</v>
      </c>
      <c r="O3" s="125">
        <v>7</v>
      </c>
      <c r="P3" s="96">
        <f aca="true" t="shared" si="1" ref="P3:P17">AVERAGE(E3:O3)</f>
        <v>6.875</v>
      </c>
      <c r="Q3" s="8">
        <f aca="true" t="shared" si="2" ref="Q3:Q16">ROUND(P3,0)</f>
        <v>7</v>
      </c>
      <c r="R3" s="1" t="s">
        <v>30</v>
      </c>
      <c r="S3" s="1">
        <f>COUNTIF(Q3:Q17,"&gt;8")</f>
        <v>2</v>
      </c>
      <c r="T3" s="46">
        <f>S3/$B$17</f>
        <v>0.13333333333333333</v>
      </c>
    </row>
    <row r="4" spans="1:20" ht="12.75">
      <c r="A4" s="3">
        <f t="shared" si="0"/>
        <v>7.5</v>
      </c>
      <c r="B4" s="2">
        <v>2</v>
      </c>
      <c r="C4" s="2" t="s">
        <v>308</v>
      </c>
      <c r="D4" s="126" t="s">
        <v>80</v>
      </c>
      <c r="E4" s="81"/>
      <c r="F4" s="104">
        <v>6</v>
      </c>
      <c r="G4" s="79"/>
      <c r="H4" s="80">
        <v>8</v>
      </c>
      <c r="I4" s="109" t="s">
        <v>276</v>
      </c>
      <c r="J4" s="92">
        <v>7</v>
      </c>
      <c r="K4" s="94">
        <v>7</v>
      </c>
      <c r="L4" s="118">
        <v>8</v>
      </c>
      <c r="M4" s="92">
        <v>7</v>
      </c>
      <c r="N4" s="92">
        <v>7</v>
      </c>
      <c r="O4" s="92">
        <v>10</v>
      </c>
      <c r="P4" s="96">
        <f t="shared" si="1"/>
        <v>7.5</v>
      </c>
      <c r="Q4" s="8">
        <f t="shared" si="2"/>
        <v>8</v>
      </c>
      <c r="R4" s="1" t="s">
        <v>31</v>
      </c>
      <c r="S4" s="47">
        <f>COUNTIF(Q3:Q17,7)+COUNTIF(Q3:Q17,8)</f>
        <v>11</v>
      </c>
      <c r="T4" s="46">
        <f>S4/$B$17</f>
        <v>0.7333333333333333</v>
      </c>
    </row>
    <row r="5" spans="1:20" ht="12.75">
      <c r="A5" s="3">
        <f t="shared" si="0"/>
        <v>8.5</v>
      </c>
      <c r="B5" s="2">
        <v>3</v>
      </c>
      <c r="C5" s="2" t="s">
        <v>309</v>
      </c>
      <c r="D5" s="126" t="s">
        <v>137</v>
      </c>
      <c r="E5" s="81"/>
      <c r="F5" s="135">
        <v>7</v>
      </c>
      <c r="G5" s="81"/>
      <c r="H5" s="80">
        <v>8</v>
      </c>
      <c r="I5" s="109"/>
      <c r="J5" s="92">
        <v>9</v>
      </c>
      <c r="K5" s="94">
        <v>9</v>
      </c>
      <c r="L5" s="118">
        <v>9</v>
      </c>
      <c r="M5" s="92">
        <v>9</v>
      </c>
      <c r="N5" s="92">
        <v>8</v>
      </c>
      <c r="O5" s="92">
        <v>9</v>
      </c>
      <c r="P5" s="96">
        <f t="shared" si="1"/>
        <v>8.5</v>
      </c>
      <c r="Q5" s="8">
        <f t="shared" si="2"/>
        <v>9</v>
      </c>
      <c r="R5" s="1" t="s">
        <v>32</v>
      </c>
      <c r="S5" s="47">
        <f>COUNTIF(Q3:Q17,4)+COUNTIF(Q3:Q17,5)+COUNTIF(Q3:Q17,6)</f>
        <v>2</v>
      </c>
      <c r="T5" s="46">
        <f>S5/$B$17</f>
        <v>0.13333333333333333</v>
      </c>
    </row>
    <row r="6" spans="1:20" ht="12.75">
      <c r="A6" s="3">
        <f t="shared" si="0"/>
        <v>7.5</v>
      </c>
      <c r="B6" s="2">
        <v>4</v>
      </c>
      <c r="C6" s="2" t="s">
        <v>310</v>
      </c>
      <c r="D6" s="126" t="s">
        <v>113</v>
      </c>
      <c r="E6" s="81"/>
      <c r="F6" s="135">
        <v>6</v>
      </c>
      <c r="G6" s="81"/>
      <c r="H6" s="80">
        <v>7</v>
      </c>
      <c r="I6" s="109"/>
      <c r="J6" s="92">
        <v>8</v>
      </c>
      <c r="K6" s="94">
        <v>9</v>
      </c>
      <c r="L6" s="118">
        <v>7</v>
      </c>
      <c r="M6" s="92">
        <v>7</v>
      </c>
      <c r="N6" s="92">
        <v>8</v>
      </c>
      <c r="O6" s="92">
        <v>8</v>
      </c>
      <c r="P6" s="96">
        <f t="shared" si="1"/>
        <v>7.5</v>
      </c>
      <c r="Q6" s="8">
        <f t="shared" si="2"/>
        <v>8</v>
      </c>
      <c r="R6" s="1" t="s">
        <v>33</v>
      </c>
      <c r="S6" s="1">
        <f>COUNTIF(Q3:Q17,"&lt;4")</f>
        <v>0</v>
      </c>
      <c r="T6" s="46">
        <f>S6/$B$17</f>
        <v>0</v>
      </c>
    </row>
    <row r="7" spans="1:20" ht="12.75">
      <c r="A7" s="3">
        <f t="shared" si="0"/>
        <v>7.75</v>
      </c>
      <c r="B7" s="2">
        <v>5</v>
      </c>
      <c r="C7" s="2" t="s">
        <v>311</v>
      </c>
      <c r="D7" s="126" t="s">
        <v>112</v>
      </c>
      <c r="E7" s="81"/>
      <c r="F7" s="104">
        <v>7</v>
      </c>
      <c r="G7" s="79"/>
      <c r="H7" s="80">
        <v>8</v>
      </c>
      <c r="I7" s="109"/>
      <c r="J7" s="92">
        <v>9</v>
      </c>
      <c r="K7" s="94">
        <v>9</v>
      </c>
      <c r="L7" s="118">
        <v>6</v>
      </c>
      <c r="M7" s="92">
        <v>8</v>
      </c>
      <c r="N7" s="92">
        <v>7</v>
      </c>
      <c r="O7" s="92">
        <v>8</v>
      </c>
      <c r="P7" s="96">
        <f t="shared" si="1"/>
        <v>7.75</v>
      </c>
      <c r="Q7" s="8">
        <f t="shared" si="2"/>
        <v>8</v>
      </c>
      <c r="R7" s="48" t="s">
        <v>34</v>
      </c>
      <c r="S7" s="1">
        <f>B17-SUM(S3:S6)</f>
        <v>0</v>
      </c>
      <c r="T7" s="46">
        <f>S7/$B$17</f>
        <v>0</v>
      </c>
    </row>
    <row r="8" spans="1:20" ht="12.75">
      <c r="A8" s="3">
        <f t="shared" si="0"/>
        <v>7</v>
      </c>
      <c r="B8" s="2">
        <v>6</v>
      </c>
      <c r="C8" s="2" t="s">
        <v>312</v>
      </c>
      <c r="D8" s="126" t="s">
        <v>106</v>
      </c>
      <c r="E8" s="81"/>
      <c r="F8" s="104">
        <v>7</v>
      </c>
      <c r="G8" s="79"/>
      <c r="H8" s="80">
        <v>5</v>
      </c>
      <c r="I8" s="109"/>
      <c r="J8" s="92">
        <v>8</v>
      </c>
      <c r="K8" s="94">
        <v>6</v>
      </c>
      <c r="L8" s="118">
        <v>6</v>
      </c>
      <c r="M8" s="92">
        <v>9</v>
      </c>
      <c r="N8" s="92">
        <v>8</v>
      </c>
      <c r="O8" s="92">
        <v>7</v>
      </c>
      <c r="P8" s="96">
        <f t="shared" si="1"/>
        <v>7</v>
      </c>
      <c r="Q8" s="8">
        <f t="shared" si="2"/>
        <v>7</v>
      </c>
      <c r="R8" s="220"/>
      <c r="S8" s="31"/>
      <c r="T8" s="221"/>
    </row>
    <row r="9" spans="1:20" ht="12.75">
      <c r="A9" s="3">
        <f t="shared" si="0"/>
        <v>6.375</v>
      </c>
      <c r="B9" s="2">
        <v>7</v>
      </c>
      <c r="C9" s="2" t="s">
        <v>313</v>
      </c>
      <c r="D9" s="126" t="s">
        <v>115</v>
      </c>
      <c r="E9" s="81"/>
      <c r="F9" s="104">
        <v>5</v>
      </c>
      <c r="G9" s="79"/>
      <c r="H9" s="80">
        <v>5</v>
      </c>
      <c r="I9" s="109"/>
      <c r="J9" s="92">
        <v>7</v>
      </c>
      <c r="K9" s="94">
        <v>7</v>
      </c>
      <c r="L9" s="118">
        <v>4</v>
      </c>
      <c r="M9" s="92">
        <v>8</v>
      </c>
      <c r="N9" s="92">
        <v>7</v>
      </c>
      <c r="O9" s="92">
        <v>8</v>
      </c>
      <c r="P9" s="96">
        <f t="shared" si="1"/>
        <v>6.375</v>
      </c>
      <c r="Q9" s="8">
        <v>7</v>
      </c>
      <c r="R9" s="220"/>
      <c r="S9" s="31"/>
      <c r="T9" s="221"/>
    </row>
    <row r="10" spans="1:20" ht="12.75">
      <c r="A10" s="3">
        <f t="shared" si="0"/>
        <v>8.5</v>
      </c>
      <c r="B10" s="2">
        <v>8</v>
      </c>
      <c r="C10" s="2" t="s">
        <v>314</v>
      </c>
      <c r="D10" s="126" t="s">
        <v>137</v>
      </c>
      <c r="E10" s="81"/>
      <c r="F10" s="104">
        <v>7</v>
      </c>
      <c r="G10" s="79"/>
      <c r="H10" s="80">
        <v>8</v>
      </c>
      <c r="I10" s="109"/>
      <c r="J10" s="92">
        <v>9</v>
      </c>
      <c r="K10" s="94">
        <v>9</v>
      </c>
      <c r="L10" s="118">
        <v>9</v>
      </c>
      <c r="M10" s="92">
        <v>9</v>
      </c>
      <c r="N10" s="92">
        <v>8</v>
      </c>
      <c r="O10" s="92">
        <v>9</v>
      </c>
      <c r="P10" s="96">
        <f t="shared" si="1"/>
        <v>8.5</v>
      </c>
      <c r="Q10" s="8">
        <f t="shared" si="2"/>
        <v>9</v>
      </c>
      <c r="R10" s="220"/>
      <c r="S10" s="31"/>
      <c r="T10" s="221"/>
    </row>
    <row r="11" spans="1:20" ht="12.75">
      <c r="A11" s="3">
        <f t="shared" si="0"/>
        <v>6</v>
      </c>
      <c r="B11" s="2">
        <v>9</v>
      </c>
      <c r="C11" s="2" t="s">
        <v>315</v>
      </c>
      <c r="D11" s="126" t="s">
        <v>114</v>
      </c>
      <c r="E11" s="81"/>
      <c r="F11" s="104">
        <v>4</v>
      </c>
      <c r="G11" s="79"/>
      <c r="H11" s="80">
        <v>6</v>
      </c>
      <c r="I11" s="109"/>
      <c r="J11" s="92">
        <v>8</v>
      </c>
      <c r="K11" s="94">
        <v>7</v>
      </c>
      <c r="L11" s="118">
        <v>4</v>
      </c>
      <c r="M11" s="92">
        <v>7</v>
      </c>
      <c r="N11" s="92">
        <v>8</v>
      </c>
      <c r="O11" s="92">
        <v>4</v>
      </c>
      <c r="P11" s="96">
        <f t="shared" si="1"/>
        <v>6</v>
      </c>
      <c r="Q11" s="8">
        <f t="shared" si="2"/>
        <v>6</v>
      </c>
      <c r="R11" s="220"/>
      <c r="S11" s="31"/>
      <c r="T11" s="221"/>
    </row>
    <row r="12" spans="1:17" ht="12.75">
      <c r="A12" s="3">
        <f t="shared" si="0"/>
        <v>7.5</v>
      </c>
      <c r="B12" s="2">
        <v>10</v>
      </c>
      <c r="C12" s="2" t="s">
        <v>316</v>
      </c>
      <c r="D12" s="126" t="s">
        <v>82</v>
      </c>
      <c r="E12" s="81"/>
      <c r="F12" s="135">
        <v>6</v>
      </c>
      <c r="G12" s="81"/>
      <c r="H12" s="80">
        <v>6</v>
      </c>
      <c r="I12" s="109"/>
      <c r="J12" s="92">
        <v>8</v>
      </c>
      <c r="K12" s="94">
        <v>9</v>
      </c>
      <c r="L12" s="118">
        <v>7</v>
      </c>
      <c r="M12" s="92">
        <v>7</v>
      </c>
      <c r="N12" s="92">
        <v>8</v>
      </c>
      <c r="O12" s="92">
        <v>9</v>
      </c>
      <c r="P12" s="96">
        <f t="shared" si="1"/>
        <v>7.5</v>
      </c>
      <c r="Q12" s="8">
        <f t="shared" si="2"/>
        <v>8</v>
      </c>
    </row>
    <row r="13" spans="1:17" ht="12.75">
      <c r="A13" s="3">
        <f t="shared" si="0"/>
        <v>7.375</v>
      </c>
      <c r="B13" s="2">
        <v>11</v>
      </c>
      <c r="C13" s="2" t="s">
        <v>317</v>
      </c>
      <c r="D13" s="126" t="s">
        <v>111</v>
      </c>
      <c r="E13" s="81"/>
      <c r="F13" s="135">
        <v>6</v>
      </c>
      <c r="G13" s="81"/>
      <c r="H13" s="80">
        <v>8</v>
      </c>
      <c r="I13" s="109" t="s">
        <v>276</v>
      </c>
      <c r="J13" s="92">
        <v>9</v>
      </c>
      <c r="K13" s="94">
        <v>8</v>
      </c>
      <c r="L13" s="118">
        <v>4</v>
      </c>
      <c r="M13" s="92">
        <v>9</v>
      </c>
      <c r="N13" s="92">
        <v>6</v>
      </c>
      <c r="O13" s="92">
        <v>9</v>
      </c>
      <c r="P13" s="96">
        <f t="shared" si="1"/>
        <v>7.375</v>
      </c>
      <c r="Q13" s="8">
        <v>8</v>
      </c>
    </row>
    <row r="14" spans="1:17" ht="12.75">
      <c r="A14" s="3">
        <f t="shared" si="0"/>
        <v>7</v>
      </c>
      <c r="B14" s="2">
        <v>12</v>
      </c>
      <c r="C14" s="2" t="s">
        <v>318</v>
      </c>
      <c r="D14" s="126" t="s">
        <v>138</v>
      </c>
      <c r="E14" s="81"/>
      <c r="F14" s="135">
        <v>5</v>
      </c>
      <c r="G14" s="81"/>
      <c r="H14" s="80">
        <v>6</v>
      </c>
      <c r="I14" s="109"/>
      <c r="J14" s="92">
        <v>9</v>
      </c>
      <c r="K14" s="94">
        <v>7</v>
      </c>
      <c r="L14" s="118">
        <v>7</v>
      </c>
      <c r="M14" s="92">
        <v>8</v>
      </c>
      <c r="N14" s="92">
        <v>7</v>
      </c>
      <c r="O14" s="92">
        <v>7</v>
      </c>
      <c r="P14" s="96">
        <f t="shared" si="1"/>
        <v>7</v>
      </c>
      <c r="Q14" s="8">
        <f t="shared" si="2"/>
        <v>7</v>
      </c>
    </row>
    <row r="15" spans="1:17" ht="12.75">
      <c r="A15" s="3">
        <f t="shared" si="0"/>
        <v>4.1</v>
      </c>
      <c r="B15" s="2">
        <v>13</v>
      </c>
      <c r="C15" s="36" t="s">
        <v>319</v>
      </c>
      <c r="D15" s="126" t="s">
        <v>81</v>
      </c>
      <c r="E15" s="81">
        <v>1</v>
      </c>
      <c r="F15" s="104">
        <v>4</v>
      </c>
      <c r="G15" s="79">
        <v>1</v>
      </c>
      <c r="H15" s="92">
        <v>5</v>
      </c>
      <c r="I15" s="109"/>
      <c r="J15" s="92">
        <v>6</v>
      </c>
      <c r="K15" s="94">
        <v>6</v>
      </c>
      <c r="L15" s="118">
        <v>4</v>
      </c>
      <c r="M15" s="92">
        <v>5</v>
      </c>
      <c r="N15" s="92">
        <v>4</v>
      </c>
      <c r="O15" s="92">
        <v>5</v>
      </c>
      <c r="P15" s="96">
        <f t="shared" si="1"/>
        <v>4.1</v>
      </c>
      <c r="Q15" s="8">
        <f t="shared" si="2"/>
        <v>4</v>
      </c>
    </row>
    <row r="16" spans="1:17" ht="12.75">
      <c r="A16" s="3">
        <f t="shared" si="0"/>
        <v>7</v>
      </c>
      <c r="B16" s="2">
        <v>14</v>
      </c>
      <c r="C16" s="36" t="s">
        <v>320</v>
      </c>
      <c r="D16" s="126" t="s">
        <v>138</v>
      </c>
      <c r="E16" s="81"/>
      <c r="F16" s="135">
        <v>5</v>
      </c>
      <c r="G16" s="81"/>
      <c r="H16" s="80">
        <v>6</v>
      </c>
      <c r="I16" s="109"/>
      <c r="J16" s="92">
        <v>9</v>
      </c>
      <c r="K16" s="94">
        <v>7</v>
      </c>
      <c r="L16" s="118">
        <v>7</v>
      </c>
      <c r="M16" s="92">
        <v>8</v>
      </c>
      <c r="N16" s="92">
        <v>7</v>
      </c>
      <c r="O16" s="92">
        <v>7</v>
      </c>
      <c r="P16" s="96">
        <f t="shared" si="1"/>
        <v>7</v>
      </c>
      <c r="Q16" s="8">
        <f t="shared" si="2"/>
        <v>7</v>
      </c>
    </row>
    <row r="17" spans="1:17" ht="12.75">
      <c r="A17" s="3">
        <f t="shared" si="0"/>
        <v>7.375</v>
      </c>
      <c r="B17" s="2">
        <v>15</v>
      </c>
      <c r="C17" s="36" t="s">
        <v>321</v>
      </c>
      <c r="D17" s="126" t="s">
        <v>111</v>
      </c>
      <c r="E17" s="81"/>
      <c r="F17" s="135">
        <v>6</v>
      </c>
      <c r="G17" s="81"/>
      <c r="H17" s="80">
        <v>8</v>
      </c>
      <c r="I17" s="107"/>
      <c r="J17" s="91">
        <v>9</v>
      </c>
      <c r="K17" s="94">
        <v>8</v>
      </c>
      <c r="L17" s="118">
        <v>4</v>
      </c>
      <c r="M17" s="92">
        <v>9</v>
      </c>
      <c r="N17" s="92">
        <v>6</v>
      </c>
      <c r="O17" s="92">
        <v>9</v>
      </c>
      <c r="P17" s="308">
        <f t="shared" si="1"/>
        <v>7.375</v>
      </c>
      <c r="Q17" s="8">
        <v>8</v>
      </c>
    </row>
    <row r="18" spans="2:17" s="5" customFormat="1" ht="13.5" thickBot="1">
      <c r="B18" s="2"/>
      <c r="C18" s="369" t="s">
        <v>0</v>
      </c>
      <c r="D18" s="370"/>
      <c r="E18" s="83"/>
      <c r="F18" s="103">
        <f>AVERAGE(F3:F17)</f>
        <v>5.866666666666666</v>
      </c>
      <c r="G18" s="164"/>
      <c r="H18" s="165">
        <f>AVERAGE(H3:H17)</f>
        <v>6.6</v>
      </c>
      <c r="I18" s="74"/>
      <c r="J18" s="84">
        <f aca="true" t="shared" si="3" ref="J18:O18">AVERAGE(J3:J17)</f>
        <v>8.266666666666667</v>
      </c>
      <c r="K18" s="86">
        <f t="shared" si="3"/>
        <v>7.733333333333333</v>
      </c>
      <c r="L18" s="114">
        <f t="shared" si="3"/>
        <v>6</v>
      </c>
      <c r="M18" s="103">
        <f t="shared" si="3"/>
        <v>7.933333333333334</v>
      </c>
      <c r="N18" s="103">
        <f t="shared" si="3"/>
        <v>7</v>
      </c>
      <c r="O18" s="103">
        <f t="shared" si="3"/>
        <v>7.733333333333333</v>
      </c>
      <c r="P18" s="33">
        <f>AVERAGE(P3:P17)</f>
        <v>7.09</v>
      </c>
      <c r="Q18" s="33">
        <f>AVERAGE(Q3:Q17)</f>
        <v>7.4</v>
      </c>
    </row>
    <row r="19" spans="2:17" s="5" customFormat="1" ht="13.5" thickBot="1">
      <c r="B19" s="2"/>
      <c r="C19" s="6"/>
      <c r="D19" s="69"/>
      <c r="E19" s="345" t="s">
        <v>94</v>
      </c>
      <c r="F19" s="346"/>
      <c r="G19" s="360" t="s">
        <v>95</v>
      </c>
      <c r="H19" s="362"/>
      <c r="I19" s="360" t="s">
        <v>96</v>
      </c>
      <c r="J19" s="362"/>
      <c r="K19" s="141" t="s">
        <v>97</v>
      </c>
      <c r="L19" s="166" t="s">
        <v>98</v>
      </c>
      <c r="M19" s="141" t="s">
        <v>99</v>
      </c>
      <c r="N19" s="141" t="s">
        <v>100</v>
      </c>
      <c r="O19" s="145" t="s">
        <v>101</v>
      </c>
      <c r="P19" s="309"/>
      <c r="Q19" s="9"/>
    </row>
    <row r="20" spans="2:17" ht="13.5" thickBot="1">
      <c r="B20" s="2"/>
      <c r="C20" s="4" t="s">
        <v>35</v>
      </c>
      <c r="D20" s="70"/>
      <c r="E20" s="360" t="s">
        <v>116</v>
      </c>
      <c r="F20" s="361"/>
      <c r="G20" s="361"/>
      <c r="H20" s="361"/>
      <c r="I20" s="361"/>
      <c r="J20" s="361"/>
      <c r="K20" s="361"/>
      <c r="L20" s="361"/>
      <c r="M20" s="362"/>
      <c r="N20" s="360" t="s">
        <v>136</v>
      </c>
      <c r="O20" s="362"/>
      <c r="P20" s="67">
        <f>Q20/$B$17</f>
        <v>1</v>
      </c>
      <c r="Q20" s="8">
        <f>COUNTIF(Q3:Q17,"&gt;3")</f>
        <v>15</v>
      </c>
    </row>
    <row r="21" spans="2:17" ht="12.75">
      <c r="B21" s="2"/>
      <c r="C21" s="4" t="s">
        <v>36</v>
      </c>
      <c r="D21" s="4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7">
        <f>Q21/$B$17</f>
        <v>0.8666666666666667</v>
      </c>
      <c r="Q21" s="8">
        <f>COUNTIF(Q3:Q17,"&gt;6")</f>
        <v>13</v>
      </c>
    </row>
    <row r="23" ht="12.75">
      <c r="C23" t="s">
        <v>208</v>
      </c>
    </row>
  </sheetData>
  <sheetProtection/>
  <mergeCells count="6">
    <mergeCell ref="N20:O20"/>
    <mergeCell ref="C18:D18"/>
    <mergeCell ref="E19:F19"/>
    <mergeCell ref="I19:J19"/>
    <mergeCell ref="E20:M20"/>
    <mergeCell ref="G19:H19"/>
  </mergeCells>
  <conditionalFormatting sqref="Q3:Q17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P3:P17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"/>
  <dimension ref="A1:AG26"/>
  <sheetViews>
    <sheetView zoomScalePageLayoutView="0" workbookViewId="0" topLeftCell="A1">
      <selection activeCell="Y16" sqref="Y16"/>
    </sheetView>
  </sheetViews>
  <sheetFormatPr defaultColWidth="9.00390625" defaultRowHeight="12.75"/>
  <cols>
    <col min="1" max="1" width="3.625" style="0" customWidth="1"/>
    <col min="2" max="2" width="21.75390625" style="0" customWidth="1"/>
    <col min="3" max="3" width="8.625" style="0" customWidth="1"/>
    <col min="4" max="4" width="5.00390625" style="0" customWidth="1"/>
    <col min="5" max="5" width="5.25390625" style="0" customWidth="1"/>
    <col min="6" max="7" width="5.375" style="0" customWidth="1"/>
    <col min="8" max="12" width="5.75390625" style="0" customWidth="1"/>
    <col min="13" max="13" width="5.625" style="0" customWidth="1"/>
    <col min="14" max="14" width="5.75390625" style="0" customWidth="1"/>
    <col min="15" max="15" width="5.625" style="0" customWidth="1"/>
    <col min="16" max="16" width="6.25390625" style="0" customWidth="1"/>
    <col min="17" max="19" width="5.625" style="0" customWidth="1"/>
    <col min="20" max="20" width="6.25390625" style="0" customWidth="1"/>
    <col min="21" max="21" width="5.625" style="0" customWidth="1"/>
    <col min="22" max="22" width="5.75390625" style="0" customWidth="1"/>
    <col min="23" max="23" width="9.125" style="3" customWidth="1"/>
    <col min="24" max="24" width="9.125" style="10" customWidth="1"/>
    <col min="26" max="26" width="10.625" style="0" customWidth="1"/>
  </cols>
  <sheetData>
    <row r="1" spans="1:33" ht="13.5" thickBot="1">
      <c r="A1" s="379" t="s">
        <v>238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42"/>
      <c r="P1" s="342"/>
      <c r="Q1" s="342"/>
      <c r="R1" s="342"/>
      <c r="S1" s="342"/>
      <c r="T1" s="342"/>
      <c r="U1" s="379"/>
      <c r="V1" s="379"/>
      <c r="W1" s="379"/>
      <c r="X1" s="31"/>
      <c r="Y1" s="76">
        <v>43488</v>
      </c>
      <c r="Z1" s="31"/>
      <c r="AA1" s="31"/>
      <c r="AB1" s="59"/>
      <c r="AC1" s="60"/>
      <c r="AF1" s="14"/>
      <c r="AG1" s="15"/>
    </row>
    <row r="2" spans="1:29" ht="16.5" customHeight="1" thickBot="1">
      <c r="A2" s="61" t="s">
        <v>69</v>
      </c>
      <c r="B2" s="62" t="s">
        <v>26</v>
      </c>
      <c r="C2" s="63" t="s">
        <v>70</v>
      </c>
      <c r="D2" s="187">
        <v>43376</v>
      </c>
      <c r="E2" s="140">
        <v>43377</v>
      </c>
      <c r="F2" s="187">
        <v>43384</v>
      </c>
      <c r="G2" s="136">
        <v>43388</v>
      </c>
      <c r="H2" s="143">
        <v>43395</v>
      </c>
      <c r="I2" s="187">
        <v>43402</v>
      </c>
      <c r="J2" s="140">
        <v>43409</v>
      </c>
      <c r="K2" s="106">
        <v>43416</v>
      </c>
      <c r="L2" s="116">
        <v>43423</v>
      </c>
      <c r="M2" s="106">
        <v>43426</v>
      </c>
      <c r="N2" s="112">
        <v>43426</v>
      </c>
      <c r="O2" s="75">
        <v>43430</v>
      </c>
      <c r="P2" s="133">
        <v>43433</v>
      </c>
      <c r="Q2" s="112">
        <v>43437</v>
      </c>
      <c r="R2" s="75">
        <v>43440</v>
      </c>
      <c r="S2" s="133">
        <v>43441</v>
      </c>
      <c r="T2" s="76">
        <v>43444</v>
      </c>
      <c r="U2" s="106">
        <v>43446</v>
      </c>
      <c r="V2" s="76">
        <v>43447</v>
      </c>
      <c r="W2" s="64" t="s">
        <v>24</v>
      </c>
      <c r="X2" s="65" t="s">
        <v>21</v>
      </c>
      <c r="Y2" s="219" t="s">
        <v>139</v>
      </c>
      <c r="Z2" s="219" t="s">
        <v>140</v>
      </c>
      <c r="AA2" s="31"/>
      <c r="AB2" s="31"/>
      <c r="AC2" s="31"/>
    </row>
    <row r="3" spans="1:29" ht="12.75">
      <c r="A3" s="56">
        <v>1</v>
      </c>
      <c r="B3" s="198" t="s">
        <v>345</v>
      </c>
      <c r="C3" s="177" t="s">
        <v>137</v>
      </c>
      <c r="D3" s="122"/>
      <c r="E3" s="174">
        <v>8</v>
      </c>
      <c r="F3" s="122"/>
      <c r="G3" s="204"/>
      <c r="H3" s="125">
        <v>6</v>
      </c>
      <c r="I3" s="131" t="s">
        <v>276</v>
      </c>
      <c r="J3" s="125">
        <v>7</v>
      </c>
      <c r="K3" s="122"/>
      <c r="L3" s="125">
        <v>7</v>
      </c>
      <c r="M3" s="108" t="s">
        <v>276</v>
      </c>
      <c r="N3" s="102">
        <v>6</v>
      </c>
      <c r="O3" s="77"/>
      <c r="P3" s="71" t="s">
        <v>276</v>
      </c>
      <c r="Q3" s="91">
        <v>7</v>
      </c>
      <c r="R3" s="108" t="s">
        <v>276</v>
      </c>
      <c r="S3" s="71"/>
      <c r="T3" s="78">
        <v>7</v>
      </c>
      <c r="U3" s="107"/>
      <c r="V3" s="78">
        <v>5</v>
      </c>
      <c r="W3" s="88">
        <f aca="true" t="shared" si="0" ref="W3:W18">AVERAGE(D3:V3)</f>
        <v>6.625</v>
      </c>
      <c r="X3" s="8">
        <f aca="true" t="shared" si="1" ref="X3:X10">ROUND(W3,0)</f>
        <v>7</v>
      </c>
      <c r="Y3" s="12">
        <v>7</v>
      </c>
      <c r="Z3" s="12">
        <v>20</v>
      </c>
      <c r="AA3" s="1" t="s">
        <v>30</v>
      </c>
      <c r="AB3" s="1">
        <f>COUNTIF(X3:X18,"&gt;8")</f>
        <v>3</v>
      </c>
      <c r="AC3" s="46">
        <f>AB3/$A$18</f>
        <v>0.1875</v>
      </c>
    </row>
    <row r="4" spans="1:29" ht="12.75">
      <c r="A4" s="56">
        <v>2</v>
      </c>
      <c r="B4" s="198" t="s">
        <v>346</v>
      </c>
      <c r="C4" s="177" t="s">
        <v>81</v>
      </c>
      <c r="D4" s="79"/>
      <c r="E4" s="104">
        <v>8</v>
      </c>
      <c r="F4" s="79"/>
      <c r="G4" s="101"/>
      <c r="H4" s="92">
        <v>4</v>
      </c>
      <c r="I4" s="110"/>
      <c r="J4" s="92">
        <v>6</v>
      </c>
      <c r="K4" s="79"/>
      <c r="L4" s="92">
        <v>8</v>
      </c>
      <c r="M4" s="104"/>
      <c r="N4" s="104">
        <v>5</v>
      </c>
      <c r="O4" s="81"/>
      <c r="P4" s="72"/>
      <c r="Q4" s="80">
        <v>6</v>
      </c>
      <c r="R4" s="109"/>
      <c r="S4" s="12"/>
      <c r="T4" s="92">
        <v>7</v>
      </c>
      <c r="U4" s="110"/>
      <c r="V4" s="80">
        <v>7</v>
      </c>
      <c r="W4" s="88">
        <f t="shared" si="0"/>
        <v>6.375</v>
      </c>
      <c r="X4" s="8">
        <f t="shared" si="1"/>
        <v>6</v>
      </c>
      <c r="Y4" s="12">
        <v>7</v>
      </c>
      <c r="Z4" s="12">
        <v>7</v>
      </c>
      <c r="AA4" s="1" t="s">
        <v>31</v>
      </c>
      <c r="AB4" s="47">
        <f>COUNTIF(X3:X18,7)+COUNTIF(X3:X18,8)</f>
        <v>2</v>
      </c>
      <c r="AC4" s="46">
        <f>AB4/$A$18</f>
        <v>0.125</v>
      </c>
    </row>
    <row r="5" spans="1:29" ht="12.75">
      <c r="A5" s="56">
        <v>3</v>
      </c>
      <c r="B5" s="198" t="s">
        <v>347</v>
      </c>
      <c r="C5" s="177" t="s">
        <v>111</v>
      </c>
      <c r="D5" s="79"/>
      <c r="E5" s="104">
        <v>4</v>
      </c>
      <c r="F5" s="79" t="s">
        <v>276</v>
      </c>
      <c r="G5" s="101"/>
      <c r="H5" s="92">
        <v>5</v>
      </c>
      <c r="I5" s="110"/>
      <c r="J5" s="92">
        <v>6</v>
      </c>
      <c r="K5" s="79"/>
      <c r="L5" s="92">
        <v>6</v>
      </c>
      <c r="M5" s="104"/>
      <c r="N5" s="104">
        <v>5</v>
      </c>
      <c r="O5" s="79"/>
      <c r="P5" s="72"/>
      <c r="Q5" s="92">
        <v>7</v>
      </c>
      <c r="R5" s="110"/>
      <c r="S5" s="72"/>
      <c r="T5" s="92">
        <v>6</v>
      </c>
      <c r="U5" s="110"/>
      <c r="V5" s="92">
        <v>6</v>
      </c>
      <c r="W5" s="96">
        <f t="shared" si="0"/>
        <v>5.625</v>
      </c>
      <c r="X5" s="8">
        <f t="shared" si="1"/>
        <v>6</v>
      </c>
      <c r="Y5" s="12">
        <v>6</v>
      </c>
      <c r="Z5" s="12">
        <v>2</v>
      </c>
      <c r="AA5" s="1" t="s">
        <v>32</v>
      </c>
      <c r="AB5" s="47">
        <f>COUNTIF(X3:X18,4)+COUNTIF(X3:X18,5)+COUNTIF(X3:X18,6)</f>
        <v>11</v>
      </c>
      <c r="AC5" s="46">
        <f>AB5/$A$18</f>
        <v>0.6875</v>
      </c>
    </row>
    <row r="6" spans="1:29" ht="12.75">
      <c r="A6" s="56">
        <v>4</v>
      </c>
      <c r="B6" s="199" t="s">
        <v>348</v>
      </c>
      <c r="C6" s="126" t="s">
        <v>106</v>
      </c>
      <c r="D6" s="79"/>
      <c r="E6" s="104">
        <v>7</v>
      </c>
      <c r="F6" s="79"/>
      <c r="G6" s="101"/>
      <c r="H6" s="92">
        <v>6</v>
      </c>
      <c r="I6" s="110" t="s">
        <v>276</v>
      </c>
      <c r="J6" s="92">
        <v>7</v>
      </c>
      <c r="K6" s="79" t="s">
        <v>276</v>
      </c>
      <c r="L6" s="92">
        <v>5</v>
      </c>
      <c r="M6" s="104" t="s">
        <v>276</v>
      </c>
      <c r="N6" s="104">
        <v>7</v>
      </c>
      <c r="O6" s="79"/>
      <c r="P6" s="72"/>
      <c r="Q6" s="92">
        <v>6</v>
      </c>
      <c r="R6" s="110" t="s">
        <v>276</v>
      </c>
      <c r="S6" s="72"/>
      <c r="T6" s="92">
        <v>7</v>
      </c>
      <c r="U6" s="110"/>
      <c r="V6" s="92">
        <v>4</v>
      </c>
      <c r="W6" s="96">
        <f t="shared" si="0"/>
        <v>6.125</v>
      </c>
      <c r="X6" s="8">
        <f t="shared" si="1"/>
        <v>6</v>
      </c>
      <c r="Y6" s="12">
        <v>6</v>
      </c>
      <c r="Z6" s="12">
        <v>14</v>
      </c>
      <c r="AA6" s="1" t="s">
        <v>33</v>
      </c>
      <c r="AB6" s="1">
        <f>COUNTIF(X3:X18,"&lt;4")</f>
        <v>0</v>
      </c>
      <c r="AC6" s="46">
        <f>AB6/$A$18</f>
        <v>0</v>
      </c>
    </row>
    <row r="7" spans="1:26" ht="12.75">
      <c r="A7" s="56">
        <v>5</v>
      </c>
      <c r="B7" s="198" t="s">
        <v>349</v>
      </c>
      <c r="C7" s="177" t="s">
        <v>114</v>
      </c>
      <c r="D7" s="79"/>
      <c r="E7" s="104">
        <v>5</v>
      </c>
      <c r="F7" s="79"/>
      <c r="G7" s="101" t="s">
        <v>276</v>
      </c>
      <c r="H7" s="92">
        <v>6</v>
      </c>
      <c r="I7" s="110"/>
      <c r="J7" s="92">
        <v>7</v>
      </c>
      <c r="K7" s="79"/>
      <c r="L7" s="92">
        <v>7</v>
      </c>
      <c r="M7" s="104" t="s">
        <v>276</v>
      </c>
      <c r="N7" s="104">
        <v>7</v>
      </c>
      <c r="O7" s="79"/>
      <c r="P7" s="72"/>
      <c r="Q7" s="92">
        <v>7</v>
      </c>
      <c r="R7" s="110"/>
      <c r="S7" s="72"/>
      <c r="T7" s="92">
        <v>6</v>
      </c>
      <c r="U7" s="110"/>
      <c r="V7" s="92">
        <v>5</v>
      </c>
      <c r="W7" s="96">
        <f t="shared" si="0"/>
        <v>6.25</v>
      </c>
      <c r="X7" s="8">
        <f t="shared" si="1"/>
        <v>6</v>
      </c>
      <c r="Y7" s="12">
        <v>6</v>
      </c>
      <c r="Z7" s="12">
        <v>22</v>
      </c>
    </row>
    <row r="8" spans="1:26" ht="12.75">
      <c r="A8" s="56">
        <v>6</v>
      </c>
      <c r="B8" s="198" t="s">
        <v>350</v>
      </c>
      <c r="C8" s="177" t="s">
        <v>80</v>
      </c>
      <c r="D8" s="79"/>
      <c r="E8" s="104">
        <v>9</v>
      </c>
      <c r="F8" s="79"/>
      <c r="G8" s="101"/>
      <c r="H8" s="92">
        <v>9</v>
      </c>
      <c r="I8" s="110"/>
      <c r="J8" s="92">
        <v>7</v>
      </c>
      <c r="K8" s="79"/>
      <c r="L8" s="118">
        <v>4</v>
      </c>
      <c r="M8" s="104"/>
      <c r="N8" s="104">
        <v>5</v>
      </c>
      <c r="O8" s="79"/>
      <c r="P8" s="72"/>
      <c r="Q8" s="92">
        <v>10</v>
      </c>
      <c r="R8" s="110"/>
      <c r="S8" s="72"/>
      <c r="T8" s="92">
        <v>10</v>
      </c>
      <c r="U8" s="110"/>
      <c r="V8" s="92">
        <v>6</v>
      </c>
      <c r="W8" s="96">
        <f t="shared" si="0"/>
        <v>7.5</v>
      </c>
      <c r="X8" s="8">
        <f t="shared" si="1"/>
        <v>8</v>
      </c>
      <c r="Y8" s="12">
        <v>7</v>
      </c>
      <c r="Z8" s="12">
        <v>19</v>
      </c>
    </row>
    <row r="9" spans="1:26" ht="12.75">
      <c r="A9" s="56">
        <v>7</v>
      </c>
      <c r="B9" s="198" t="s">
        <v>351</v>
      </c>
      <c r="C9" s="177" t="s">
        <v>407</v>
      </c>
      <c r="D9" s="79" t="s">
        <v>276</v>
      </c>
      <c r="E9" s="104">
        <v>4</v>
      </c>
      <c r="F9" s="79" t="s">
        <v>276</v>
      </c>
      <c r="G9" s="101"/>
      <c r="H9" s="92">
        <v>5</v>
      </c>
      <c r="I9" s="110"/>
      <c r="J9" s="92">
        <v>7</v>
      </c>
      <c r="K9" s="79"/>
      <c r="L9" s="118">
        <v>6</v>
      </c>
      <c r="M9" s="104" t="s">
        <v>276</v>
      </c>
      <c r="N9" s="104">
        <v>5</v>
      </c>
      <c r="O9" s="79"/>
      <c r="P9" s="72"/>
      <c r="Q9" s="92">
        <v>5</v>
      </c>
      <c r="R9" s="110"/>
      <c r="S9" s="72"/>
      <c r="T9" s="92">
        <v>7</v>
      </c>
      <c r="U9" s="110"/>
      <c r="V9" s="92">
        <v>5</v>
      </c>
      <c r="W9" s="96">
        <f t="shared" si="0"/>
        <v>5.5</v>
      </c>
      <c r="X9" s="8">
        <f t="shared" si="1"/>
        <v>6</v>
      </c>
      <c r="Y9" s="12">
        <v>5</v>
      </c>
      <c r="Z9" s="12">
        <v>6</v>
      </c>
    </row>
    <row r="10" spans="1:26" ht="12.75">
      <c r="A10" s="56">
        <v>8</v>
      </c>
      <c r="B10" s="198" t="s">
        <v>352</v>
      </c>
      <c r="C10" s="177" t="s">
        <v>80</v>
      </c>
      <c r="D10" s="79" t="s">
        <v>276</v>
      </c>
      <c r="E10" s="104">
        <v>4</v>
      </c>
      <c r="F10" s="79" t="s">
        <v>276</v>
      </c>
      <c r="G10" s="101" t="s">
        <v>276</v>
      </c>
      <c r="H10" s="92">
        <v>4</v>
      </c>
      <c r="I10" s="110" t="s">
        <v>276</v>
      </c>
      <c r="J10" s="92">
        <v>7</v>
      </c>
      <c r="K10" s="79" t="s">
        <v>276</v>
      </c>
      <c r="L10" s="118">
        <v>4</v>
      </c>
      <c r="M10" s="104"/>
      <c r="N10" s="104">
        <v>5</v>
      </c>
      <c r="O10" s="79" t="s">
        <v>276</v>
      </c>
      <c r="P10" s="72"/>
      <c r="Q10" s="92">
        <v>10</v>
      </c>
      <c r="R10" s="110"/>
      <c r="S10" s="72"/>
      <c r="T10" s="92">
        <v>10</v>
      </c>
      <c r="U10" s="110"/>
      <c r="V10" s="92">
        <v>6</v>
      </c>
      <c r="W10" s="96">
        <f t="shared" si="0"/>
        <v>6.25</v>
      </c>
      <c r="X10" s="8">
        <f t="shared" si="1"/>
        <v>6</v>
      </c>
      <c r="Y10" s="12">
        <v>6</v>
      </c>
      <c r="Z10" s="12">
        <v>18</v>
      </c>
    </row>
    <row r="11" spans="1:26" ht="12.75">
      <c r="A11" s="56">
        <v>9</v>
      </c>
      <c r="B11" s="198" t="s">
        <v>353</v>
      </c>
      <c r="C11" s="177" t="s">
        <v>141</v>
      </c>
      <c r="D11" s="79"/>
      <c r="E11" s="104">
        <v>7</v>
      </c>
      <c r="F11" s="79" t="s">
        <v>276</v>
      </c>
      <c r="G11" s="101"/>
      <c r="H11" s="92">
        <v>8</v>
      </c>
      <c r="I11" s="110"/>
      <c r="J11" s="92">
        <v>10</v>
      </c>
      <c r="K11" s="79" t="s">
        <v>276</v>
      </c>
      <c r="L11" s="118">
        <v>9</v>
      </c>
      <c r="M11" s="104"/>
      <c r="N11" s="104">
        <v>10</v>
      </c>
      <c r="O11" s="79"/>
      <c r="P11" s="72" t="s">
        <v>276</v>
      </c>
      <c r="Q11" s="92">
        <v>9</v>
      </c>
      <c r="R11" s="110"/>
      <c r="S11" s="72"/>
      <c r="T11" s="92">
        <v>10</v>
      </c>
      <c r="U11" s="110"/>
      <c r="V11" s="92">
        <v>6</v>
      </c>
      <c r="W11" s="96">
        <f t="shared" si="0"/>
        <v>8.625</v>
      </c>
      <c r="X11" s="8">
        <f aca="true" t="shared" si="2" ref="X11:X18">ROUND(W11,0)</f>
        <v>9</v>
      </c>
      <c r="Y11" s="12">
        <v>9</v>
      </c>
      <c r="Z11" s="12">
        <v>3</v>
      </c>
    </row>
    <row r="12" spans="1:26" ht="12.75">
      <c r="A12" s="56">
        <v>10</v>
      </c>
      <c r="B12" s="198" t="s">
        <v>354</v>
      </c>
      <c r="C12" s="177" t="s">
        <v>113</v>
      </c>
      <c r="D12" s="77"/>
      <c r="E12" s="102">
        <v>9</v>
      </c>
      <c r="F12" s="77"/>
      <c r="G12" s="99"/>
      <c r="H12" s="91">
        <v>9</v>
      </c>
      <c r="I12" s="107"/>
      <c r="J12" s="91">
        <v>10</v>
      </c>
      <c r="K12" s="77"/>
      <c r="L12" s="170">
        <v>10</v>
      </c>
      <c r="M12" s="102"/>
      <c r="N12" s="102">
        <v>10</v>
      </c>
      <c r="O12" s="79"/>
      <c r="P12" s="72"/>
      <c r="Q12" s="92">
        <v>10</v>
      </c>
      <c r="R12" s="110"/>
      <c r="S12" s="72"/>
      <c r="T12" s="92">
        <v>10</v>
      </c>
      <c r="U12" s="108"/>
      <c r="V12" s="91">
        <v>7</v>
      </c>
      <c r="W12" s="88">
        <f t="shared" si="0"/>
        <v>9.375</v>
      </c>
      <c r="X12" s="35">
        <f t="shared" si="2"/>
        <v>9</v>
      </c>
      <c r="Y12" s="12">
        <v>9</v>
      </c>
      <c r="Z12" s="19">
        <v>13</v>
      </c>
    </row>
    <row r="13" spans="1:26" ht="12.75">
      <c r="A13" s="56">
        <v>11</v>
      </c>
      <c r="B13" s="199" t="s">
        <v>355</v>
      </c>
      <c r="C13" s="126" t="s">
        <v>408</v>
      </c>
      <c r="D13" s="79" t="s">
        <v>276</v>
      </c>
      <c r="E13" s="104">
        <v>4</v>
      </c>
      <c r="F13" s="79" t="s">
        <v>276</v>
      </c>
      <c r="G13" s="101"/>
      <c r="H13" s="92">
        <v>6</v>
      </c>
      <c r="I13" s="110" t="s">
        <v>276</v>
      </c>
      <c r="J13" s="92">
        <v>5</v>
      </c>
      <c r="K13" s="79" t="s">
        <v>276</v>
      </c>
      <c r="L13" s="118">
        <v>4</v>
      </c>
      <c r="M13" s="110" t="s">
        <v>276</v>
      </c>
      <c r="N13" s="104">
        <v>5</v>
      </c>
      <c r="O13" s="79" t="s">
        <v>276</v>
      </c>
      <c r="P13" s="72" t="s">
        <v>276</v>
      </c>
      <c r="Q13" s="92">
        <v>6</v>
      </c>
      <c r="R13" s="110" t="s">
        <v>276</v>
      </c>
      <c r="S13" s="72"/>
      <c r="T13" s="92">
        <v>5</v>
      </c>
      <c r="U13" s="110"/>
      <c r="V13" s="92">
        <v>5</v>
      </c>
      <c r="W13" s="96">
        <f t="shared" si="0"/>
        <v>5</v>
      </c>
      <c r="X13" s="35">
        <f t="shared" si="2"/>
        <v>5</v>
      </c>
      <c r="Y13" s="12">
        <v>5</v>
      </c>
      <c r="Z13" s="12">
        <v>4</v>
      </c>
    </row>
    <row r="14" spans="1:26" ht="12.75">
      <c r="A14" s="56">
        <v>12</v>
      </c>
      <c r="B14" s="198" t="s">
        <v>356</v>
      </c>
      <c r="C14" s="126" t="s">
        <v>115</v>
      </c>
      <c r="D14" s="79" t="s">
        <v>276</v>
      </c>
      <c r="E14" s="104">
        <v>4</v>
      </c>
      <c r="F14" s="79" t="s">
        <v>276</v>
      </c>
      <c r="G14" s="101" t="s">
        <v>276</v>
      </c>
      <c r="H14" s="92">
        <v>6</v>
      </c>
      <c r="I14" s="110"/>
      <c r="J14" s="92">
        <v>6</v>
      </c>
      <c r="K14" s="79"/>
      <c r="L14" s="118">
        <v>7</v>
      </c>
      <c r="M14" s="110"/>
      <c r="N14" s="104">
        <v>6</v>
      </c>
      <c r="O14" s="79"/>
      <c r="P14" s="72" t="s">
        <v>276</v>
      </c>
      <c r="Q14" s="92">
        <v>7</v>
      </c>
      <c r="R14" s="110"/>
      <c r="S14" s="72"/>
      <c r="T14" s="92">
        <v>7</v>
      </c>
      <c r="U14" s="110"/>
      <c r="V14" s="92">
        <v>5</v>
      </c>
      <c r="W14" s="96">
        <f t="shared" si="0"/>
        <v>6</v>
      </c>
      <c r="X14" s="8">
        <f t="shared" si="2"/>
        <v>6</v>
      </c>
      <c r="Y14" s="12">
        <v>6</v>
      </c>
      <c r="Z14" s="12">
        <v>10</v>
      </c>
    </row>
    <row r="15" spans="1:26" ht="12.75">
      <c r="A15" s="56">
        <v>13</v>
      </c>
      <c r="B15" s="198" t="s">
        <v>357</v>
      </c>
      <c r="C15" s="126" t="s">
        <v>138</v>
      </c>
      <c r="D15" s="79"/>
      <c r="E15" s="104">
        <v>9</v>
      </c>
      <c r="F15" s="79"/>
      <c r="G15" s="101"/>
      <c r="H15" s="92">
        <v>5</v>
      </c>
      <c r="I15" s="110"/>
      <c r="J15" s="92">
        <v>6</v>
      </c>
      <c r="K15" s="79" t="s">
        <v>276</v>
      </c>
      <c r="L15" s="118">
        <v>4</v>
      </c>
      <c r="M15" s="110"/>
      <c r="N15" s="104">
        <v>5</v>
      </c>
      <c r="O15" s="79"/>
      <c r="P15" s="72"/>
      <c r="Q15" s="92">
        <v>6</v>
      </c>
      <c r="R15" s="110"/>
      <c r="S15" s="72"/>
      <c r="T15" s="92">
        <v>7</v>
      </c>
      <c r="U15" s="110"/>
      <c r="V15" s="92">
        <v>5</v>
      </c>
      <c r="W15" s="96">
        <f>AVERAGE(D15:V15)</f>
        <v>5.875</v>
      </c>
      <c r="X15" s="8">
        <f t="shared" si="2"/>
        <v>6</v>
      </c>
      <c r="Y15" s="12">
        <v>8</v>
      </c>
      <c r="Z15" s="12">
        <v>8</v>
      </c>
    </row>
    <row r="16" spans="1:26" ht="12.75">
      <c r="A16" s="56">
        <v>14</v>
      </c>
      <c r="B16" s="198" t="s">
        <v>358</v>
      </c>
      <c r="C16" s="126" t="s">
        <v>82</v>
      </c>
      <c r="D16" s="79" t="s">
        <v>276</v>
      </c>
      <c r="E16" s="104">
        <v>5</v>
      </c>
      <c r="F16" s="79"/>
      <c r="G16" s="101"/>
      <c r="H16" s="92">
        <v>4</v>
      </c>
      <c r="I16" s="110"/>
      <c r="J16" s="92">
        <v>6</v>
      </c>
      <c r="K16" s="79"/>
      <c r="L16" s="118">
        <v>5</v>
      </c>
      <c r="M16" s="110" t="s">
        <v>276</v>
      </c>
      <c r="N16" s="104">
        <v>6</v>
      </c>
      <c r="O16" s="79"/>
      <c r="P16" s="72"/>
      <c r="Q16" s="92">
        <v>4</v>
      </c>
      <c r="R16" s="110" t="s">
        <v>276</v>
      </c>
      <c r="S16" s="72"/>
      <c r="T16" s="92">
        <v>5</v>
      </c>
      <c r="U16" s="110"/>
      <c r="V16" s="92">
        <v>6</v>
      </c>
      <c r="W16" s="96">
        <f t="shared" si="0"/>
        <v>5.125</v>
      </c>
      <c r="X16" s="8">
        <f t="shared" si="2"/>
        <v>5</v>
      </c>
      <c r="Y16" s="12">
        <v>5</v>
      </c>
      <c r="Z16" s="12">
        <v>5</v>
      </c>
    </row>
    <row r="17" spans="1:26" ht="12.75">
      <c r="A17" s="56">
        <v>15</v>
      </c>
      <c r="B17" s="198" t="s">
        <v>359</v>
      </c>
      <c r="C17" s="126" t="s">
        <v>112</v>
      </c>
      <c r="D17" s="79"/>
      <c r="E17" s="104">
        <v>8</v>
      </c>
      <c r="F17" s="79" t="s">
        <v>276</v>
      </c>
      <c r="G17" s="101"/>
      <c r="H17" s="92">
        <v>8</v>
      </c>
      <c r="I17" s="110"/>
      <c r="J17" s="92">
        <v>9</v>
      </c>
      <c r="K17" s="79"/>
      <c r="L17" s="118">
        <v>9</v>
      </c>
      <c r="M17" s="110" t="s">
        <v>276</v>
      </c>
      <c r="N17" s="104">
        <v>8</v>
      </c>
      <c r="O17" s="79"/>
      <c r="P17" s="72"/>
      <c r="Q17" s="92">
        <v>9</v>
      </c>
      <c r="R17" s="110"/>
      <c r="S17" s="72"/>
      <c r="T17" s="92">
        <v>9</v>
      </c>
      <c r="U17" s="110"/>
      <c r="V17" s="92">
        <v>8</v>
      </c>
      <c r="W17" s="96">
        <f t="shared" si="0"/>
        <v>8.5</v>
      </c>
      <c r="X17" s="8">
        <f t="shared" si="2"/>
        <v>9</v>
      </c>
      <c r="Y17" s="12">
        <v>9</v>
      </c>
      <c r="Z17" s="12">
        <v>1</v>
      </c>
    </row>
    <row r="18" spans="1:26" ht="12.75">
      <c r="A18" s="56">
        <v>16</v>
      </c>
      <c r="B18" s="198" t="s">
        <v>360</v>
      </c>
      <c r="C18" s="126" t="s">
        <v>115</v>
      </c>
      <c r="D18" s="79"/>
      <c r="E18" s="104">
        <v>5</v>
      </c>
      <c r="F18" s="79" t="s">
        <v>276</v>
      </c>
      <c r="G18" s="101"/>
      <c r="H18" s="92">
        <v>6</v>
      </c>
      <c r="I18" s="110" t="s">
        <v>276</v>
      </c>
      <c r="J18" s="92">
        <v>7</v>
      </c>
      <c r="K18" s="79"/>
      <c r="L18" s="118">
        <v>7</v>
      </c>
      <c r="M18" s="110"/>
      <c r="N18" s="104">
        <v>7</v>
      </c>
      <c r="O18" s="79" t="s">
        <v>276</v>
      </c>
      <c r="P18" s="72"/>
      <c r="Q18" s="92">
        <v>6</v>
      </c>
      <c r="R18" s="110"/>
      <c r="S18" s="72"/>
      <c r="T18" s="92">
        <v>7</v>
      </c>
      <c r="U18" s="110"/>
      <c r="V18" s="92">
        <v>5</v>
      </c>
      <c r="W18" s="96">
        <f t="shared" si="0"/>
        <v>6.25</v>
      </c>
      <c r="X18" s="8">
        <f t="shared" si="2"/>
        <v>6</v>
      </c>
      <c r="Y18" s="12">
        <v>6</v>
      </c>
      <c r="Z18" s="12">
        <v>16</v>
      </c>
    </row>
    <row r="19" spans="1:24" s="5" customFormat="1" ht="13.5" thickBot="1">
      <c r="A19" s="369" t="s">
        <v>0</v>
      </c>
      <c r="B19" s="370"/>
      <c r="C19" s="370"/>
      <c r="D19" s="164"/>
      <c r="E19" s="167"/>
      <c r="F19" s="164"/>
      <c r="G19" s="168"/>
      <c r="H19" s="165"/>
      <c r="I19" s="181"/>
      <c r="J19" s="165">
        <f>AVERAGE(J3:J18)</f>
        <v>7.0625</v>
      </c>
      <c r="K19" s="171"/>
      <c r="L19" s="165">
        <f>AVERAGE(L3:L18)</f>
        <v>6.375</v>
      </c>
      <c r="M19" s="74"/>
      <c r="N19" s="103">
        <f>AVERAGE(N3:N18)</f>
        <v>6.375</v>
      </c>
      <c r="O19" s="164"/>
      <c r="P19" s="169" t="e">
        <f>AVERAGE(P3:P18)</f>
        <v>#DIV/0!</v>
      </c>
      <c r="Q19" s="165"/>
      <c r="R19" s="181"/>
      <c r="S19" s="169"/>
      <c r="T19" s="165">
        <f>AVERAGE(T3:T18)</f>
        <v>7.5</v>
      </c>
      <c r="U19" s="181"/>
      <c r="V19" s="165">
        <f>AVERAGE(V3:V18)</f>
        <v>5.6875</v>
      </c>
      <c r="W19" s="95">
        <f>AVERAGE(W3:W18)</f>
        <v>6.5625</v>
      </c>
      <c r="X19" s="33">
        <f>AVERAGE(X3:X18)</f>
        <v>6.625</v>
      </c>
    </row>
    <row r="20" spans="1:24" s="5" customFormat="1" ht="13.5" thickBot="1">
      <c r="A20" s="369"/>
      <c r="B20" s="370"/>
      <c r="C20" s="370"/>
      <c r="D20" s="371" t="s">
        <v>56</v>
      </c>
      <c r="E20" s="374"/>
      <c r="F20" s="372" t="s">
        <v>57</v>
      </c>
      <c r="G20" s="372"/>
      <c r="H20" s="372"/>
      <c r="I20" s="371" t="s">
        <v>58</v>
      </c>
      <c r="J20" s="374"/>
      <c r="K20" s="371" t="s">
        <v>59</v>
      </c>
      <c r="L20" s="372"/>
      <c r="M20" s="360" t="s">
        <v>60</v>
      </c>
      <c r="N20" s="362"/>
      <c r="O20" s="360" t="s">
        <v>64</v>
      </c>
      <c r="P20" s="361"/>
      <c r="Q20" s="361"/>
      <c r="R20" s="360" t="s">
        <v>65</v>
      </c>
      <c r="S20" s="361"/>
      <c r="T20" s="361"/>
      <c r="U20" s="360" t="s">
        <v>156</v>
      </c>
      <c r="V20" s="362"/>
      <c r="W20" s="89"/>
      <c r="X20" s="9"/>
    </row>
    <row r="21" spans="1:24" ht="12.75">
      <c r="A21" s="364" t="s">
        <v>44</v>
      </c>
      <c r="B21" s="365"/>
      <c r="C21" s="366"/>
      <c r="D21" s="347" t="s">
        <v>79</v>
      </c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">
        <f>X21/A18</f>
        <v>1</v>
      </c>
      <c r="X21" s="8">
        <f>COUNTIF(X3:X18,"&gt;3")</f>
        <v>16</v>
      </c>
    </row>
    <row r="22" spans="1:24" ht="12.75">
      <c r="A22" s="364" t="s">
        <v>45</v>
      </c>
      <c r="B22" s="365"/>
      <c r="C22" s="366"/>
      <c r="D22" s="13"/>
      <c r="E22" s="4"/>
      <c r="F22" s="13"/>
      <c r="G22" s="1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34">
        <f>X22/A18</f>
        <v>0.3125</v>
      </c>
      <c r="X22" s="8">
        <f>COUNTIF(X3:X18,"&gt;6")</f>
        <v>5</v>
      </c>
    </row>
    <row r="24" ht="12.75">
      <c r="B24" t="s">
        <v>397</v>
      </c>
    </row>
    <row r="26" spans="27:29" ht="12.75">
      <c r="AA26" s="3"/>
      <c r="AB26" s="53"/>
      <c r="AC26" s="3"/>
    </row>
  </sheetData>
  <sheetProtection/>
  <mergeCells count="14">
    <mergeCell ref="A22:C22"/>
    <mergeCell ref="D21:V21"/>
    <mergeCell ref="K20:L20"/>
    <mergeCell ref="M20:N20"/>
    <mergeCell ref="A21:C21"/>
    <mergeCell ref="A1:W1"/>
    <mergeCell ref="U20:V20"/>
    <mergeCell ref="A19:C19"/>
    <mergeCell ref="A20:C20"/>
    <mergeCell ref="D20:E20"/>
    <mergeCell ref="F20:H20"/>
    <mergeCell ref="I20:J20"/>
    <mergeCell ref="O20:Q20"/>
    <mergeCell ref="R20:T20"/>
  </mergeCells>
  <conditionalFormatting sqref="X3:X18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W3:W18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/>
  <dimension ref="A1:Y21"/>
  <sheetViews>
    <sheetView zoomScale="95" zoomScaleNormal="95" zoomScalePageLayoutView="0" workbookViewId="0" topLeftCell="A1">
      <selection activeCell="M18" sqref="M18"/>
    </sheetView>
  </sheetViews>
  <sheetFormatPr defaultColWidth="9.00390625" defaultRowHeight="12.75"/>
  <cols>
    <col min="1" max="1" width="5.125" style="0" customWidth="1"/>
    <col min="2" max="2" width="21.75390625" style="0" bestFit="1" customWidth="1"/>
    <col min="3" max="3" width="8.00390625" style="0" customWidth="1"/>
    <col min="4" max="4" width="5.75390625" style="0" customWidth="1"/>
    <col min="5" max="5" width="5.375" style="0" customWidth="1"/>
    <col min="6" max="6" width="6.00390625" style="0" customWidth="1"/>
    <col min="7" max="8" width="5.75390625" style="0" customWidth="1"/>
    <col min="9" max="9" width="5.875" style="0" bestFit="1" customWidth="1"/>
    <col min="10" max="11" width="6.625" style="0" customWidth="1"/>
    <col min="12" max="12" width="6.75390625" style="0" customWidth="1"/>
    <col min="13" max="13" width="12.875" style="10" customWidth="1"/>
    <col min="14" max="14" width="10.00390625" style="0" customWidth="1"/>
    <col min="15" max="16" width="9.25390625" style="0" bestFit="1" customWidth="1"/>
  </cols>
  <sheetData>
    <row r="1" spans="1:25" ht="13.5" thickBot="1">
      <c r="A1" s="379" t="s">
        <v>361</v>
      </c>
      <c r="B1" s="379"/>
      <c r="C1" s="379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1"/>
      <c r="O1" s="31"/>
      <c r="P1" s="31"/>
      <c r="Q1" s="31"/>
      <c r="R1" s="31"/>
      <c r="S1" s="31"/>
      <c r="T1" s="59"/>
      <c r="U1" s="60"/>
      <c r="X1" s="14"/>
      <c r="Y1" s="15"/>
    </row>
    <row r="2" spans="1:21" ht="16.5" customHeight="1" thickBot="1">
      <c r="A2" s="61" t="s">
        <v>69</v>
      </c>
      <c r="B2" s="62" t="s">
        <v>26</v>
      </c>
      <c r="C2" s="63" t="s">
        <v>70</v>
      </c>
      <c r="D2" s="75">
        <v>43357</v>
      </c>
      <c r="E2" s="76">
        <v>43361</v>
      </c>
      <c r="F2" s="75">
        <v>43368</v>
      </c>
      <c r="G2" s="76">
        <v>43382</v>
      </c>
      <c r="H2" s="75">
        <v>43383</v>
      </c>
      <c r="I2" s="76">
        <v>43390</v>
      </c>
      <c r="J2" s="75">
        <v>43397</v>
      </c>
      <c r="K2" s="76">
        <v>43404</v>
      </c>
      <c r="L2" s="112">
        <v>43410</v>
      </c>
      <c r="M2" s="295" t="s">
        <v>21</v>
      </c>
      <c r="N2" s="295" t="s">
        <v>419</v>
      </c>
      <c r="O2" s="31"/>
      <c r="P2" s="31"/>
      <c r="Q2" s="31"/>
      <c r="R2" s="31"/>
      <c r="S2" s="31"/>
      <c r="T2" s="31"/>
      <c r="U2" s="31"/>
    </row>
    <row r="3" spans="1:14" ht="12.75">
      <c r="A3" s="36">
        <v>1</v>
      </c>
      <c r="B3" s="36" t="s">
        <v>278</v>
      </c>
      <c r="C3" s="177">
        <v>9</v>
      </c>
      <c r="D3" s="122" t="s">
        <v>276</v>
      </c>
      <c r="E3" s="125" t="s">
        <v>340</v>
      </c>
      <c r="F3" s="122" t="s">
        <v>276</v>
      </c>
      <c r="G3" s="125">
        <v>4</v>
      </c>
      <c r="H3" s="122" t="s">
        <v>276</v>
      </c>
      <c r="I3" s="125">
        <v>4</v>
      </c>
      <c r="J3" s="122" t="s">
        <v>276</v>
      </c>
      <c r="K3" s="125">
        <v>6</v>
      </c>
      <c r="L3" s="125" t="s">
        <v>340</v>
      </c>
      <c r="M3" s="294">
        <f aca="true" t="shared" si="0" ref="M3:M17">AVERAGE(D3:L3)</f>
        <v>4.666666666666667</v>
      </c>
      <c r="N3" s="19" t="s">
        <v>419</v>
      </c>
    </row>
    <row r="4" spans="1:14" ht="12.75">
      <c r="A4" s="2">
        <v>2</v>
      </c>
      <c r="B4" s="36" t="s">
        <v>279</v>
      </c>
      <c r="C4" s="177" t="s">
        <v>137</v>
      </c>
      <c r="D4" s="79" t="s">
        <v>276</v>
      </c>
      <c r="E4" s="92" t="s">
        <v>340</v>
      </c>
      <c r="F4" s="79"/>
      <c r="G4" s="92">
        <v>4</v>
      </c>
      <c r="H4" s="79"/>
      <c r="I4" s="92">
        <v>4</v>
      </c>
      <c r="J4" s="79" t="s">
        <v>276</v>
      </c>
      <c r="K4" s="92">
        <v>4</v>
      </c>
      <c r="L4" s="80" t="s">
        <v>340</v>
      </c>
      <c r="M4" s="294">
        <f t="shared" si="0"/>
        <v>4</v>
      </c>
      <c r="N4" s="12" t="s">
        <v>419</v>
      </c>
    </row>
    <row r="5" spans="1:14" ht="12.75">
      <c r="A5" s="2">
        <v>3</v>
      </c>
      <c r="B5" s="36" t="s">
        <v>280</v>
      </c>
      <c r="C5" s="177">
        <v>6</v>
      </c>
      <c r="D5" s="81" t="s">
        <v>276</v>
      </c>
      <c r="E5" s="92" t="s">
        <v>340</v>
      </c>
      <c r="F5" s="79" t="s">
        <v>276</v>
      </c>
      <c r="G5" s="92">
        <v>4</v>
      </c>
      <c r="H5" s="79" t="s">
        <v>276</v>
      </c>
      <c r="I5" s="92">
        <v>4</v>
      </c>
      <c r="J5" s="79"/>
      <c r="K5" s="92">
        <v>6</v>
      </c>
      <c r="L5" s="80" t="s">
        <v>340</v>
      </c>
      <c r="M5" s="294">
        <f t="shared" si="0"/>
        <v>4.666666666666667</v>
      </c>
      <c r="N5" s="12" t="s">
        <v>419</v>
      </c>
    </row>
    <row r="6" spans="1:14" ht="12.75">
      <c r="A6" s="2">
        <v>4</v>
      </c>
      <c r="B6" s="2" t="s">
        <v>281</v>
      </c>
      <c r="C6" s="126">
        <v>5</v>
      </c>
      <c r="D6" s="79" t="s">
        <v>276</v>
      </c>
      <c r="E6" s="92" t="s">
        <v>340</v>
      </c>
      <c r="F6" s="79" t="s">
        <v>276</v>
      </c>
      <c r="G6" s="92">
        <v>7</v>
      </c>
      <c r="H6" s="79" t="s">
        <v>276</v>
      </c>
      <c r="I6" s="92">
        <v>7</v>
      </c>
      <c r="J6" s="79"/>
      <c r="K6" s="92">
        <v>10</v>
      </c>
      <c r="L6" s="92" t="s">
        <v>340</v>
      </c>
      <c r="M6" s="294">
        <f t="shared" si="0"/>
        <v>8</v>
      </c>
      <c r="N6" s="12" t="s">
        <v>419</v>
      </c>
    </row>
    <row r="7" spans="1:14" ht="12.75">
      <c r="A7" s="2">
        <v>5</v>
      </c>
      <c r="B7" s="36" t="s">
        <v>282</v>
      </c>
      <c r="C7" s="177">
        <v>10</v>
      </c>
      <c r="D7" s="79" t="s">
        <v>276</v>
      </c>
      <c r="E7" s="92" t="s">
        <v>340</v>
      </c>
      <c r="F7" s="79" t="s">
        <v>276</v>
      </c>
      <c r="G7" s="92">
        <v>4</v>
      </c>
      <c r="H7" s="79" t="s">
        <v>276</v>
      </c>
      <c r="I7" s="92">
        <v>4</v>
      </c>
      <c r="J7" s="79" t="s">
        <v>276</v>
      </c>
      <c r="K7" s="92">
        <v>6</v>
      </c>
      <c r="L7" s="80" t="s">
        <v>340</v>
      </c>
      <c r="M7" s="294">
        <f t="shared" si="0"/>
        <v>4.666666666666667</v>
      </c>
      <c r="N7" s="12" t="s">
        <v>419</v>
      </c>
    </row>
    <row r="8" spans="1:14" ht="12.75">
      <c r="A8" s="2">
        <v>6</v>
      </c>
      <c r="B8" s="36" t="s">
        <v>283</v>
      </c>
      <c r="C8" s="177">
        <v>13</v>
      </c>
      <c r="D8" s="81"/>
      <c r="E8" s="80" t="s">
        <v>340</v>
      </c>
      <c r="F8" s="81" t="s">
        <v>276</v>
      </c>
      <c r="G8" s="92">
        <v>4</v>
      </c>
      <c r="H8" s="79"/>
      <c r="I8" s="92">
        <v>4</v>
      </c>
      <c r="J8" s="81"/>
      <c r="K8" s="92">
        <v>7</v>
      </c>
      <c r="L8" s="80" t="s">
        <v>340</v>
      </c>
      <c r="M8" s="294">
        <f t="shared" si="0"/>
        <v>5</v>
      </c>
      <c r="N8" s="12" t="s">
        <v>419</v>
      </c>
    </row>
    <row r="9" spans="1:14" ht="12.75">
      <c r="A9" s="2">
        <v>7</v>
      </c>
      <c r="B9" s="36" t="s">
        <v>284</v>
      </c>
      <c r="C9" s="177">
        <v>9</v>
      </c>
      <c r="D9" s="79"/>
      <c r="E9" s="80" t="s">
        <v>340</v>
      </c>
      <c r="F9" s="79"/>
      <c r="G9" s="92">
        <v>4</v>
      </c>
      <c r="H9" s="79" t="s">
        <v>276</v>
      </c>
      <c r="I9" s="92">
        <v>4</v>
      </c>
      <c r="J9" s="79" t="s">
        <v>276</v>
      </c>
      <c r="K9" s="92">
        <v>4</v>
      </c>
      <c r="L9" s="92" t="s">
        <v>340</v>
      </c>
      <c r="M9" s="294">
        <f t="shared" si="0"/>
        <v>4</v>
      </c>
      <c r="N9" s="12" t="s">
        <v>419</v>
      </c>
    </row>
    <row r="10" spans="1:14" ht="12.75">
      <c r="A10" s="2">
        <v>8</v>
      </c>
      <c r="B10" s="36" t="s">
        <v>285</v>
      </c>
      <c r="C10" s="177">
        <v>8</v>
      </c>
      <c r="D10" s="81" t="s">
        <v>276</v>
      </c>
      <c r="E10" s="92" t="s">
        <v>340</v>
      </c>
      <c r="F10" s="79" t="s">
        <v>276</v>
      </c>
      <c r="G10" s="92">
        <v>4</v>
      </c>
      <c r="H10" s="79" t="s">
        <v>276</v>
      </c>
      <c r="I10" s="92">
        <v>4</v>
      </c>
      <c r="J10" s="79"/>
      <c r="K10" s="92">
        <v>6</v>
      </c>
      <c r="L10" s="80" t="s">
        <v>340</v>
      </c>
      <c r="M10" s="294">
        <f t="shared" si="0"/>
        <v>4.666666666666667</v>
      </c>
      <c r="N10" s="12" t="s">
        <v>419</v>
      </c>
    </row>
    <row r="11" spans="1:14" ht="12.75">
      <c r="A11" s="2">
        <v>9</v>
      </c>
      <c r="B11" s="36" t="s">
        <v>286</v>
      </c>
      <c r="C11" s="177">
        <v>3</v>
      </c>
      <c r="D11" s="81"/>
      <c r="E11" s="80">
        <v>10</v>
      </c>
      <c r="F11" s="79"/>
      <c r="G11" s="92">
        <v>6</v>
      </c>
      <c r="H11" s="79" t="s">
        <v>276</v>
      </c>
      <c r="I11" s="92">
        <v>8</v>
      </c>
      <c r="J11" s="79" t="s">
        <v>276</v>
      </c>
      <c r="K11" s="92">
        <v>9</v>
      </c>
      <c r="L11" s="92" t="s">
        <v>340</v>
      </c>
      <c r="M11" s="294">
        <f t="shared" si="0"/>
        <v>8.25</v>
      </c>
      <c r="N11" s="12" t="s">
        <v>419</v>
      </c>
    </row>
    <row r="12" spans="1:14" ht="12.75">
      <c r="A12" s="2">
        <v>10</v>
      </c>
      <c r="B12" s="2" t="s">
        <v>287</v>
      </c>
      <c r="C12" s="177">
        <v>6</v>
      </c>
      <c r="D12" s="79" t="s">
        <v>276</v>
      </c>
      <c r="E12" s="92" t="s">
        <v>340</v>
      </c>
      <c r="F12" s="79" t="s">
        <v>276</v>
      </c>
      <c r="G12" s="92">
        <v>4</v>
      </c>
      <c r="H12" s="81" t="s">
        <v>276</v>
      </c>
      <c r="I12" s="92">
        <v>4</v>
      </c>
      <c r="J12" s="81" t="s">
        <v>276</v>
      </c>
      <c r="K12" s="92">
        <v>7</v>
      </c>
      <c r="L12" s="80" t="s">
        <v>340</v>
      </c>
      <c r="M12" s="294">
        <f t="shared" si="0"/>
        <v>5</v>
      </c>
      <c r="N12" s="12" t="s">
        <v>419</v>
      </c>
    </row>
    <row r="13" spans="1:14" ht="12.75">
      <c r="A13" s="36">
        <v>11</v>
      </c>
      <c r="B13" s="36" t="s">
        <v>288</v>
      </c>
      <c r="C13" s="126">
        <v>11</v>
      </c>
      <c r="D13" s="77" t="s">
        <v>276</v>
      </c>
      <c r="E13" s="78" t="s">
        <v>340</v>
      </c>
      <c r="F13" s="82"/>
      <c r="G13" s="91">
        <v>5</v>
      </c>
      <c r="H13" s="82" t="s">
        <v>276</v>
      </c>
      <c r="I13" s="91">
        <v>7</v>
      </c>
      <c r="J13" s="82" t="s">
        <v>276</v>
      </c>
      <c r="K13" s="78">
        <v>6</v>
      </c>
      <c r="L13" s="78" t="s">
        <v>340</v>
      </c>
      <c r="M13" s="294">
        <f t="shared" si="0"/>
        <v>6</v>
      </c>
      <c r="N13" s="12" t="s">
        <v>419</v>
      </c>
    </row>
    <row r="14" spans="1:14" ht="12.75">
      <c r="A14" s="36">
        <v>12</v>
      </c>
      <c r="B14" s="2" t="s">
        <v>289</v>
      </c>
      <c r="C14" s="126">
        <v>4</v>
      </c>
      <c r="D14" s="79"/>
      <c r="E14" s="80">
        <v>10</v>
      </c>
      <c r="F14" s="81"/>
      <c r="G14" s="80">
        <v>7</v>
      </c>
      <c r="H14" s="81"/>
      <c r="I14" s="80">
        <v>7</v>
      </c>
      <c r="J14" s="81"/>
      <c r="K14" s="80">
        <v>10</v>
      </c>
      <c r="L14" s="80">
        <v>10</v>
      </c>
      <c r="M14" s="294">
        <f t="shared" si="0"/>
        <v>8.8</v>
      </c>
      <c r="N14" s="12" t="s">
        <v>419</v>
      </c>
    </row>
    <row r="15" spans="1:14" ht="12.75">
      <c r="A15" s="36">
        <v>13</v>
      </c>
      <c r="B15" s="2" t="s">
        <v>290</v>
      </c>
      <c r="C15" s="126">
        <v>12</v>
      </c>
      <c r="D15" s="81"/>
      <c r="E15" s="80" t="s">
        <v>340</v>
      </c>
      <c r="F15" s="79"/>
      <c r="G15" s="92">
        <v>4</v>
      </c>
      <c r="H15" s="79"/>
      <c r="I15" s="92">
        <v>4</v>
      </c>
      <c r="J15" s="79"/>
      <c r="K15" s="92">
        <v>9</v>
      </c>
      <c r="L15" s="80" t="s">
        <v>340</v>
      </c>
      <c r="M15" s="294">
        <f t="shared" si="0"/>
        <v>5.666666666666667</v>
      </c>
      <c r="N15" s="12" t="s">
        <v>419</v>
      </c>
    </row>
    <row r="16" spans="1:14" ht="12.75">
      <c r="A16" s="36">
        <v>14</v>
      </c>
      <c r="B16" s="2" t="s">
        <v>291</v>
      </c>
      <c r="C16" s="126">
        <v>3</v>
      </c>
      <c r="D16" s="79"/>
      <c r="E16" s="80" t="s">
        <v>340</v>
      </c>
      <c r="F16" s="79"/>
      <c r="G16" s="92">
        <v>6</v>
      </c>
      <c r="H16" s="79"/>
      <c r="I16" s="80" t="s">
        <v>340</v>
      </c>
      <c r="J16" s="79" t="s">
        <v>276</v>
      </c>
      <c r="K16" s="80" t="s">
        <v>340</v>
      </c>
      <c r="L16" s="80">
        <v>9</v>
      </c>
      <c r="M16" s="294">
        <f t="shared" si="0"/>
        <v>7.5</v>
      </c>
      <c r="N16" s="12" t="s">
        <v>419</v>
      </c>
    </row>
    <row r="17" spans="1:14" ht="12.75">
      <c r="A17" s="36">
        <v>15</v>
      </c>
      <c r="B17" s="36" t="s">
        <v>292</v>
      </c>
      <c r="C17" s="126">
        <v>5</v>
      </c>
      <c r="D17" s="79" t="s">
        <v>276</v>
      </c>
      <c r="E17" s="80">
        <v>10</v>
      </c>
      <c r="F17" s="81"/>
      <c r="G17" s="92">
        <v>7</v>
      </c>
      <c r="H17" s="81" t="s">
        <v>276</v>
      </c>
      <c r="I17" s="80">
        <v>7</v>
      </c>
      <c r="J17" s="81"/>
      <c r="K17" s="80">
        <v>10</v>
      </c>
      <c r="L17" s="80">
        <v>10</v>
      </c>
      <c r="M17" s="294">
        <f t="shared" si="0"/>
        <v>8.8</v>
      </c>
      <c r="N17" s="12" t="s">
        <v>419</v>
      </c>
    </row>
    <row r="18" spans="1:13" s="5" customFormat="1" ht="13.5" thickBot="1">
      <c r="A18"/>
      <c r="B18"/>
      <c r="C18"/>
      <c r="D18" s="338" t="s">
        <v>56</v>
      </c>
      <c r="E18" s="339"/>
      <c r="F18" s="338" t="s">
        <v>57</v>
      </c>
      <c r="G18" s="339"/>
      <c r="H18" s="338" t="s">
        <v>58</v>
      </c>
      <c r="I18" s="339"/>
      <c r="J18" s="338" t="s">
        <v>66</v>
      </c>
      <c r="K18" s="339"/>
      <c r="L18" s="292" t="s">
        <v>64</v>
      </c>
      <c r="M18" s="33">
        <f>AVERAGE(M3:M17)</f>
        <v>5.978888888888889</v>
      </c>
    </row>
    <row r="21" ht="12.75">
      <c r="B21" t="s">
        <v>339</v>
      </c>
    </row>
  </sheetData>
  <sheetProtection/>
  <mergeCells count="5">
    <mergeCell ref="A1:M1"/>
    <mergeCell ref="D18:E18"/>
    <mergeCell ref="F18:G18"/>
    <mergeCell ref="H18:I18"/>
    <mergeCell ref="J18:K18"/>
  </mergeCells>
  <conditionalFormatting sqref="M3:M18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S57"/>
  <sheetViews>
    <sheetView zoomScalePageLayoutView="0" workbookViewId="0" topLeftCell="B4">
      <selection activeCell="C14" sqref="C14"/>
    </sheetView>
  </sheetViews>
  <sheetFormatPr defaultColWidth="9.00390625" defaultRowHeight="12.75"/>
  <cols>
    <col min="1" max="1" width="20.625" style="0" customWidth="1"/>
    <col min="2" max="2" width="11.125" style="0" customWidth="1"/>
    <col min="3" max="3" width="8.125" style="0" customWidth="1"/>
    <col min="4" max="4" width="8.625" style="0" customWidth="1"/>
    <col min="5" max="5" width="7.875" style="0" customWidth="1"/>
    <col min="6" max="6" width="8.00390625" style="0" customWidth="1"/>
    <col min="7" max="7" width="7.75390625" style="0" customWidth="1"/>
    <col min="8" max="8" width="6.875" style="0" customWidth="1"/>
    <col min="9" max="9" width="7.75390625" style="0" customWidth="1"/>
    <col min="10" max="10" width="8.125" style="0" customWidth="1"/>
    <col min="11" max="11" width="8.00390625" style="0" customWidth="1"/>
    <col min="12" max="13" width="6.75390625" style="0" customWidth="1"/>
    <col min="14" max="14" width="8.375" style="0" customWidth="1"/>
    <col min="15" max="15" width="10.75390625" style="15" customWidth="1"/>
    <col min="16" max="16" width="11.875" style="29" customWidth="1"/>
    <col min="17" max="17" width="11.00390625" style="28" bestFit="1" customWidth="1"/>
  </cols>
  <sheetData>
    <row r="1" spans="4:17" s="16" customFormat="1" ht="15.75">
      <c r="D1" s="16" t="s">
        <v>2</v>
      </c>
      <c r="O1" s="17"/>
      <c r="P1" s="27"/>
      <c r="Q1" s="27"/>
    </row>
    <row r="2" spans="5:8" ht="15.75">
      <c r="E2" s="18" t="s">
        <v>239</v>
      </c>
      <c r="F2" s="16"/>
      <c r="G2" s="16"/>
      <c r="H2" s="16"/>
    </row>
    <row r="4" spans="1:3" ht="12.75">
      <c r="A4" s="5" t="s">
        <v>3</v>
      </c>
      <c r="B4" s="5" t="s">
        <v>4</v>
      </c>
      <c r="C4" s="5"/>
    </row>
    <row r="5" spans="1:10" ht="12.75">
      <c r="A5" s="389" t="s">
        <v>5</v>
      </c>
      <c r="B5" s="390"/>
      <c r="C5" s="390"/>
      <c r="D5" s="391"/>
      <c r="E5" s="392" t="s">
        <v>6</v>
      </c>
      <c r="F5" s="392"/>
      <c r="G5" s="392"/>
      <c r="H5" s="392"/>
      <c r="I5" s="392"/>
      <c r="J5" s="392"/>
    </row>
    <row r="6" spans="1:9" ht="12.75">
      <c r="A6" s="395" t="s">
        <v>184</v>
      </c>
      <c r="B6" s="396"/>
      <c r="C6" s="396"/>
      <c r="D6" s="397"/>
      <c r="E6" s="71" t="s">
        <v>364</v>
      </c>
      <c r="H6" s="31"/>
      <c r="I6" s="31"/>
    </row>
    <row r="7" spans="1:9" ht="12.75">
      <c r="A7" s="340" t="s">
        <v>132</v>
      </c>
      <c r="B7" s="341"/>
      <c r="C7" s="341"/>
      <c r="D7" s="380"/>
      <c r="E7" s="19" t="s">
        <v>365</v>
      </c>
      <c r="F7" s="12" t="s">
        <v>182</v>
      </c>
      <c r="G7" s="12" t="s">
        <v>366</v>
      </c>
      <c r="H7" s="30"/>
      <c r="I7" s="30"/>
    </row>
    <row r="8" spans="1:9" ht="12.75">
      <c r="A8" s="340" t="s">
        <v>180</v>
      </c>
      <c r="B8" s="341"/>
      <c r="C8" s="341"/>
      <c r="D8" s="380"/>
      <c r="E8" s="12" t="s">
        <v>181</v>
      </c>
      <c r="H8" s="30"/>
      <c r="I8" s="30"/>
    </row>
    <row r="9" spans="1:9" ht="12.75">
      <c r="A9" s="340" t="s">
        <v>72</v>
      </c>
      <c r="B9" s="341"/>
      <c r="C9" s="341"/>
      <c r="D9" s="380"/>
      <c r="E9" s="12" t="s">
        <v>181</v>
      </c>
      <c r="H9" s="30"/>
      <c r="I9" s="30"/>
    </row>
    <row r="10" spans="1:11" ht="12.75">
      <c r="A10" s="340" t="s">
        <v>17</v>
      </c>
      <c r="B10" s="341"/>
      <c r="C10" s="341"/>
      <c r="D10" s="380"/>
      <c r="E10" s="12" t="s">
        <v>367</v>
      </c>
      <c r="F10" s="12" t="s">
        <v>366</v>
      </c>
      <c r="G10" s="12" t="s">
        <v>368</v>
      </c>
      <c r="H10" s="12" t="s">
        <v>369</v>
      </c>
      <c r="I10" s="12" t="s">
        <v>370</v>
      </c>
      <c r="J10" s="12" t="s">
        <v>183</v>
      </c>
      <c r="K10" s="15"/>
    </row>
    <row r="11" spans="3:6" ht="12.75">
      <c r="C11" s="14"/>
      <c r="D11" s="14"/>
      <c r="E11" s="14"/>
      <c r="F11" s="14"/>
    </row>
    <row r="12" spans="1:19" ht="12.75">
      <c r="A12" s="22" t="s">
        <v>8</v>
      </c>
      <c r="B12" s="22" t="s">
        <v>9</v>
      </c>
      <c r="C12" s="22">
        <v>10</v>
      </c>
      <c r="D12" s="24">
        <v>9</v>
      </c>
      <c r="E12" s="24">
        <v>8</v>
      </c>
      <c r="F12" s="22">
        <v>7</v>
      </c>
      <c r="G12" s="22">
        <v>6</v>
      </c>
      <c r="H12" s="22">
        <v>5</v>
      </c>
      <c r="I12" s="22">
        <v>4</v>
      </c>
      <c r="J12" s="22">
        <v>3</v>
      </c>
      <c r="K12" s="22">
        <v>2</v>
      </c>
      <c r="L12" s="22">
        <v>1</v>
      </c>
      <c r="M12" s="22">
        <v>0</v>
      </c>
      <c r="N12" s="22" t="s">
        <v>13</v>
      </c>
      <c r="O12" s="22" t="s">
        <v>10</v>
      </c>
      <c r="P12" s="25" t="s">
        <v>11</v>
      </c>
      <c r="Q12" s="25" t="s">
        <v>12</v>
      </c>
      <c r="R12" s="14"/>
      <c r="S12" s="14"/>
    </row>
    <row r="13" spans="1:19" ht="13.5" thickBot="1">
      <c r="A13" s="146" t="s">
        <v>18</v>
      </c>
      <c r="B13" s="146" t="s">
        <v>19</v>
      </c>
      <c r="C13" s="146"/>
      <c r="D13" s="147"/>
      <c r="E13" s="147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8"/>
      <c r="Q13" s="148"/>
      <c r="R13" s="14"/>
      <c r="S13" s="14"/>
    </row>
    <row r="14" spans="1:19" ht="12.75">
      <c r="A14" s="242" t="s">
        <v>371</v>
      </c>
      <c r="B14" s="151" t="s">
        <v>1</v>
      </c>
      <c r="C14" s="175">
        <f>COUNTIF('28в_УПУ'!$H$3:$H$32,C12)</f>
        <v>6</v>
      </c>
      <c r="D14" s="175">
        <f>COUNTIF('28в_УПУ'!$H$3:$H$32,D12)</f>
        <v>8</v>
      </c>
      <c r="E14" s="175">
        <f>COUNTIF('28в_УПУ'!$H$3:$H$32,E12)</f>
        <v>5</v>
      </c>
      <c r="F14" s="175">
        <f>COUNTIF('28в_УПУ'!$H$3:$H$32,F12)</f>
        <v>6</v>
      </c>
      <c r="G14" s="175">
        <f>COUNTIF('28в_УПУ'!$H$3:$H$32,G12)</f>
        <v>0</v>
      </c>
      <c r="H14" s="175">
        <f>COUNTIF('28в_УПУ'!$H$3:$H$32,H12)</f>
        <v>1</v>
      </c>
      <c r="I14" s="175">
        <f>COUNTIF('28в_УПУ'!$H$3:$H$32,I12)</f>
        <v>3</v>
      </c>
      <c r="J14" s="175">
        <f>COUNTIF('28в_УПУ'!$H$3:$H$32,J12)</f>
        <v>0</v>
      </c>
      <c r="K14" s="175">
        <f>COUNTIF('28в_УПУ'!$H$3:$H$32,K12)</f>
        <v>0</v>
      </c>
      <c r="L14" s="175">
        <f>COUNTIF('28в_УПУ'!$H$3:$H$32,L12)</f>
        <v>0</v>
      </c>
      <c r="M14" s="175">
        <f>COUNTIF('28в_УПУ'!$H$3:$H$32,M12)</f>
        <v>0</v>
      </c>
      <c r="N14" s="175">
        <f>$A$15-SUM(C14:M14)</f>
        <v>0</v>
      </c>
      <c r="O14" s="153">
        <f>'28в_УПУ'!H33</f>
        <v>7.9655172413793105</v>
      </c>
      <c r="P14" s="240">
        <f>SUM(C14:I14)/$A$15</f>
        <v>1</v>
      </c>
      <c r="Q14" s="155">
        <f>SUM(C14:F14)/$A$15</f>
        <v>0.8620689655172413</v>
      </c>
      <c r="R14" s="14"/>
      <c r="S14" s="14"/>
    </row>
    <row r="15" spans="1:19" ht="12.75">
      <c r="A15" s="245">
        <f>'28в_УПУ'!B32</f>
        <v>29</v>
      </c>
      <c r="B15" s="237" t="s">
        <v>185</v>
      </c>
      <c r="C15" s="72">
        <f>COUNTIF('28в_УПУ'!$G$3:$G$32,C12)</f>
        <v>7</v>
      </c>
      <c r="D15" s="72">
        <f>COUNTIF('28в_УПУ'!$G$3:$G$32,D12)</f>
        <v>19</v>
      </c>
      <c r="E15" s="72">
        <f>COUNTIF('28в_УПУ'!$G$3:$G$32,E12)</f>
        <v>3</v>
      </c>
      <c r="F15" s="72">
        <f>COUNTIF('28в_УПУ'!$G$3:$G$32,F12)</f>
        <v>0</v>
      </c>
      <c r="G15" s="72">
        <f>COUNTIF('28в_УПУ'!$G$3:$G$32,G12)</f>
        <v>0</v>
      </c>
      <c r="H15" s="72">
        <f>COUNTIF('28в_УПУ'!$G$3:$G$32,H12)</f>
        <v>0</v>
      </c>
      <c r="I15" s="72">
        <f>COUNTIF('28в_УПУ'!$G$3:$G$32,I12)</f>
        <v>0</v>
      </c>
      <c r="J15" s="72">
        <f>COUNTIF('28в_УПУ'!$G$3:$G$32,J12)</f>
        <v>0</v>
      </c>
      <c r="K15" s="72">
        <f>COUNTIF('28в_УПУ'!$G$3:$G$32,K12)</f>
        <v>0</v>
      </c>
      <c r="L15" s="72">
        <f>COUNTIF('28в_УПУ'!$G$3:$G$32,L12)</f>
        <v>0</v>
      </c>
      <c r="M15" s="72">
        <f>COUNTIF('28в_УПУ'!$G$3:$G$32,M12)</f>
        <v>0</v>
      </c>
      <c r="N15" s="72">
        <f>$A$15-SUM(C15:M15)</f>
        <v>0</v>
      </c>
      <c r="O15" s="273">
        <f>'28в_УПУ'!G33</f>
        <v>9.137931034482758</v>
      </c>
      <c r="P15" s="244">
        <f>SUM(C15:I15)/$A$15</f>
        <v>1</v>
      </c>
      <c r="Q15" s="246">
        <f>SUM(C15:F15)/$A$15</f>
        <v>1</v>
      </c>
      <c r="R15" s="14"/>
      <c r="S15" s="14"/>
    </row>
    <row r="16" spans="1:19" ht="13.5" thickBot="1">
      <c r="A16" s="243"/>
      <c r="B16" s="157" t="s">
        <v>7</v>
      </c>
      <c r="C16" s="225">
        <f>COUNTIF('28в_УПУ'!$X$3:$X$32,C12)</f>
        <v>2</v>
      </c>
      <c r="D16" s="225">
        <f>COUNTIF('28в_УПУ'!$X$3:$X$32,D12)</f>
        <v>12</v>
      </c>
      <c r="E16" s="225">
        <f>COUNTIF('28в_УПУ'!$X$3:$X$32,E12)</f>
        <v>8</v>
      </c>
      <c r="F16" s="225">
        <f>COUNTIF('28в_УПУ'!$X$3:$X$32,F12)</f>
        <v>5</v>
      </c>
      <c r="G16" s="225">
        <f>COUNTIF('28в_УПУ'!$X$3:$X$32,G12)</f>
        <v>2</v>
      </c>
      <c r="H16" s="225">
        <f>COUNTIF('28в_УПУ'!$X$3:$X$32,H12)</f>
        <v>0</v>
      </c>
      <c r="I16" s="225">
        <f>COUNTIF('28в_УПУ'!$X$3:$X$32,I12)</f>
        <v>0</v>
      </c>
      <c r="J16" s="225">
        <f>COUNTIF('28в_УПУ'!$X$3:$X$32,J12)</f>
        <v>0</v>
      </c>
      <c r="K16" s="225">
        <f>COUNTIF('28в_УПУ'!$X$3:$X$32,K12)</f>
        <v>0</v>
      </c>
      <c r="L16" s="225">
        <f>COUNTIF('28в_УПУ'!$X$3:$X$32,L12)</f>
        <v>0</v>
      </c>
      <c r="M16" s="225">
        <f>COUNTIF('28в_УПУ'!$X$3:$X$32,M12)</f>
        <v>0</v>
      </c>
      <c r="N16" s="225">
        <f>$A$15-SUM(C16:M16)</f>
        <v>0</v>
      </c>
      <c r="O16" s="158">
        <f>'28в_УПУ'!X33</f>
        <v>8.241379310344827</v>
      </c>
      <c r="P16" s="241">
        <f>SUM(C16:I16)/$A$15</f>
        <v>1</v>
      </c>
      <c r="Q16" s="197">
        <f>SUM(C16:F16)/$A$15</f>
        <v>0.9310344827586207</v>
      </c>
      <c r="R16" s="14"/>
      <c r="S16" s="14"/>
    </row>
    <row r="17" spans="1:17" ht="12.75">
      <c r="A17" s="238" t="s">
        <v>372</v>
      </c>
      <c r="B17" s="239" t="s">
        <v>1</v>
      </c>
      <c r="C17" s="19">
        <f>COUNTIF('29в-1_ПМС'!$AA$3:$AA$16,C12)</f>
        <v>0</v>
      </c>
      <c r="D17" s="19">
        <f>COUNTIF('29в-1_ПМС'!$AA$3:$AA$16,D12)</f>
        <v>0</v>
      </c>
      <c r="E17" s="19">
        <f>COUNTIF('29в-1_ПМС'!$AA$3:$AA$16,E12)</f>
        <v>0</v>
      </c>
      <c r="F17" s="19">
        <f>COUNTIF('29в-1_ПМС'!$AA$3:$AA$16,F12)</f>
        <v>0</v>
      </c>
      <c r="G17" s="19">
        <f>COUNTIF('29в-1_ПМС'!$AA$3:$AA$16,G12)</f>
        <v>0</v>
      </c>
      <c r="H17" s="19">
        <f>COUNTIF('29в-1_ПМС'!$AA$3:$AA$16,H12)</f>
        <v>4</v>
      </c>
      <c r="I17" s="19">
        <f>COUNTIF('29в-1_ПМС'!$AA$3:$AA$16,I12)</f>
        <v>10</v>
      </c>
      <c r="J17" s="19">
        <f>COUNTIF('29в-1_ПМС'!$AA$3:$AA$16,J12)</f>
        <v>0</v>
      </c>
      <c r="K17" s="19">
        <f>COUNTIF('29в-1_ПМС'!$AA$3:$AA$16,K12)</f>
        <v>0</v>
      </c>
      <c r="L17" s="19">
        <f>COUNTIF('29в-1_ПМС'!$AA$3:$AA$16,L12)</f>
        <v>0</v>
      </c>
      <c r="M17" s="19">
        <f>COUNTIF('29в-1_ПМС'!$AA$3:$AA$16,M12)</f>
        <v>0</v>
      </c>
      <c r="N17" s="19">
        <f>$A$18-SUM(C17:M17)</f>
        <v>0</v>
      </c>
      <c r="O17" s="149">
        <f>'29в-1_ПМС'!AA17</f>
        <v>4.285714285714286</v>
      </c>
      <c r="P17" s="211">
        <f>SUM(C17:I17)/$A$18</f>
        <v>1</v>
      </c>
      <c r="Q17" s="212">
        <f>SUM(C17:F17)/$A$18</f>
        <v>0</v>
      </c>
    </row>
    <row r="18" spans="1:17" ht="13.5" thickBot="1">
      <c r="A18" s="156">
        <f>'29в-1_ПМС'!B16</f>
        <v>14</v>
      </c>
      <c r="B18" s="157" t="s">
        <v>7</v>
      </c>
      <c r="C18" s="226">
        <f>COUNTIF('29в-1_ПМС'!$AG$3:$AG$16,C12)</f>
        <v>0</v>
      </c>
      <c r="D18" s="226">
        <f>COUNTIF('29в-1_ПМС'!$AG$3:$AG$16,D12)</f>
        <v>0</v>
      </c>
      <c r="E18" s="226">
        <f>COUNTIF('29в-1_ПМС'!$AG$3:$AG$16,E12)</f>
        <v>0</v>
      </c>
      <c r="F18" s="226">
        <f>COUNTIF('29в-1_ПМС'!$AG$3:$AG$16,F12)</f>
        <v>6</v>
      </c>
      <c r="G18" s="226">
        <f>COUNTIF('29в-1_ПМС'!$AG$3:$AG$16,G12)</f>
        <v>5</v>
      </c>
      <c r="H18" s="226">
        <f>COUNTIF('29в-1_ПМС'!$AG$3:$AG$16,H12)</f>
        <v>2</v>
      </c>
      <c r="I18" s="226">
        <f>COUNTIF('29в-1_ПМС'!$AG$3:$AG$16,I12)</f>
        <v>1</v>
      </c>
      <c r="J18" s="226">
        <f>COUNTIF('29в-1_ПМС'!$AG$3:$AG$16,J12)</f>
        <v>0</v>
      </c>
      <c r="K18" s="226">
        <f>COUNTIF('29в-1_ПМС'!$AG$3:$AG$16,K12)</f>
        <v>0</v>
      </c>
      <c r="L18" s="226">
        <f>COUNTIF('29в-1_ПМС'!$AG$3:$AG$16,L12)</f>
        <v>0</v>
      </c>
      <c r="M18" s="226">
        <f>COUNTIF('29в-1_ПМС'!$AG$3:$AG$16,M12)</f>
        <v>0</v>
      </c>
      <c r="N18" s="247">
        <f>$A$18-SUM(C18:M18)</f>
        <v>0</v>
      </c>
      <c r="O18" s="158">
        <f>'29в-1_ПМС'!AG17</f>
        <v>6.142857142857143</v>
      </c>
      <c r="P18" s="159">
        <f>SUM(C18:I18)/$A$18</f>
        <v>1</v>
      </c>
      <c r="Q18" s="160">
        <f>SUM(C18:F18)/$A$18</f>
        <v>0.42857142857142855</v>
      </c>
    </row>
    <row r="19" spans="1:17" ht="12.75">
      <c r="A19" s="150" t="s">
        <v>373</v>
      </c>
      <c r="B19" s="151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153"/>
      <c r="P19" s="154"/>
      <c r="Q19" s="155"/>
    </row>
    <row r="20" spans="1:17" ht="13.5" thickBot="1">
      <c r="A20" s="156">
        <f>'29в-1_САПР'!B16</f>
        <v>14</v>
      </c>
      <c r="B20" s="157" t="s">
        <v>7</v>
      </c>
      <c r="C20" s="226">
        <f>COUNTIF('29в-1_САПР'!$Q$3:$Q$16,C12)</f>
        <v>3</v>
      </c>
      <c r="D20" s="226">
        <f>COUNTIF('29в-1_САПР'!$Q$3:$Q$16,D12)</f>
        <v>4</v>
      </c>
      <c r="E20" s="226">
        <f>COUNTIF('29в-1_САПР'!$Q$3:$Q$16,E12)</f>
        <v>4</v>
      </c>
      <c r="F20" s="226">
        <f>COUNTIF('29в-1_САПР'!$Q$3:$Q$16,F12)</f>
        <v>1</v>
      </c>
      <c r="G20" s="226">
        <f>COUNTIF('29в-1_САПР'!$Q$3:$Q$16,G12)</f>
        <v>1</v>
      </c>
      <c r="H20" s="226">
        <f>COUNTIF('29в-1_САПР'!$Q$3:$Q$16,H12)</f>
        <v>0</v>
      </c>
      <c r="I20" s="226">
        <f>COUNTIF('29в-1_САПР'!$Q$3:$Q$16,I12)</f>
        <v>1</v>
      </c>
      <c r="J20" s="226">
        <f>COUNTIF('29в-1_САПР'!$Q$3:$Q$16,J12)</f>
        <v>0</v>
      </c>
      <c r="K20" s="226">
        <f>COUNTIF('29в-1_САПР'!$Q$3:$Q$16,K12)</f>
        <v>0</v>
      </c>
      <c r="L20" s="226">
        <f>COUNTIF('29в-1_САПР'!$Q$3:$Q$16,L12)</f>
        <v>0</v>
      </c>
      <c r="M20" s="226">
        <f>COUNTIF('29в-1_САПР'!$Q$3:$Q$16,M12)</f>
        <v>0</v>
      </c>
      <c r="N20" s="247">
        <f>$A$20-SUM(C20:M20)</f>
        <v>0</v>
      </c>
      <c r="O20" s="158">
        <f>'29в-1_САПР'!Q17</f>
        <v>8.214285714285714</v>
      </c>
      <c r="P20" s="159">
        <f>SUM(C20:I20)/$A$20</f>
        <v>1</v>
      </c>
      <c r="Q20" s="160">
        <f>SUM(C20:F20)/$A$20</f>
        <v>0.8571428571428571</v>
      </c>
    </row>
    <row r="21" spans="1:17" ht="12.75">
      <c r="A21" s="150" t="s">
        <v>374</v>
      </c>
      <c r="B21" s="151" t="s">
        <v>1</v>
      </c>
      <c r="C21" s="248">
        <f>COUNTIF('30в-2_ИТ'!$U$3:$U$17,C12)</f>
        <v>0</v>
      </c>
      <c r="D21" s="248">
        <f>COUNTIF('30в-2_ИТ'!$U$3:$U$17,D12)</f>
        <v>0</v>
      </c>
      <c r="E21" s="248">
        <f>COUNTIF('30в-2_ИТ'!$U$3:$U$17,E12)</f>
        <v>1</v>
      </c>
      <c r="F21" s="248">
        <f>COUNTIF('30в-2_ИТ'!$U$3:$U$17,F12)</f>
        <v>4</v>
      </c>
      <c r="G21" s="248">
        <f>COUNTIF('30в-2_ИТ'!$U$3:$U$17,G12)</f>
        <v>2</v>
      </c>
      <c r="H21" s="248">
        <f>COUNTIF('30в-2_ИТ'!$U$3:$U$17,H12)</f>
        <v>5</v>
      </c>
      <c r="I21" s="248">
        <f>COUNTIF('30в-2_ИТ'!$U$3:$U$17,I12)</f>
        <v>3</v>
      </c>
      <c r="J21" s="248">
        <f>COUNTIF('30в-2_ИТ'!$U$3:$U$17,J12)</f>
        <v>0</v>
      </c>
      <c r="K21" s="248">
        <f>COUNTIF('30в-2_ИТ'!$U$3:$U$17,K12)</f>
        <v>0</v>
      </c>
      <c r="L21" s="248">
        <f>COUNTIF('30в-2_ИТ'!$U$3:$U$17,L12)</f>
        <v>0</v>
      </c>
      <c r="M21" s="248">
        <f>COUNTIF('30в-2_ИТ'!$U$3:$U$17,M12)</f>
        <v>0</v>
      </c>
      <c r="N21" s="248">
        <f>$A$22-SUM(C21:M21)</f>
        <v>0</v>
      </c>
      <c r="O21" s="153">
        <f>'30в-2_ИТ'!U18</f>
        <v>5.666666666666667</v>
      </c>
      <c r="P21" s="154">
        <f>SUM(C21:I21)/$A$22</f>
        <v>1</v>
      </c>
      <c r="Q21" s="155">
        <f>SUM(C21:F21)/$A$22</f>
        <v>0.3333333333333333</v>
      </c>
    </row>
    <row r="22" spans="1:17" ht="13.5" thickBot="1">
      <c r="A22" s="156">
        <f>'30в-2_ИТ'!B17</f>
        <v>15</v>
      </c>
      <c r="B22" s="157" t="s">
        <v>7</v>
      </c>
      <c r="C22" s="226">
        <f>COUNTIF('30в-2_ИТ'!$Z$3:$Z$17,C12)</f>
        <v>0</v>
      </c>
      <c r="D22" s="226">
        <f>COUNTIF('30в-2_ИТ'!$Z$3:$Z$17,D12)</f>
        <v>1</v>
      </c>
      <c r="E22" s="226">
        <f>COUNTIF('30в-2_ИТ'!$Z$3:$Z$17,E12)</f>
        <v>2</v>
      </c>
      <c r="F22" s="226">
        <f>COUNTIF('30в-2_ИТ'!$Z$3:$Z$17,F12)</f>
        <v>4</v>
      </c>
      <c r="G22" s="226">
        <f>COUNTIF('30в-2_ИТ'!$Z$3:$Z$17,G12)</f>
        <v>5</v>
      </c>
      <c r="H22" s="226">
        <f>COUNTIF('30в-2_ИТ'!$Z$3:$Z$17,H12)</f>
        <v>2</v>
      </c>
      <c r="I22" s="226">
        <f>COUNTIF('30в-2_ИТ'!$Z$3:$Z$17,I12)</f>
        <v>1</v>
      </c>
      <c r="J22" s="226">
        <f>COUNTIF('30в-2_ИТ'!$Z$3:$Z$17,J12)</f>
        <v>0</v>
      </c>
      <c r="K22" s="226">
        <f>COUNTIF('30в-2_ИТ'!$Z$3:$Z$17,K12)</f>
        <v>0</v>
      </c>
      <c r="L22" s="226">
        <f>COUNTIF('30в-2_ИТ'!$Z$3:$Z$17,L12)</f>
        <v>0</v>
      </c>
      <c r="M22" s="226">
        <f>COUNTIF('30в-2_ИТ'!$Z$3:$Z$17,M12)</f>
        <v>0</v>
      </c>
      <c r="N22" s="247">
        <f>$A$22-SUM(C22:M22)</f>
        <v>0</v>
      </c>
      <c r="O22" s="158">
        <f>'30в-2_ИТ'!Z18</f>
        <v>6.466666666666667</v>
      </c>
      <c r="P22" s="159">
        <f>SUM(C22:I22)/$A$22</f>
        <v>1</v>
      </c>
      <c r="Q22" s="160">
        <f>SUM(C22:F22)/$A$22</f>
        <v>0.4666666666666667</v>
      </c>
    </row>
    <row r="23" spans="1:17" ht="12.75">
      <c r="A23" s="150" t="s">
        <v>375</v>
      </c>
      <c r="B23" s="151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153"/>
      <c r="P23" s="154"/>
      <c r="Q23" s="155"/>
    </row>
    <row r="24" spans="1:17" ht="13.5" thickBot="1">
      <c r="A24" s="156">
        <f>'53ппу-1_ИТ'!B16</f>
        <v>14</v>
      </c>
      <c r="B24" s="157" t="s">
        <v>7</v>
      </c>
      <c r="C24" s="226">
        <f>COUNTIF('53ппу-1_ИТ'!$R$3:$R$16,C12)</f>
        <v>0</v>
      </c>
      <c r="D24" s="226">
        <f>COUNTIF('53ппу-1_ИТ'!$R$3:$R$16,D12)</f>
        <v>0</v>
      </c>
      <c r="E24" s="226">
        <f>COUNTIF('53ппу-1_ИТ'!$R$3:$R$16,E12)</f>
        <v>3</v>
      </c>
      <c r="F24" s="226">
        <f>COUNTIF('53ппу-1_ИТ'!$R$3:$R$16,F12)</f>
        <v>6</v>
      </c>
      <c r="G24" s="226">
        <f>COUNTIF('53ппу-1_ИТ'!$R$3:$R$16,G12)</f>
        <v>2</v>
      </c>
      <c r="H24" s="226">
        <f>COUNTIF('53ппу-1_ИТ'!$R$3:$R$16,H12)</f>
        <v>1</v>
      </c>
      <c r="I24" s="226">
        <f>COUNTIF('53ппу-1_ИТ'!$R$3:$R$16,I12)</f>
        <v>1</v>
      </c>
      <c r="J24" s="226">
        <f>COUNTIF('53ппу-1_ИТ'!$R$3:$R$16,J12)</f>
        <v>0</v>
      </c>
      <c r="K24" s="226">
        <f>COUNTIF('53ппу-1_ИТ'!$R$3:$R$16,K12)</f>
        <v>0</v>
      </c>
      <c r="L24" s="226">
        <f>COUNTIF('53ппу-1_ИТ'!$R$3:$R$16,L12)</f>
        <v>0</v>
      </c>
      <c r="M24" s="226">
        <f>COUNTIF('53ппу-1_ИТ'!$R$3:$R$16,M12)</f>
        <v>1</v>
      </c>
      <c r="N24" s="247">
        <f>$A$24-SUM(C24:M24)</f>
        <v>0</v>
      </c>
      <c r="O24" s="158">
        <f>'53ппу-1_ИТ'!R17</f>
        <v>6.214285714285714</v>
      </c>
      <c r="P24" s="159">
        <f>SUM(C24:I24)/$A$24</f>
        <v>0.9285714285714286</v>
      </c>
      <c r="Q24" s="160">
        <f>SUM(C24:F24)/$A$24</f>
        <v>0.6428571428571429</v>
      </c>
    </row>
    <row r="25" spans="1:17" ht="13.5" thickBot="1">
      <c r="A25" s="150" t="s">
        <v>382</v>
      </c>
      <c r="B25" s="151" t="s">
        <v>1</v>
      </c>
      <c r="C25" s="248">
        <f>COUNTIF('53ппу-1_Прогр'!$Q$3:$Q$16,C12)</f>
        <v>0</v>
      </c>
      <c r="D25" s="248">
        <f>COUNTIF('53ппу-1_Прогр'!$Q$3:$Q$16,D12)</f>
        <v>0</v>
      </c>
      <c r="E25" s="248">
        <f>COUNTIF('53ппу-1_Прогр'!$Q$3:$Q$16,E12)</f>
        <v>0</v>
      </c>
      <c r="F25" s="248">
        <f>COUNTIF('53ппу-1_Прогр'!$Q$3:$Q$16,F12)</f>
        <v>1</v>
      </c>
      <c r="G25" s="248">
        <f>COUNTIF('53ппу-1_Прогр'!$Q$3:$Q$16,G12)</f>
        <v>6</v>
      </c>
      <c r="H25" s="248">
        <f>COUNTIF('53ппу-1_Прогр'!$Q$3:$Q$16,H12)</f>
        <v>4</v>
      </c>
      <c r="I25" s="248">
        <f>COUNTIF('53ппу-1_Прогр'!$Q$3:$Q$16,I12)</f>
        <v>2</v>
      </c>
      <c r="J25" s="248">
        <f>COUNTIF('53ппу-1_Прогр'!$Q$3:$Q$16,J12)</f>
        <v>0</v>
      </c>
      <c r="K25" s="248">
        <f>COUNTIF('53ппу-1_Прогр'!$Q$3:$Q$16,K12)</f>
        <v>0</v>
      </c>
      <c r="L25" s="248">
        <f>COUNTIF('53ппу-1_Прогр'!$Q$3:$Q$16,L12)</f>
        <v>1</v>
      </c>
      <c r="M25" s="248">
        <f>COUNTIF('53ппу-1_Прогр'!$Q$3:$Q$16,M12)</f>
        <v>0</v>
      </c>
      <c r="N25" s="247">
        <f>$A$26-SUM(C25:M25)</f>
        <v>0</v>
      </c>
      <c r="O25" s="153">
        <f>'53ппу-1_Прогр'!Q17</f>
        <v>5.142857142857143</v>
      </c>
      <c r="P25" s="159">
        <f>SUM(C25:I25)/$A$26</f>
        <v>0.9285714285714286</v>
      </c>
      <c r="Q25" s="160">
        <f>SUM(C25:F25)/$A$26</f>
        <v>0.07142857142857142</v>
      </c>
    </row>
    <row r="26" spans="1:17" ht="13.5" thickBot="1">
      <c r="A26" s="156">
        <f>'53ппу-1_Прогр'!B16</f>
        <v>14</v>
      </c>
      <c r="B26" s="157" t="s">
        <v>7</v>
      </c>
      <c r="C26" s="226">
        <f>COUNTIF('53ппу-1_Прогр'!$W$3:$W$16,C12)</f>
        <v>0</v>
      </c>
      <c r="D26" s="226">
        <f>COUNTIF('53ппу-1_Прогр'!$W$3:$W$16,D12)</f>
        <v>0</v>
      </c>
      <c r="E26" s="226">
        <f>COUNTIF('53ппу-1_Прогр'!$W$3:$W$16,E12)</f>
        <v>1</v>
      </c>
      <c r="F26" s="226">
        <f>COUNTIF('53ппу-1_Прогр'!$W$3:$W$16,F12)</f>
        <v>5</v>
      </c>
      <c r="G26" s="226">
        <f>COUNTIF('53ппу-1_Прогр'!$W$3:$W$16,G12)</f>
        <v>3</v>
      </c>
      <c r="H26" s="226">
        <f>COUNTIF('53ппу-1_Прогр'!$W$3:$W$16,H12)</f>
        <v>3</v>
      </c>
      <c r="I26" s="226">
        <f>COUNTIF('53ппу-1_Прогр'!$W$3:$W$16,I12)</f>
        <v>1</v>
      </c>
      <c r="J26" s="226">
        <f>COUNTIF('53ппу-1_Прогр'!$W$3:$W$16,J12)</f>
        <v>0</v>
      </c>
      <c r="K26" s="226">
        <f>COUNTIF('53ппу-1_Прогр'!$W$3:$W$16,K12)</f>
        <v>0</v>
      </c>
      <c r="L26" s="226">
        <f>COUNTIF('53ппу-1_Прогр'!$W$3:$W$16,L12)</f>
        <v>0</v>
      </c>
      <c r="M26" s="226">
        <f>COUNTIF('53ппу-1_Прогр'!$W$3:$W$16,M12)</f>
        <v>1</v>
      </c>
      <c r="N26" s="247">
        <f>$A$26-SUM(C26:M26)</f>
        <v>0</v>
      </c>
      <c r="O26" s="158">
        <f>'53ппу-1_Прогр'!W17</f>
        <v>5.714285714285714</v>
      </c>
      <c r="P26" s="159">
        <f>SUM(C26:I26)/$A$26</f>
        <v>0.9285714285714286</v>
      </c>
      <c r="Q26" s="160">
        <f>SUM(C26:F26)/$A$26</f>
        <v>0.42857142857142855</v>
      </c>
    </row>
    <row r="27" spans="1:17" ht="12.75">
      <c r="A27" s="150" t="s">
        <v>376</v>
      </c>
      <c r="B27" s="151" t="s">
        <v>185</v>
      </c>
      <c r="C27" s="248">
        <f>COUNTIF('49ппа-1_Прогр'!$W$3:$W$17,C12)</f>
        <v>0</v>
      </c>
      <c r="D27" s="248">
        <f>COUNTIF('49ппа-1_Прогр'!$W$3:$W$17,D12)</f>
        <v>2</v>
      </c>
      <c r="E27" s="248">
        <f>COUNTIF('49ппа-1_Прогр'!$W$3:$W$17,E12)</f>
        <v>0</v>
      </c>
      <c r="F27" s="248">
        <f>COUNTIF('49ппа-1_Прогр'!$W$3:$W$17,F12)</f>
        <v>2</v>
      </c>
      <c r="G27" s="248">
        <f>COUNTIF('49ппа-1_Прогр'!$W$3:$W$17,G12)</f>
        <v>0</v>
      </c>
      <c r="H27" s="248">
        <f>COUNTIF('49ппа-1_Прогр'!$W$3:$W$17,H12)</f>
        <v>4</v>
      </c>
      <c r="I27" s="248">
        <f>COUNTIF('49ппа-1_Прогр'!$W$3:$W$17,I12)</f>
        <v>7</v>
      </c>
      <c r="J27" s="248">
        <f>COUNTIF('49ппа-1_Прогр'!$W$3:$W$17,J12)</f>
        <v>0</v>
      </c>
      <c r="K27" s="248">
        <f>COUNTIF('49ппа-1_Прогр'!$W$3:$W$17,K12)</f>
        <v>0</v>
      </c>
      <c r="L27" s="248">
        <f>COUNTIF('49ппа-1_Прогр'!$W$3:$W$17,L12)</f>
        <v>0</v>
      </c>
      <c r="M27" s="248">
        <f>COUNTIF('49ппа-1_Прогр'!$W$3:$W$17,M12)</f>
        <v>0</v>
      </c>
      <c r="N27" s="248">
        <f>$A$28-SUM(C27:M27)</f>
        <v>0</v>
      </c>
      <c r="O27" s="153">
        <f>'49ппа-1_Прогр'!W18</f>
        <v>5.333333333333333</v>
      </c>
      <c r="P27" s="154">
        <f>SUM(C27:I27)/$A$28</f>
        <v>1</v>
      </c>
      <c r="Q27" s="155">
        <f>SUM(C27:F27)/$A$28</f>
        <v>0.26666666666666666</v>
      </c>
    </row>
    <row r="28" spans="1:17" ht="13.5" thickBot="1">
      <c r="A28" s="188">
        <f>'49ппа-1_Прогр'!B17</f>
        <v>15</v>
      </c>
      <c r="B28" s="192" t="s">
        <v>7</v>
      </c>
      <c r="C28" s="249">
        <f>COUNTIF('49ппа-1_Прогр'!$Y$3:$Y$17,C12)</f>
        <v>0</v>
      </c>
      <c r="D28" s="249">
        <f>COUNTIF('49ппа-1_Прогр'!$Y$3:$Y$17,D12)</f>
        <v>0</v>
      </c>
      <c r="E28" s="249">
        <f>COUNTIF('49ппа-1_Прогр'!$Y$3:$Y$17,E12)</f>
        <v>3</v>
      </c>
      <c r="F28" s="249">
        <f>COUNTIF('49ппа-1_Прогр'!$Y$3:$Y$17,F12)</f>
        <v>7</v>
      </c>
      <c r="G28" s="249">
        <f>COUNTIF('49ппа-1_Прогр'!$Y$3:$Y$17,G12)</f>
        <v>1</v>
      </c>
      <c r="H28" s="249">
        <f>COUNTIF('49ппа-1_Прогр'!$Y$3:$Y$17,H12)</f>
        <v>4</v>
      </c>
      <c r="I28" s="249">
        <f>COUNTIF('49ппа-1_Прогр'!$Y$3:$Y$17,I12)</f>
        <v>0</v>
      </c>
      <c r="J28" s="249">
        <f>COUNTIF('49ппа-1_Прогр'!$Y$3:$Y$17,J12)</f>
        <v>0</v>
      </c>
      <c r="K28" s="249">
        <f>COUNTIF('49ппа-1_Прогр'!$Y$3:$Y$17,K12)</f>
        <v>0</v>
      </c>
      <c r="L28" s="249">
        <f>COUNTIF('49ппа-1_Прогр'!$Y$3:$Y$17,L12)</f>
        <v>0</v>
      </c>
      <c r="M28" s="249">
        <f>COUNTIF('49ппа-1_Прогр'!$Y$3:$Y$17,M12)</f>
        <v>0</v>
      </c>
      <c r="N28" s="250">
        <f>$A$28-SUM(C28:M28)</f>
        <v>0</v>
      </c>
      <c r="O28" s="193">
        <f>'49ппа-1_Прогр'!Y18</f>
        <v>6.6</v>
      </c>
      <c r="P28" s="213">
        <f>SUM(C28:I28)/$A$28</f>
        <v>1</v>
      </c>
      <c r="Q28" s="214">
        <f>SUM(C28:F28)/$A$28</f>
        <v>0.6666666666666666</v>
      </c>
    </row>
    <row r="29" spans="1:17" ht="12.75">
      <c r="A29" s="194" t="s">
        <v>377</v>
      </c>
      <c r="B29" s="152" t="s">
        <v>185</v>
      </c>
      <c r="C29" s="248">
        <f>COUNTIF('51ппу-1_Прогр'!$W$3:$W$14,C12)</f>
        <v>0</v>
      </c>
      <c r="D29" s="248">
        <f>COUNTIF('51ппу-1_Прогр'!$W$3:$W$14,D12)</f>
        <v>2</v>
      </c>
      <c r="E29" s="248">
        <f>COUNTIF('51ппу-1_Прогр'!$W$3:$W$14,E12)</f>
        <v>2</v>
      </c>
      <c r="F29" s="248">
        <f>COUNTIF('51ппу-1_Прогр'!$W$3:$W$14,F12)</f>
        <v>2</v>
      </c>
      <c r="G29" s="248">
        <f>COUNTIF('51ппу-1_Прогр'!$W$3:$W$14,G12)</f>
        <v>1</v>
      </c>
      <c r="H29" s="248">
        <f>COUNTIF('51ппу-1_Прогр'!$W$3:$W$14,H12)</f>
        <v>2</v>
      </c>
      <c r="I29" s="248">
        <f>COUNTIF('51ппу-1_Прогр'!$W$3:$W$14,I12)</f>
        <v>3</v>
      </c>
      <c r="J29" s="248">
        <f>COUNTIF('51ппу-1_Прогр'!$W$3:$W$14,J12)</f>
        <v>0</v>
      </c>
      <c r="K29" s="248">
        <f>COUNTIF('51ппу-1_Прогр'!$W$3:$W$14,K12)</f>
        <v>0</v>
      </c>
      <c r="L29" s="248">
        <f>COUNTIF('51ппу-1_Прогр'!$W$3:$W$14,L12)</f>
        <v>0</v>
      </c>
      <c r="M29" s="248">
        <f>COUNTIF('51ппу-1_Прогр'!$W$3:$W$14,M12)</f>
        <v>0</v>
      </c>
      <c r="N29" s="248">
        <f>$A$30-SUM(C29:M29)</f>
        <v>0</v>
      </c>
      <c r="O29" s="153">
        <f>'51ппу-1_Прогр'!W15</f>
        <v>6.333333333333333</v>
      </c>
      <c r="P29" s="154">
        <f>SUM(C29:I29)/$A$30</f>
        <v>1</v>
      </c>
      <c r="Q29" s="155">
        <f>SUM(C29:F29)/$A$30</f>
        <v>0.5</v>
      </c>
    </row>
    <row r="30" spans="1:17" ht="13.5" thickBot="1">
      <c r="A30" s="195">
        <f>'51ппу-1_Прогр'!B14</f>
        <v>12</v>
      </c>
      <c r="B30" s="157" t="s">
        <v>7</v>
      </c>
      <c r="C30" s="226">
        <f>COUNTIF('51ппу-1_Прогр'!$Y$3:$Y$14,C12)</f>
        <v>0</v>
      </c>
      <c r="D30" s="226">
        <f>COUNTIF('51ппу-1_Прогр'!$Y$3:$Y$14,D12)</f>
        <v>2</v>
      </c>
      <c r="E30" s="226">
        <f>COUNTIF('51ппу-1_Прогр'!$Y$3:$Y$14,E12)</f>
        <v>2</v>
      </c>
      <c r="F30" s="226">
        <f>COUNTIF('51ппу-1_Прогр'!$Y$3:$Y$14,F12)</f>
        <v>2</v>
      </c>
      <c r="G30" s="226">
        <f>COUNTIF('51ппу-1_Прогр'!$Y$3:$Y$14,G12)</f>
        <v>0</v>
      </c>
      <c r="H30" s="226">
        <f>COUNTIF('51ппу-1_Прогр'!$Y$3:$Y$14,H12)</f>
        <v>3</v>
      </c>
      <c r="I30" s="226">
        <f>COUNTIF('51ппу-1_Прогр'!$Y$3:$Y$14,I12)</f>
        <v>3</v>
      </c>
      <c r="J30" s="226">
        <f>COUNTIF('51ппу-1_Прогр'!$Y$3:$Y$14,J12)</f>
        <v>0</v>
      </c>
      <c r="K30" s="226">
        <f>COUNTIF('51ппу-1_Прогр'!$Y$3:$Y$14,K12)</f>
        <v>0</v>
      </c>
      <c r="L30" s="226">
        <f>COUNTIF('51ппу-1_Прогр'!$Y$3:$Y$14,L12)</f>
        <v>0</v>
      </c>
      <c r="M30" s="226">
        <f>COUNTIF('51ппу-1_Прогр'!$Y$3:$Y$14,M12)</f>
        <v>0</v>
      </c>
      <c r="N30" s="226">
        <f>$A$30-SUM(C30:M30)</f>
        <v>0</v>
      </c>
      <c r="O30" s="158">
        <f>'51ппу-1_Прогр'!Y15</f>
        <v>6.25</v>
      </c>
      <c r="P30" s="196">
        <f>SUM(C30:I30)/$A$30</f>
        <v>1</v>
      </c>
      <c r="Q30" s="197">
        <f>SUM(C30:F30)/$A$30</f>
        <v>0.5</v>
      </c>
    </row>
    <row r="31" spans="1:17" ht="12.75">
      <c r="A31" s="188" t="s">
        <v>381</v>
      </c>
      <c r="B31" s="215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49"/>
      <c r="P31" s="211"/>
      <c r="Q31" s="212"/>
    </row>
    <row r="32" spans="1:17" ht="13.5" thickBot="1">
      <c r="A32" s="188">
        <f>'223ту-2_ИТ'!B17</f>
        <v>15</v>
      </c>
      <c r="B32" s="191" t="s">
        <v>7</v>
      </c>
      <c r="C32" s="249">
        <f>COUNTIF('223ту-2_ИТ'!$Q$3:$Q$17,C12)</f>
        <v>0</v>
      </c>
      <c r="D32" s="249">
        <f>COUNTIF('223ту-2_ИТ'!$Q$3:$Q$17,D12)</f>
        <v>2</v>
      </c>
      <c r="E32" s="249">
        <f>COUNTIF('223ту-2_ИТ'!$Q$3:$Q$17,E12)</f>
        <v>6</v>
      </c>
      <c r="F32" s="249">
        <f>COUNTIF('223ту-2_ИТ'!$Q$3:$Q$17,F12)</f>
        <v>5</v>
      </c>
      <c r="G32" s="249">
        <f>COUNTIF('223ту-2_ИТ'!$Q$3:$Q$17,G12)</f>
        <v>1</v>
      </c>
      <c r="H32" s="249">
        <f>COUNTIF('223ту-2_ИТ'!$Q$3:$Q$17,H12)</f>
        <v>0</v>
      </c>
      <c r="I32" s="249">
        <f>COUNTIF('223ту-2_ИТ'!$Q$3:$Q$17,I12)</f>
        <v>1</v>
      </c>
      <c r="J32" s="249">
        <f>COUNTIF('223ту-2_ИТ'!$Q$3:$Q$17,J12)</f>
        <v>0</v>
      </c>
      <c r="K32" s="249">
        <f>COUNTIF('223ту-2_ИТ'!$Q$3:$Q$17,K12)</f>
        <v>0</v>
      </c>
      <c r="L32" s="249">
        <f>COUNTIF('223ту-2_ИТ'!$Q$3:$Q$17,L12)</f>
        <v>0</v>
      </c>
      <c r="M32" s="249">
        <f>COUNTIF('223ту-2_ИТ'!$Q$3:$Q$17,M12)</f>
        <v>0</v>
      </c>
      <c r="N32" s="250">
        <f>$A$32-SUM(C32:M32)</f>
        <v>0</v>
      </c>
      <c r="O32" s="193">
        <f>'223ту-2_ИТ'!Q18</f>
        <v>7.4</v>
      </c>
      <c r="P32" s="189">
        <f>SUM(C32:I32)/$A$32</f>
        <v>1</v>
      </c>
      <c r="Q32" s="190">
        <f>SUM(C32:F32)/$A$32</f>
        <v>0.8666666666666667</v>
      </c>
    </row>
    <row r="33" spans="1:17" ht="12.75">
      <c r="A33" s="194" t="s">
        <v>378</v>
      </c>
      <c r="B33" s="152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153"/>
      <c r="P33" s="154"/>
      <c r="Q33" s="155"/>
    </row>
    <row r="34" spans="1:17" ht="13.5" thickBot="1">
      <c r="A34" s="195">
        <f>'215т-2_ИТ'!B16</f>
        <v>14</v>
      </c>
      <c r="B34" s="157" t="s">
        <v>7</v>
      </c>
      <c r="C34" s="226">
        <f>COUNTIF('215т-2_ИТ'!$V$3:$V$16,C12)</f>
        <v>0</v>
      </c>
      <c r="D34" s="226">
        <f>COUNTIF('215т-2_ИТ'!$V$3:$V$16,D12)</f>
        <v>4</v>
      </c>
      <c r="E34" s="226">
        <f>COUNTIF('215т-2_ИТ'!$V$3:$V$16,E12)</f>
        <v>5</v>
      </c>
      <c r="F34" s="226">
        <f>COUNTIF('215т-2_ИТ'!$V$3:$V$16,F12)</f>
        <v>4</v>
      </c>
      <c r="G34" s="226">
        <f>COUNTIF('215т-2_ИТ'!$V$3:$V$16,G12)</f>
        <v>1</v>
      </c>
      <c r="H34" s="226">
        <f>COUNTIF('215т-2_ИТ'!$V$3:$V$16,H12)</f>
        <v>0</v>
      </c>
      <c r="I34" s="226">
        <f>COUNTIF('215т-2_ИТ'!$V$3:$V$16,I12)</f>
        <v>0</v>
      </c>
      <c r="J34" s="226">
        <f>COUNTIF('215т-2_ИТ'!$V$3:$V$16,J12)</f>
        <v>0</v>
      </c>
      <c r="K34" s="226">
        <f>COUNTIF('215т-2_ИТ'!$V$3:$V$16,K12)</f>
        <v>0</v>
      </c>
      <c r="L34" s="226">
        <f>COUNTIF('215т-2_ИТ'!$V$3:$V$16,L12)</f>
        <v>0</v>
      </c>
      <c r="M34" s="226">
        <f>COUNTIF('215т-2_ИТ'!$V$3:$V$16,M12)</f>
        <v>0</v>
      </c>
      <c r="N34" s="226">
        <f>$A$34-SUM(C34:M34)</f>
        <v>0</v>
      </c>
      <c r="O34" s="158">
        <f>'215т-2_ИТ'!V17</f>
        <v>7.857142857142857</v>
      </c>
      <c r="P34" s="196">
        <f>SUM(C34:I34)/$A$34</f>
        <v>1</v>
      </c>
      <c r="Q34" s="197">
        <f>SUM(C34:F34)/$A$34</f>
        <v>0.9285714285714286</v>
      </c>
    </row>
    <row r="35" spans="1:17" ht="12.75">
      <c r="A35" s="194" t="s">
        <v>379</v>
      </c>
      <c r="B35" s="152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153"/>
      <c r="P35" s="154"/>
      <c r="Q35" s="155"/>
    </row>
    <row r="36" spans="1:17" ht="13.5" thickBot="1">
      <c r="A36" s="195">
        <f>'216т-2_ИТ'!B17</f>
        <v>15</v>
      </c>
      <c r="B36" s="157" t="s">
        <v>7</v>
      </c>
      <c r="C36" s="226">
        <f>COUNTIF('216т-2_ИТ'!$W$3:$W$17,C12)</f>
        <v>0</v>
      </c>
      <c r="D36" s="226">
        <f>COUNTIF('216т-2_ИТ'!$W$3:$W$17,D12)</f>
        <v>3</v>
      </c>
      <c r="E36" s="226">
        <f>COUNTIF('216т-2_ИТ'!$W$3:$W$17,E12)</f>
        <v>7</v>
      </c>
      <c r="F36" s="226">
        <f>COUNTIF('216т-2_ИТ'!$W$3:$W$17,F12)</f>
        <v>4</v>
      </c>
      <c r="G36" s="226">
        <f>COUNTIF('216т-2_ИТ'!$W$3:$W$17,G12)</f>
        <v>1</v>
      </c>
      <c r="H36" s="226">
        <f>COUNTIF('216т-2_ИТ'!$W$3:$W$17,H12)</f>
        <v>0</v>
      </c>
      <c r="I36" s="226">
        <f>COUNTIF('216т-2_ИТ'!$W$3:$W$17,I12)</f>
        <v>0</v>
      </c>
      <c r="J36" s="226">
        <f>COUNTIF('216т-2_ИТ'!$W$3:$W$17,J12)</f>
        <v>0</v>
      </c>
      <c r="K36" s="226">
        <f>COUNTIF('216т-2_ИТ'!$W$3:$W$17,K12)</f>
        <v>0</v>
      </c>
      <c r="L36" s="226">
        <f>COUNTIF('216т-2_ИТ'!$W$3:$W$17,L12)</f>
        <v>0</v>
      </c>
      <c r="M36" s="226">
        <f>COUNTIF('216т-2_ИТ'!$W$3:$W$17,M12)</f>
        <v>0</v>
      </c>
      <c r="N36" s="226">
        <f>$A$36-SUM(C36:M36)</f>
        <v>0</v>
      </c>
      <c r="O36" s="158">
        <f>'216т-2_ИТ'!W18</f>
        <v>7.8</v>
      </c>
      <c r="P36" s="196">
        <f>SUM(C36:I36)/$A$36</f>
        <v>1</v>
      </c>
      <c r="Q36" s="197">
        <f>SUM(C36:F36)/$A$36</f>
        <v>0.9333333333333333</v>
      </c>
    </row>
    <row r="37" spans="1:17" ht="12.75">
      <c r="A37" s="194" t="s">
        <v>380</v>
      </c>
      <c r="B37" s="152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153"/>
      <c r="P37" s="154"/>
      <c r="Q37" s="155"/>
    </row>
    <row r="38" spans="1:17" ht="13.5" thickBot="1">
      <c r="A38" s="195">
        <f>'220ту-1_ИТ'!B17</f>
        <v>15</v>
      </c>
      <c r="B38" s="157" t="s">
        <v>7</v>
      </c>
      <c r="C38" s="226">
        <f>COUNTIF('220ту-1_ИТ'!$W$3:$W$17,C12)</f>
        <v>0</v>
      </c>
      <c r="D38" s="226">
        <f>COUNTIF('220ту-1_ИТ'!$W$3:$W$17,D12)</f>
        <v>0</v>
      </c>
      <c r="E38" s="226">
        <f>COUNTIF('220ту-1_ИТ'!$W$3:$W$17,E12)</f>
        <v>1</v>
      </c>
      <c r="F38" s="226">
        <f>COUNTIF('220ту-1_ИТ'!$W$3:$W$17,F12)</f>
        <v>10</v>
      </c>
      <c r="G38" s="226">
        <f>COUNTIF('220ту-1_ИТ'!$W$3:$W$17,G12)</f>
        <v>4</v>
      </c>
      <c r="H38" s="226">
        <f>COUNTIF('220ту-1_ИТ'!$W$3:$W$17,H12)</f>
        <v>0</v>
      </c>
      <c r="I38" s="226">
        <f>COUNTIF('220ту-1_ИТ'!$W$3:$W$17,I12)</f>
        <v>0</v>
      </c>
      <c r="J38" s="226">
        <f>COUNTIF('220ту-1_ИТ'!$W$3:$W$17,J12)</f>
        <v>0</v>
      </c>
      <c r="K38" s="226">
        <f>COUNTIF('220ту-1_ИТ'!$W$3:$W$17,K12)</f>
        <v>0</v>
      </c>
      <c r="L38" s="226">
        <f>COUNTIF('220ту-1_ИТ'!$W$3:$W$17,L12)</f>
        <v>0</v>
      </c>
      <c r="M38" s="226">
        <f>COUNTIF('220ту-1_ИТ'!$W$3:$W$17,M12)</f>
        <v>0</v>
      </c>
      <c r="N38" s="226">
        <f>$A$38-SUM(C38:M38)</f>
        <v>0</v>
      </c>
      <c r="O38" s="158">
        <f>'220ту-1_ИТ'!W18</f>
        <v>6.8</v>
      </c>
      <c r="P38" s="196">
        <f>SUM(C38:I38)/$A$38</f>
        <v>1</v>
      </c>
      <c r="Q38" s="197">
        <f>SUM(C38:F38)/$A$38</f>
        <v>0.7333333333333333</v>
      </c>
    </row>
    <row r="39" spans="1:17" ht="12.75">
      <c r="A39" s="32" t="s">
        <v>20</v>
      </c>
      <c r="B39" s="23">
        <f>SUM(A15:A38)</f>
        <v>186</v>
      </c>
      <c r="C39" s="23">
        <f>SUM(C18,C16,C20,C22,C24,C26,C28,C30,C32,C36,C34,C38)</f>
        <v>5</v>
      </c>
      <c r="D39" s="23">
        <f aca="true" t="shared" si="0" ref="D39:M39">SUM(D18,D16,D20,D22,D24,D26,D28,D30,D32,D36,D34,D38)</f>
        <v>28</v>
      </c>
      <c r="E39" s="23">
        <f t="shared" si="0"/>
        <v>42</v>
      </c>
      <c r="F39" s="23">
        <f t="shared" si="0"/>
        <v>59</v>
      </c>
      <c r="G39" s="23">
        <f t="shared" si="0"/>
        <v>26</v>
      </c>
      <c r="H39" s="23">
        <f t="shared" si="0"/>
        <v>15</v>
      </c>
      <c r="I39" s="23">
        <f t="shared" si="0"/>
        <v>9</v>
      </c>
      <c r="J39" s="23">
        <f t="shared" si="0"/>
        <v>0</v>
      </c>
      <c r="K39" s="23">
        <f t="shared" si="0"/>
        <v>0</v>
      </c>
      <c r="L39" s="23">
        <f t="shared" si="0"/>
        <v>0</v>
      </c>
      <c r="M39" s="23">
        <f t="shared" si="0"/>
        <v>2</v>
      </c>
      <c r="N39" s="23">
        <f>$B$39-SUM(C39:M39)</f>
        <v>0</v>
      </c>
      <c r="O39" s="149">
        <f>AVERAGE(O18,O16,O20,O22,O24,O26,O28,O30,O32,O36,O34,O38)</f>
        <v>6.975075259989054</v>
      </c>
      <c r="P39" s="26">
        <f>SUM(C39:I39)/$B$39</f>
        <v>0.989247311827957</v>
      </c>
      <c r="Q39" s="26">
        <f>SUM(C39:F39)/$B$39</f>
        <v>0.7204301075268817</v>
      </c>
    </row>
    <row r="41" spans="1:15" ht="12.75">
      <c r="A41" s="20" t="s">
        <v>14</v>
      </c>
      <c r="B41" s="21">
        <f ca="1">TODAY()</f>
        <v>43636</v>
      </c>
      <c r="N41" s="20" t="s">
        <v>15</v>
      </c>
      <c r="O41" s="15" t="s">
        <v>16</v>
      </c>
    </row>
    <row r="43" spans="3:13" ht="12.75">
      <c r="C43" s="392" t="s">
        <v>25</v>
      </c>
      <c r="D43" s="392"/>
      <c r="J43" s="392" t="s">
        <v>27</v>
      </c>
      <c r="K43" s="392"/>
      <c r="L43" s="52"/>
      <c r="M43" s="52"/>
    </row>
    <row r="44" spans="1:15" ht="12.75">
      <c r="A44" s="1" t="s">
        <v>37</v>
      </c>
      <c r="B44" s="51">
        <f>C39+D39</f>
        <v>33</v>
      </c>
      <c r="C44" s="12" t="s">
        <v>24</v>
      </c>
      <c r="D44" s="388" t="s">
        <v>23</v>
      </c>
      <c r="E44" s="388"/>
      <c r="F44" s="388" t="s">
        <v>26</v>
      </c>
      <c r="G44" s="388"/>
      <c r="H44" s="388"/>
      <c r="J44" s="12" t="s">
        <v>24</v>
      </c>
      <c r="K44" s="393" t="s">
        <v>23</v>
      </c>
      <c r="L44" s="394"/>
      <c r="M44" s="388" t="s">
        <v>26</v>
      </c>
      <c r="N44" s="388"/>
      <c r="O44" s="388"/>
    </row>
    <row r="45" spans="1:15" ht="12.75">
      <c r="A45" s="1" t="s">
        <v>38</v>
      </c>
      <c r="B45" s="51">
        <f>E39+F39</f>
        <v>101</v>
      </c>
      <c r="C45" s="37">
        <f>MAX('28в_УПУ'!W3:W32)</f>
        <v>9.461538461538462</v>
      </c>
      <c r="D45" s="340" t="str">
        <f>A14</f>
        <v>28в УПУ</v>
      </c>
      <c r="E45" s="380"/>
      <c r="F45" s="340" t="str">
        <f>VLOOKUP(C45,'28в_УПУ'!A3:C32,3,0)</f>
        <v>Лебецкий Андрей</v>
      </c>
      <c r="G45" s="341"/>
      <c r="H45" s="380"/>
      <c r="J45" s="43">
        <f>MIN('28в_УПУ'!W3:W32)</f>
        <v>5.533333333333333</v>
      </c>
      <c r="K45" s="49" t="str">
        <f>D45</f>
        <v>28в УПУ</v>
      </c>
      <c r="L45" s="73"/>
      <c r="M45" s="381" t="str">
        <f>VLOOKUP(J45,'28в_УПУ'!A3:C32,3,0)</f>
        <v>Рум Алексей</v>
      </c>
      <c r="N45" s="381"/>
      <c r="O45" s="381"/>
    </row>
    <row r="46" spans="1:15" ht="12.75">
      <c r="A46" s="1" t="s">
        <v>39</v>
      </c>
      <c r="B46" s="51">
        <f>SUM(G39:I39)</f>
        <v>50</v>
      </c>
      <c r="C46" s="37">
        <f>MAX('29в-1_ПМС'!AF3:AF16)</f>
        <v>6.928571428571429</v>
      </c>
      <c r="D46" s="385" t="str">
        <f>A17</f>
        <v>29в-1 ПМС</v>
      </c>
      <c r="E46" s="385"/>
      <c r="F46" s="340" t="str">
        <f>VLOOKUP(C46,'29в-1_ПМС'!A3:C16,3,0)</f>
        <v>Адамицкий Никита</v>
      </c>
      <c r="G46" s="341"/>
      <c r="H46" s="380"/>
      <c r="J46" s="43">
        <f>MIN('29в-1_ПМС'!AF3:AF16)</f>
        <v>4.1</v>
      </c>
      <c r="K46" s="49" t="str">
        <f>D46</f>
        <v>29в-1 ПМС</v>
      </c>
      <c r="L46" s="73"/>
      <c r="M46" s="381" t="str">
        <f>VLOOKUP(J46,'29в-1_ПМС'!A3:C16,3,0)</f>
        <v>Добринский Владислав</v>
      </c>
      <c r="N46" s="381"/>
      <c r="O46" s="381"/>
    </row>
    <row r="47" spans="1:15" ht="12.75">
      <c r="A47" s="1" t="s">
        <v>40</v>
      </c>
      <c r="B47" s="51">
        <f>SUM(J39:M39)</f>
        <v>2</v>
      </c>
      <c r="C47" s="37">
        <f>MAX('29в-1_САПР'!P3:P16)</f>
        <v>9.5</v>
      </c>
      <c r="D47" s="385" t="str">
        <f>A19</f>
        <v>29в-1 САПР</v>
      </c>
      <c r="E47" s="385"/>
      <c r="F47" s="340" t="str">
        <f>VLOOKUP(C47,'29в-1_САПР'!A3:C16,3,0)</f>
        <v>Жук Роман</v>
      </c>
      <c r="G47" s="341"/>
      <c r="H47" s="380"/>
      <c r="J47" s="43">
        <f>MIN('29в-1_САПР'!P3:P16)</f>
        <v>4</v>
      </c>
      <c r="K47" s="49" t="str">
        <f aca="true" t="shared" si="1" ref="K47:K56">D47</f>
        <v>29в-1 САПР</v>
      </c>
      <c r="L47" s="73"/>
      <c r="M47" s="381" t="str">
        <f>VLOOKUP(J47,'29в-1_САПР'!A3:C16,3,0)</f>
        <v>Добринский Владислав</v>
      </c>
      <c r="N47" s="381"/>
      <c r="O47" s="381"/>
    </row>
    <row r="48" spans="1:15" ht="12.75">
      <c r="A48" s="1" t="s">
        <v>41</v>
      </c>
      <c r="B48" s="51">
        <f>N39</f>
        <v>0</v>
      </c>
      <c r="C48" s="37">
        <f>MAX('30в-2_ИТ'!Y3:Y17)</f>
        <v>8.222222222222221</v>
      </c>
      <c r="D48" s="340" t="str">
        <f>A21</f>
        <v>30в-2 ИТ</v>
      </c>
      <c r="E48" s="380"/>
      <c r="F48" s="340" t="str">
        <f>VLOOKUP(C48,'30в-2_ИТ'!A3:C17,3,0)</f>
        <v>Черепович Алексей</v>
      </c>
      <c r="G48" s="341"/>
      <c r="H48" s="380"/>
      <c r="J48" s="43">
        <f>MIN('30в-2_ИТ'!Y3:Y17)</f>
        <v>3.5</v>
      </c>
      <c r="K48" s="49" t="str">
        <f t="shared" si="1"/>
        <v>30в-2 ИТ</v>
      </c>
      <c r="L48" s="73"/>
      <c r="M48" s="381" t="str">
        <f>VLOOKUP(J48,'30в-2_ИТ'!A3:C17,3,0)</f>
        <v>Некрасов Никита</v>
      </c>
      <c r="N48" s="381"/>
      <c r="O48" s="381"/>
    </row>
    <row r="49" spans="3:15" ht="12.75">
      <c r="C49" s="37">
        <f>MAX('53ппу-1_ИТ'!Q3:Q16)</f>
        <v>8</v>
      </c>
      <c r="D49" s="340" t="str">
        <f>A23</f>
        <v>53ппу-1 ИТ</v>
      </c>
      <c r="E49" s="380"/>
      <c r="F49" s="340" t="str">
        <f>VLOOKUP(C49,'53ппу-1_ИТ'!A3:C16,3,0)</f>
        <v>Высоцкий Максим</v>
      </c>
      <c r="G49" s="341"/>
      <c r="H49" s="380"/>
      <c r="J49" s="43">
        <f>MIN('53ппу-1_ИТ'!Q3:Q16)</f>
        <v>1</v>
      </c>
      <c r="K49" s="49" t="str">
        <f>D49</f>
        <v>53ппу-1 ИТ</v>
      </c>
      <c r="L49" s="73"/>
      <c r="M49" s="381" t="str">
        <f>VLOOKUP(J49,'53ппу-1_ИТ'!A3:C16,3,0)</f>
        <v>Антанович Алексей</v>
      </c>
      <c r="N49" s="381"/>
      <c r="O49" s="381"/>
    </row>
    <row r="50" spans="3:15" ht="12.75">
      <c r="C50" s="37">
        <f>MAX('53ппу-1_Прогр'!V3:V16)</f>
        <v>7.6</v>
      </c>
      <c r="D50" s="49" t="str">
        <f>A25</f>
        <v>53ппу-1 Прогр.</v>
      </c>
      <c r="E50" s="50"/>
      <c r="F50" s="340" t="str">
        <f>VLOOKUP(C50,'53ппу-1_Прогр'!A3:C16,3,0)</f>
        <v>Гребенщикова Юлия</v>
      </c>
      <c r="G50" s="341"/>
      <c r="H50" s="380"/>
      <c r="J50" s="43">
        <f>MIN('53ппу-1_Прогр'!V3:V16)</f>
        <v>1.875</v>
      </c>
      <c r="K50" s="49" t="str">
        <f>D50</f>
        <v>53ппу-1 Прогр.</v>
      </c>
      <c r="L50" s="73"/>
      <c r="M50" s="381" t="str">
        <f>VLOOKUP(J50,'53ппу-1_Прогр'!A3:C16,3,0)</f>
        <v>Антанович Алексей</v>
      </c>
      <c r="N50" s="381"/>
      <c r="O50" s="381"/>
    </row>
    <row r="51" spans="3:15" ht="12.75">
      <c r="C51" s="37">
        <f>MAX('49ппа-1_Прогр'!X3:X17)</f>
        <v>8</v>
      </c>
      <c r="D51" s="340" t="str">
        <f>A27</f>
        <v>49ппа-1 Прогр.</v>
      </c>
      <c r="E51" s="380"/>
      <c r="F51" s="340" t="str">
        <f>VLOOKUP(C51,'49ппа-1_Прогр'!A3:C17,3,0)</f>
        <v>Деменчук Сергей</v>
      </c>
      <c r="G51" s="341"/>
      <c r="H51" s="380"/>
      <c r="J51" s="43">
        <f>MIN('49ппа-1_Прогр'!X3:X17)</f>
        <v>4.5</v>
      </c>
      <c r="K51" s="49" t="str">
        <f t="shared" si="1"/>
        <v>49ппа-1 Прогр.</v>
      </c>
      <c r="L51" s="73"/>
      <c r="M51" s="381" t="str">
        <f>VLOOKUP(J51,'49ппа-1_Прогр'!A3:C17,3,0)</f>
        <v>Ашаев Владислав</v>
      </c>
      <c r="N51" s="381"/>
      <c r="O51" s="381"/>
    </row>
    <row r="52" spans="3:15" ht="12.75">
      <c r="C52" s="37">
        <f>MAX('51ппу-1_Прогр'!X3:X14)</f>
        <v>8.7</v>
      </c>
      <c r="D52" s="385" t="str">
        <f>A29</f>
        <v>51ппу-1 Прогр.</v>
      </c>
      <c r="E52" s="385"/>
      <c r="F52" s="340" t="str">
        <f>VLOOKUP(C52,'51ппу-1_Прогр'!A3:C14,3,0)</f>
        <v>Курносова Полина</v>
      </c>
      <c r="G52" s="341"/>
      <c r="H52" s="380"/>
      <c r="J52" s="43">
        <f>MIN('51ппу-1_Прогр'!X3:X14)</f>
        <v>3.7857142857142856</v>
      </c>
      <c r="K52" s="49" t="str">
        <f t="shared" si="1"/>
        <v>51ппу-1 Прогр.</v>
      </c>
      <c r="L52" s="73"/>
      <c r="M52" s="381" t="str">
        <f>VLOOKUP(J52,'51ппу-1_Прогр'!A3:C14,3,0)</f>
        <v>Амброжко Алексей</v>
      </c>
      <c r="N52" s="381"/>
      <c r="O52" s="381"/>
    </row>
    <row r="53" spans="3:15" ht="12.75">
      <c r="C53" s="37">
        <f>MAX('223ту-2_ИТ'!P3:P17)</f>
        <v>8.5</v>
      </c>
      <c r="D53" s="340" t="str">
        <f>A31</f>
        <v>223ту-2 ИТ</v>
      </c>
      <c r="E53" s="380"/>
      <c r="F53" s="340" t="str">
        <f>VLOOKUP(C53,'223ту-2_ИТ'!A3:C17,3,0)</f>
        <v>Савчук Евгений</v>
      </c>
      <c r="G53" s="341"/>
      <c r="H53" s="380"/>
      <c r="J53" s="43">
        <f>MIN('223ту-2_ИТ'!P3:P17)</f>
        <v>4.1</v>
      </c>
      <c r="K53" s="49" t="str">
        <f t="shared" si="1"/>
        <v>223ту-2 ИТ</v>
      </c>
      <c r="L53" s="73"/>
      <c r="M53" s="381" t="str">
        <f>VLOOKUP(J53,'223ту-2_ИТ'!A3:C17,3,0)</f>
        <v>Шельпяков Кирилл</v>
      </c>
      <c r="N53" s="381"/>
      <c r="O53" s="381"/>
    </row>
    <row r="54" spans="3:15" ht="12.75">
      <c r="C54" s="37">
        <f>MAX('215т-2_ИТ'!U3:U16)</f>
        <v>9.076923076923077</v>
      </c>
      <c r="D54" s="340" t="str">
        <f>A33</f>
        <v>215т-2 ИТ</v>
      </c>
      <c r="E54" s="380"/>
      <c r="F54" s="340" t="str">
        <f>VLOOKUP(C54,'215т-2_ИТ'!A3:C16,3,0)</f>
        <v>Шендрик Евгений</v>
      </c>
      <c r="G54" s="341"/>
      <c r="H54" s="380"/>
      <c r="J54" s="43">
        <f>MIN('215т-2_ИТ'!U3:U16)</f>
        <v>6</v>
      </c>
      <c r="K54" s="49" t="str">
        <f>D54</f>
        <v>215т-2 ИТ</v>
      </c>
      <c r="L54" s="73"/>
      <c r="M54" s="381" t="str">
        <f>VLOOKUP(J54,'215т-2_ИТ'!A3:C16,3,0)</f>
        <v>Савко Алексей</v>
      </c>
      <c r="N54" s="381"/>
      <c r="O54" s="381"/>
    </row>
    <row r="55" spans="3:15" ht="12.75">
      <c r="C55" s="37">
        <f>MAX('216т-2_ИТ'!V3:V17)</f>
        <v>8.692307692307692</v>
      </c>
      <c r="D55" s="340" t="str">
        <f>A35</f>
        <v>216т-2 ИТ</v>
      </c>
      <c r="E55" s="380"/>
      <c r="F55" s="340" t="str">
        <f>VLOOKUP(C55,'216т-2_ИТ'!A3:C17,3,0)</f>
        <v>Острецов Михаил</v>
      </c>
      <c r="G55" s="341"/>
      <c r="H55" s="380"/>
      <c r="J55" s="43">
        <f>MIN('216т-2_ИТ'!V3:V17)</f>
        <v>5.714285714285714</v>
      </c>
      <c r="K55" s="49" t="str">
        <f t="shared" si="1"/>
        <v>216т-2 ИТ</v>
      </c>
      <c r="L55" s="73"/>
      <c r="M55" s="381" t="str">
        <f>VLOOKUP(J55,'216т-2_ИТ'!A3:C17,3,0)</f>
        <v>Костюкевич Денис</v>
      </c>
      <c r="N55" s="381"/>
      <c r="O55" s="381"/>
    </row>
    <row r="56" spans="3:15" ht="12.75">
      <c r="C56" s="37">
        <f>MAX('220ту-1_ИТ'!V3:V17)</f>
        <v>7.5</v>
      </c>
      <c r="D56" s="49" t="str">
        <f>A37</f>
        <v>220ту-1 ИТ</v>
      </c>
      <c r="E56" s="50"/>
      <c r="F56" s="340" t="str">
        <f>VLOOKUP(C56,'220ту-1_ИТ'!A3:C17,3,0)</f>
        <v>Арабчик Дмитрий</v>
      </c>
      <c r="G56" s="341"/>
      <c r="H56" s="380"/>
      <c r="J56" s="43">
        <f>MIN('220ту-1_ИТ'!V3:V17)</f>
        <v>5.75</v>
      </c>
      <c r="K56" s="49" t="str">
        <f t="shared" si="1"/>
        <v>220ту-1 ИТ</v>
      </c>
      <c r="L56" s="73"/>
      <c r="M56" s="381" t="str">
        <f>VLOOKUP(J56,'220ту-1_ИТ'!A3:C17,3,0)</f>
        <v>Денисов Дмитрий</v>
      </c>
      <c r="N56" s="381"/>
      <c r="O56" s="381"/>
    </row>
    <row r="57" spans="2:18" ht="12.75">
      <c r="B57" s="38" t="s">
        <v>28</v>
      </c>
      <c r="C57" s="42">
        <f>MAX(C46:C56)</f>
        <v>9.5</v>
      </c>
      <c r="D57" s="386" t="str">
        <f>VLOOKUP(C57,C46:E56,2,0)</f>
        <v>29в-1 САПР</v>
      </c>
      <c r="E57" s="387"/>
      <c r="F57" s="39" t="str">
        <f>VLOOKUP(C57,C46:H56,4,0)</f>
        <v>Жук Роман</v>
      </c>
      <c r="G57" s="40"/>
      <c r="H57" s="41"/>
      <c r="J57" s="44">
        <f>MIN(J46:J56)</f>
        <v>1</v>
      </c>
      <c r="K57" s="382" t="str">
        <f>VLOOKUP(J57,J46:L56,2,0)</f>
        <v>53ппу-1 ИТ</v>
      </c>
      <c r="L57" s="383"/>
      <c r="M57" s="384" t="str">
        <f>VLOOKUP(J57,J46:M56,4,0)</f>
        <v>Антанович Алексей</v>
      </c>
      <c r="N57" s="384"/>
      <c r="O57" s="384"/>
      <c r="P57" s="45" t="s">
        <v>29</v>
      </c>
      <c r="R57" s="29"/>
    </row>
  </sheetData>
  <sheetProtection/>
  <mergeCells count="50">
    <mergeCell ref="E5:J5"/>
    <mergeCell ref="F45:H45"/>
    <mergeCell ref="D44:E44"/>
    <mergeCell ref="D46:E46"/>
    <mergeCell ref="D45:E45"/>
    <mergeCell ref="J43:K43"/>
    <mergeCell ref="A9:D9"/>
    <mergeCell ref="A6:D6"/>
    <mergeCell ref="M47:O47"/>
    <mergeCell ref="A5:D5"/>
    <mergeCell ref="A7:D7"/>
    <mergeCell ref="A8:D8"/>
    <mergeCell ref="A10:D10"/>
    <mergeCell ref="C43:D43"/>
    <mergeCell ref="K44:L44"/>
    <mergeCell ref="M44:O44"/>
    <mergeCell ref="M46:O46"/>
    <mergeCell ref="M45:O45"/>
    <mergeCell ref="D48:E48"/>
    <mergeCell ref="F51:H51"/>
    <mergeCell ref="F44:H44"/>
    <mergeCell ref="F46:H46"/>
    <mergeCell ref="F47:H47"/>
    <mergeCell ref="D51:E51"/>
    <mergeCell ref="F48:H48"/>
    <mergeCell ref="D47:E47"/>
    <mergeCell ref="F49:H49"/>
    <mergeCell ref="D49:E49"/>
    <mergeCell ref="D57:E57"/>
    <mergeCell ref="F56:H56"/>
    <mergeCell ref="D54:E54"/>
    <mergeCell ref="F53:H53"/>
    <mergeCell ref="F54:H54"/>
    <mergeCell ref="F55:H55"/>
    <mergeCell ref="M53:O53"/>
    <mergeCell ref="M55:O55"/>
    <mergeCell ref="D52:E52"/>
    <mergeCell ref="F52:H52"/>
    <mergeCell ref="D55:E55"/>
    <mergeCell ref="D53:E53"/>
    <mergeCell ref="F50:H50"/>
    <mergeCell ref="M50:O50"/>
    <mergeCell ref="M48:O48"/>
    <mergeCell ref="K57:L57"/>
    <mergeCell ref="M54:O54"/>
    <mergeCell ref="M56:O56"/>
    <mergeCell ref="M49:O49"/>
    <mergeCell ref="M57:O57"/>
    <mergeCell ref="M51:O51"/>
    <mergeCell ref="M52:O52"/>
  </mergeCells>
  <printOptions/>
  <pageMargins left="0.74" right="0.1968503937007874" top="0.8" bottom="0.43" header="0.31496062992125984" footer="0.31496062992125984"/>
  <pageSetup fitToHeight="1" fitToWidth="1" horizontalDpi="300" verticalDpi="300" orientation="landscape" scale="83" r:id="rId1"/>
  <ignoredErrors>
    <ignoredError sqref="N27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23"/>
  <dimension ref="A1:C67"/>
  <sheetViews>
    <sheetView zoomScalePageLayoutView="0" workbookViewId="0" topLeftCell="D4">
      <selection activeCell="C67" sqref="C67"/>
    </sheetView>
  </sheetViews>
  <sheetFormatPr defaultColWidth="9.00390625" defaultRowHeight="12.75"/>
  <cols>
    <col min="3" max="3" width="11.625" style="0" customWidth="1"/>
  </cols>
  <sheetData>
    <row r="1" ht="12.75">
      <c r="A1" s="5" t="s">
        <v>42</v>
      </c>
    </row>
    <row r="44" spans="1:3" ht="12.75">
      <c r="A44" s="12" t="s">
        <v>7</v>
      </c>
      <c r="B44" s="12" t="s">
        <v>24</v>
      </c>
      <c r="C44" s="12" t="s">
        <v>43</v>
      </c>
    </row>
    <row r="45" spans="1:3" ht="12.75">
      <c r="A45" s="1" t="s">
        <v>47</v>
      </c>
      <c r="B45" s="43">
        <v>6.59</v>
      </c>
      <c r="C45" s="46">
        <v>0.54</v>
      </c>
    </row>
    <row r="46" spans="1:3" ht="12.75">
      <c r="A46" s="1" t="s">
        <v>48</v>
      </c>
      <c r="B46" s="43">
        <v>7.21</v>
      </c>
      <c r="C46" s="46">
        <v>0.68</v>
      </c>
    </row>
    <row r="47" spans="1:3" ht="12.75">
      <c r="A47" s="1" t="s">
        <v>49</v>
      </c>
      <c r="B47" s="43">
        <v>7.03</v>
      </c>
      <c r="C47" s="46">
        <v>0.66</v>
      </c>
    </row>
    <row r="48" spans="1:3" ht="12.75">
      <c r="A48" s="1" t="s">
        <v>50</v>
      </c>
      <c r="B48" s="43">
        <v>6.95</v>
      </c>
      <c r="C48" s="46">
        <v>0.6</v>
      </c>
    </row>
    <row r="49" spans="1:3" ht="12.75">
      <c r="A49" s="1" t="s">
        <v>51</v>
      </c>
      <c r="B49" s="43">
        <v>7.42</v>
      </c>
      <c r="C49" s="46">
        <v>0.71</v>
      </c>
    </row>
    <row r="50" spans="1:3" ht="12.75">
      <c r="A50" s="1" t="s">
        <v>52</v>
      </c>
      <c r="B50" s="43">
        <v>7.16</v>
      </c>
      <c r="C50" s="46">
        <v>0.65</v>
      </c>
    </row>
    <row r="51" spans="1:3" ht="12.75">
      <c r="A51" s="1" t="s">
        <v>53</v>
      </c>
      <c r="B51" s="43">
        <v>7.5</v>
      </c>
      <c r="C51" s="46">
        <v>0.58</v>
      </c>
    </row>
    <row r="52" spans="1:3" ht="12.75">
      <c r="A52" s="1" t="s">
        <v>54</v>
      </c>
      <c r="B52" s="43">
        <v>7.14</v>
      </c>
      <c r="C52" s="46">
        <v>0.68</v>
      </c>
    </row>
    <row r="53" spans="1:3" ht="12.75">
      <c r="A53" s="1" t="s">
        <v>55</v>
      </c>
      <c r="B53" s="43">
        <v>6.29</v>
      </c>
      <c r="C53" s="46">
        <v>0.46</v>
      </c>
    </row>
    <row r="54" spans="1:3" ht="12.75">
      <c r="A54" s="1" t="s">
        <v>67</v>
      </c>
      <c r="B54" s="43">
        <v>7.18423254985755</v>
      </c>
      <c r="C54" s="46">
        <v>0.6214285714285714</v>
      </c>
    </row>
    <row r="55" spans="1:3" ht="12.75">
      <c r="A55" s="48" t="s">
        <v>68</v>
      </c>
      <c r="B55" s="43">
        <v>6.52</v>
      </c>
      <c r="C55" s="46">
        <v>0.52</v>
      </c>
    </row>
    <row r="56" spans="1:3" ht="12.75">
      <c r="A56" s="48" t="s">
        <v>74</v>
      </c>
      <c r="B56" s="43">
        <v>7.24</v>
      </c>
      <c r="C56" s="46">
        <v>0.7</v>
      </c>
    </row>
    <row r="57" spans="1:3" ht="12.75">
      <c r="A57" s="48" t="s">
        <v>75</v>
      </c>
      <c r="B57" s="43">
        <v>7.28</v>
      </c>
      <c r="C57" s="46">
        <v>0.69</v>
      </c>
    </row>
    <row r="58" spans="1:3" ht="12.75">
      <c r="A58" s="48" t="s">
        <v>77</v>
      </c>
      <c r="B58" s="43">
        <v>6.17</v>
      </c>
      <c r="C58" s="46">
        <v>0.4</v>
      </c>
    </row>
    <row r="59" spans="1:3" ht="12.75">
      <c r="A59" s="48" t="s">
        <v>78</v>
      </c>
      <c r="B59" s="43">
        <v>6.88</v>
      </c>
      <c r="C59" s="46">
        <v>0.59</v>
      </c>
    </row>
    <row r="60" spans="1:3" ht="12.75">
      <c r="A60" s="48" t="s">
        <v>104</v>
      </c>
      <c r="B60" s="43">
        <v>6.72</v>
      </c>
      <c r="C60" s="46">
        <v>0.61</v>
      </c>
    </row>
    <row r="61" spans="1:3" ht="12.75">
      <c r="A61" s="48" t="s">
        <v>105</v>
      </c>
      <c r="B61" s="43">
        <v>7.1</v>
      </c>
      <c r="C61" s="46">
        <v>0.7</v>
      </c>
    </row>
    <row r="62" spans="1:3" ht="12.75">
      <c r="A62" s="48" t="s">
        <v>133</v>
      </c>
      <c r="B62" s="43">
        <v>7.18</v>
      </c>
      <c r="C62" s="46">
        <v>0.73</v>
      </c>
    </row>
    <row r="63" spans="1:3" ht="12.75">
      <c r="A63" s="48" t="s">
        <v>134</v>
      </c>
      <c r="B63" s="43">
        <v>7.41</v>
      </c>
      <c r="C63" s="46">
        <v>0.84</v>
      </c>
    </row>
    <row r="64" spans="1:3" ht="12.75">
      <c r="A64" s="48" t="s">
        <v>186</v>
      </c>
      <c r="B64" s="1">
        <v>7.65</v>
      </c>
      <c r="C64" s="46">
        <v>0.82</v>
      </c>
    </row>
    <row r="65" spans="1:3" ht="12.75">
      <c r="A65" s="48" t="s">
        <v>187</v>
      </c>
      <c r="B65" s="43">
        <v>7.38</v>
      </c>
      <c r="C65" s="46">
        <v>0.74</v>
      </c>
    </row>
    <row r="66" spans="1:3" ht="12.75">
      <c r="A66" s="48" t="s">
        <v>394</v>
      </c>
      <c r="B66" s="1">
        <v>6.96</v>
      </c>
      <c r="C66" s="46">
        <v>0.66</v>
      </c>
    </row>
    <row r="67" spans="1:3" ht="12.75">
      <c r="A67" s="48" t="s">
        <v>395</v>
      </c>
      <c r="B67" s="43">
        <f>Отчет!O39</f>
        <v>6.975075259989054</v>
      </c>
      <c r="C67" s="46">
        <f>Отчет!Q39</f>
        <v>0.7204301075268817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3" sqref="D3"/>
    </sheetView>
  </sheetViews>
  <sheetFormatPr defaultColWidth="9.00390625" defaultRowHeight="12.75"/>
  <cols>
    <col min="1" max="1" width="8.875" style="0" customWidth="1"/>
    <col min="2" max="2" width="22.25390625" style="0" customWidth="1"/>
    <col min="3" max="3" width="14.375" style="0" customWidth="1"/>
    <col min="4" max="4" width="13.00390625" style="0" customWidth="1"/>
  </cols>
  <sheetData>
    <row r="1" spans="1:4" ht="13.5" thickBot="1">
      <c r="A1" s="61" t="s">
        <v>452</v>
      </c>
      <c r="B1" s="62" t="s">
        <v>26</v>
      </c>
      <c r="C1" s="337" t="s">
        <v>450</v>
      </c>
      <c r="D1" s="337" t="s">
        <v>451</v>
      </c>
    </row>
    <row r="2" spans="1:4" s="5" customFormat="1" ht="12.75">
      <c r="A2" s="66">
        <v>1</v>
      </c>
      <c r="B2" s="66" t="s">
        <v>193</v>
      </c>
      <c r="C2" s="23">
        <v>96</v>
      </c>
      <c r="D2" s="332">
        <v>96</v>
      </c>
    </row>
    <row r="3" spans="1:4" s="5" customFormat="1" ht="12.75">
      <c r="A3" s="4">
        <v>2</v>
      </c>
      <c r="B3" s="4" t="s">
        <v>190</v>
      </c>
      <c r="C3" s="332">
        <v>93</v>
      </c>
      <c r="D3" s="332">
        <v>92</v>
      </c>
    </row>
    <row r="4" spans="1:4" s="5" customFormat="1" ht="12.75">
      <c r="A4" s="66">
        <v>2</v>
      </c>
      <c r="B4" s="4" t="s">
        <v>188</v>
      </c>
      <c r="C4" s="332">
        <v>97</v>
      </c>
      <c r="D4" s="332">
        <v>92</v>
      </c>
    </row>
    <row r="5" spans="1:4" s="5" customFormat="1" ht="12.75">
      <c r="A5" s="4">
        <v>4</v>
      </c>
      <c r="B5" s="4" t="s">
        <v>191</v>
      </c>
      <c r="C5" s="332">
        <v>92</v>
      </c>
      <c r="D5" s="332">
        <v>88</v>
      </c>
    </row>
    <row r="6" spans="1:4" s="5" customFormat="1" ht="12.75">
      <c r="A6" s="66">
        <v>5</v>
      </c>
      <c r="B6" s="4" t="s">
        <v>207</v>
      </c>
      <c r="C6" s="332">
        <v>66</v>
      </c>
      <c r="D6" s="332">
        <v>84</v>
      </c>
    </row>
    <row r="7" spans="1:4" s="5" customFormat="1" ht="12.75">
      <c r="A7" s="4">
        <v>6</v>
      </c>
      <c r="B7" s="4" t="s">
        <v>194</v>
      </c>
      <c r="C7" s="332">
        <v>83</v>
      </c>
      <c r="D7" s="332">
        <v>82</v>
      </c>
    </row>
    <row r="8" spans="1:4" ht="12.75">
      <c r="A8" s="127">
        <v>7</v>
      </c>
      <c r="B8" s="2" t="s">
        <v>172</v>
      </c>
      <c r="C8" s="12">
        <v>76</v>
      </c>
      <c r="D8" s="12">
        <v>80</v>
      </c>
    </row>
    <row r="9" spans="1:4" ht="12.75">
      <c r="A9" s="2">
        <v>7</v>
      </c>
      <c r="B9" s="2" t="s">
        <v>176</v>
      </c>
      <c r="C9" s="12">
        <v>86</v>
      </c>
      <c r="D9" s="12">
        <v>80</v>
      </c>
    </row>
    <row r="10" spans="1:4" ht="12.75">
      <c r="A10" s="127">
        <v>7</v>
      </c>
      <c r="B10" s="2" t="s">
        <v>120</v>
      </c>
      <c r="C10" s="12">
        <v>89</v>
      </c>
      <c r="D10" s="12">
        <v>80</v>
      </c>
    </row>
    <row r="11" spans="1:4" s="357" customFormat="1" ht="12.75">
      <c r="A11" s="2">
        <v>10</v>
      </c>
      <c r="B11" s="2" t="s">
        <v>119</v>
      </c>
      <c r="C11" s="12">
        <v>78</v>
      </c>
      <c r="D11" s="12">
        <v>78</v>
      </c>
    </row>
    <row r="12" spans="1:4" ht="12.75">
      <c r="A12" s="127">
        <v>10</v>
      </c>
      <c r="B12" s="2" t="s">
        <v>123</v>
      </c>
      <c r="C12" s="12">
        <v>67</v>
      </c>
      <c r="D12" s="12">
        <v>78</v>
      </c>
    </row>
    <row r="13" spans="1:4" ht="12.75">
      <c r="A13" s="2">
        <v>10</v>
      </c>
      <c r="B13" s="2" t="s">
        <v>131</v>
      </c>
      <c r="C13" s="12">
        <v>91</v>
      </c>
      <c r="D13" s="12">
        <v>78</v>
      </c>
    </row>
    <row r="14" spans="1:4" ht="12.75">
      <c r="A14" s="127">
        <v>13</v>
      </c>
      <c r="B14" s="2" t="s">
        <v>189</v>
      </c>
      <c r="C14" s="12">
        <v>84</v>
      </c>
      <c r="D14" s="12">
        <v>76</v>
      </c>
    </row>
    <row r="15" spans="1:4" s="357" customFormat="1" ht="12.75">
      <c r="A15" s="2">
        <v>13</v>
      </c>
      <c r="B15" s="2" t="s">
        <v>192</v>
      </c>
      <c r="C15" s="12">
        <v>91</v>
      </c>
      <c r="D15" s="12">
        <v>76</v>
      </c>
    </row>
    <row r="16" spans="1:4" s="357" customFormat="1" ht="12.75">
      <c r="A16" s="127">
        <v>13</v>
      </c>
      <c r="B16" s="2" t="s">
        <v>130</v>
      </c>
      <c r="C16" s="12">
        <v>90</v>
      </c>
      <c r="D16" s="12">
        <v>76</v>
      </c>
    </row>
    <row r="17" spans="1:4" ht="12.75">
      <c r="A17" s="2">
        <v>16</v>
      </c>
      <c r="B17" s="36" t="s">
        <v>195</v>
      </c>
      <c r="C17" s="12">
        <v>76</v>
      </c>
      <c r="D17" s="12">
        <v>74</v>
      </c>
    </row>
    <row r="18" spans="1:4" ht="12.75">
      <c r="A18" s="127">
        <v>17</v>
      </c>
      <c r="B18" s="127" t="s">
        <v>175</v>
      </c>
      <c r="C18" s="12">
        <v>81</v>
      </c>
      <c r="D18" s="12">
        <v>72</v>
      </c>
    </row>
    <row r="19" spans="1:4" ht="12.75">
      <c r="A19" s="2">
        <v>17</v>
      </c>
      <c r="B19" s="36" t="s">
        <v>178</v>
      </c>
      <c r="C19" s="12">
        <v>93</v>
      </c>
      <c r="D19" s="12">
        <v>72</v>
      </c>
    </row>
    <row r="20" spans="1:4" ht="12.75">
      <c r="A20" s="127">
        <v>17</v>
      </c>
      <c r="B20" s="2" t="s">
        <v>177</v>
      </c>
      <c r="C20" s="12">
        <v>92</v>
      </c>
      <c r="D20" s="12">
        <v>72</v>
      </c>
    </row>
    <row r="21" spans="1:4" ht="12.75">
      <c r="A21" s="2">
        <v>17</v>
      </c>
      <c r="B21" s="127" t="s">
        <v>118</v>
      </c>
      <c r="C21" s="72">
        <v>94</v>
      </c>
      <c r="D21" s="12">
        <v>72</v>
      </c>
    </row>
    <row r="22" spans="1:4" s="357" customFormat="1" ht="12.75">
      <c r="A22" s="127">
        <v>21</v>
      </c>
      <c r="B22" s="127" t="s">
        <v>122</v>
      </c>
      <c r="C22" s="72">
        <v>94</v>
      </c>
      <c r="D22" s="12">
        <v>70</v>
      </c>
    </row>
    <row r="23" spans="1:4" ht="12.75">
      <c r="A23" s="2">
        <v>21</v>
      </c>
      <c r="B23" s="36" t="s">
        <v>126</v>
      </c>
      <c r="C23" s="12">
        <v>79</v>
      </c>
      <c r="D23" s="12">
        <v>70</v>
      </c>
    </row>
    <row r="24" spans="1:4" ht="12.75">
      <c r="A24" s="127">
        <v>21</v>
      </c>
      <c r="B24" s="36" t="s">
        <v>127</v>
      </c>
      <c r="C24" s="12">
        <v>78</v>
      </c>
      <c r="D24" s="12">
        <v>70</v>
      </c>
    </row>
    <row r="25" spans="1:4" ht="12.75">
      <c r="A25" s="2">
        <v>24</v>
      </c>
      <c r="B25" s="36" t="s">
        <v>179</v>
      </c>
      <c r="C25" s="12">
        <v>89</v>
      </c>
      <c r="D25" s="12">
        <v>66</v>
      </c>
    </row>
    <row r="26" spans="1:4" ht="12.75">
      <c r="A26" s="127">
        <v>24</v>
      </c>
      <c r="B26" s="36" t="s">
        <v>125</v>
      </c>
      <c r="C26" s="12">
        <v>90</v>
      </c>
      <c r="D26" s="12">
        <v>66</v>
      </c>
    </row>
    <row r="27" spans="1:4" ht="12.75">
      <c r="A27" s="2">
        <v>24</v>
      </c>
      <c r="B27" s="2" t="s">
        <v>129</v>
      </c>
      <c r="C27" s="12">
        <v>80</v>
      </c>
      <c r="D27" s="12">
        <v>66</v>
      </c>
    </row>
    <row r="28" spans="1:4" ht="12.75">
      <c r="A28" s="127">
        <v>27</v>
      </c>
      <c r="B28" s="2" t="s">
        <v>121</v>
      </c>
      <c r="C28" s="12">
        <v>70</v>
      </c>
      <c r="D28" s="12">
        <v>60</v>
      </c>
    </row>
    <row r="29" spans="1:4" ht="12.75">
      <c r="A29" s="2">
        <v>27</v>
      </c>
      <c r="B29" s="2" t="s">
        <v>124</v>
      </c>
      <c r="C29" s="12">
        <v>78</v>
      </c>
      <c r="D29" s="12">
        <v>60</v>
      </c>
    </row>
    <row r="30" spans="1:4" ht="12.75">
      <c r="A30" s="127">
        <v>27</v>
      </c>
      <c r="B30" s="2" t="s">
        <v>128</v>
      </c>
      <c r="C30" s="12">
        <v>85</v>
      </c>
      <c r="D30" s="12">
        <v>60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69"/>
  <sheetViews>
    <sheetView zoomScale="95" zoomScaleNormal="95" zoomScalePageLayoutView="0" workbookViewId="0" topLeftCell="B1">
      <selection activeCell="AG3" sqref="AG3:AG16"/>
    </sheetView>
  </sheetViews>
  <sheetFormatPr defaultColWidth="9.00390625" defaultRowHeight="12.75"/>
  <cols>
    <col min="1" max="1" width="5.125" style="0" hidden="1" customWidth="1"/>
    <col min="2" max="2" width="3.375" style="0" bestFit="1" customWidth="1"/>
    <col min="3" max="3" width="21.875" style="0" customWidth="1"/>
    <col min="4" max="4" width="8.875" style="0" customWidth="1"/>
    <col min="5" max="5" width="5.25390625" style="0" customWidth="1"/>
    <col min="6" max="6" width="3.75390625" style="0" customWidth="1"/>
    <col min="7" max="7" width="4.75390625" style="0" customWidth="1"/>
    <col min="8" max="8" width="4.625" style="0" customWidth="1"/>
    <col min="9" max="9" width="5.00390625" style="0" customWidth="1"/>
    <col min="10" max="10" width="5.625" style="0" customWidth="1"/>
    <col min="11" max="11" width="4.00390625" style="0" customWidth="1"/>
    <col min="12" max="12" width="6.00390625" style="0" customWidth="1"/>
    <col min="13" max="13" width="3.875" style="0" customWidth="1"/>
    <col min="14" max="14" width="6.25390625" style="0" customWidth="1"/>
    <col min="15" max="15" width="6.00390625" style="0" customWidth="1"/>
    <col min="16" max="16" width="6.375" style="0" customWidth="1"/>
    <col min="17" max="19" width="5.875" style="0" customWidth="1"/>
    <col min="20" max="20" width="5.875" style="0" hidden="1" customWidth="1"/>
    <col min="21" max="21" width="5.875" style="0" customWidth="1"/>
    <col min="22" max="22" width="3.875" style="0" customWidth="1"/>
    <col min="23" max="23" width="5.75390625" style="0" customWidth="1"/>
    <col min="24" max="24" width="6.625" style="0" customWidth="1"/>
    <col min="25" max="25" width="6.125" style="0" customWidth="1"/>
    <col min="26" max="26" width="6.375" style="0" customWidth="1"/>
    <col min="27" max="28" width="6.625" style="14" customWidth="1"/>
    <col min="29" max="29" width="6.125" style="14" customWidth="1"/>
    <col min="30" max="31" width="6.625" style="14" customWidth="1"/>
    <col min="32" max="32" width="9.125" style="3" customWidth="1"/>
    <col min="33" max="33" width="9.125" style="10" customWidth="1"/>
  </cols>
  <sheetData>
    <row r="1" spans="3:33" ht="13.5" thickBot="1">
      <c r="C1" s="368" t="s">
        <v>213</v>
      </c>
      <c r="D1" s="368"/>
      <c r="E1" s="368"/>
      <c r="F1" s="368"/>
      <c r="G1" s="368"/>
      <c r="H1" s="368"/>
      <c r="I1" s="368"/>
      <c r="J1" s="373"/>
      <c r="K1" s="373"/>
      <c r="L1" s="373"/>
      <c r="M1" s="373"/>
      <c r="N1" s="373"/>
      <c r="O1" s="57"/>
      <c r="P1" s="57"/>
      <c r="Q1" s="57"/>
      <c r="R1" s="57"/>
      <c r="S1" s="31"/>
      <c r="T1" s="31"/>
      <c r="U1" s="31"/>
      <c r="V1" s="31"/>
      <c r="W1" s="31"/>
      <c r="X1" s="31"/>
      <c r="Y1" s="57"/>
      <c r="Z1" s="57"/>
      <c r="AA1" s="58"/>
      <c r="AB1" s="59"/>
      <c r="AC1" s="59"/>
      <c r="AD1" s="59"/>
      <c r="AE1" s="59"/>
      <c r="AF1"/>
      <c r="AG1"/>
    </row>
    <row r="2" spans="2:39" ht="16.5" customHeight="1" thickBot="1">
      <c r="B2" s="61" t="s">
        <v>69</v>
      </c>
      <c r="C2" s="62" t="s">
        <v>26</v>
      </c>
      <c r="D2" s="63" t="s">
        <v>70</v>
      </c>
      <c r="E2" s="75">
        <v>43356</v>
      </c>
      <c r="F2" s="106"/>
      <c r="G2" s="133">
        <v>43361</v>
      </c>
      <c r="H2" s="112"/>
      <c r="I2" s="76">
        <v>43363</v>
      </c>
      <c r="J2" s="173">
        <v>43375</v>
      </c>
      <c r="K2" s="173"/>
      <c r="L2" s="139">
        <v>43377</v>
      </c>
      <c r="M2" s="143"/>
      <c r="N2" s="140">
        <v>43382</v>
      </c>
      <c r="O2" s="106">
        <v>43389</v>
      </c>
      <c r="P2" s="76">
        <v>43391</v>
      </c>
      <c r="Q2" s="75">
        <v>43398</v>
      </c>
      <c r="R2" s="112">
        <v>43403</v>
      </c>
      <c r="S2" s="75">
        <v>43405</v>
      </c>
      <c r="T2" s="133">
        <v>43410</v>
      </c>
      <c r="U2" s="112">
        <v>43412</v>
      </c>
      <c r="V2" s="75"/>
      <c r="W2" s="133">
        <v>43419</v>
      </c>
      <c r="X2" s="76">
        <v>43426</v>
      </c>
      <c r="Y2" s="106">
        <v>43431</v>
      </c>
      <c r="Z2" s="76">
        <v>43433</v>
      </c>
      <c r="AA2" s="121">
        <v>43438</v>
      </c>
      <c r="AB2" s="75">
        <v>43445</v>
      </c>
      <c r="AC2" s="133">
        <v>43447</v>
      </c>
      <c r="AD2" s="112">
        <v>43454</v>
      </c>
      <c r="AE2" s="266">
        <v>43468</v>
      </c>
      <c r="AF2" s="55" t="s">
        <v>24</v>
      </c>
      <c r="AG2" s="178" t="s">
        <v>21</v>
      </c>
      <c r="AL2" s="30"/>
      <c r="AM2" s="30"/>
    </row>
    <row r="3" spans="1:39" ht="12.75">
      <c r="A3" s="3">
        <f>AF3</f>
        <v>4.529411764705882</v>
      </c>
      <c r="B3" s="36">
        <v>1</v>
      </c>
      <c r="C3" s="36" t="s">
        <v>142</v>
      </c>
      <c r="D3" s="177" t="s">
        <v>111</v>
      </c>
      <c r="E3" s="122">
        <v>4</v>
      </c>
      <c r="F3" s="131"/>
      <c r="G3" s="175">
        <v>4</v>
      </c>
      <c r="H3" s="174">
        <v>1</v>
      </c>
      <c r="I3" s="125">
        <v>5</v>
      </c>
      <c r="J3" s="256">
        <v>4</v>
      </c>
      <c r="K3" s="256">
        <v>1</v>
      </c>
      <c r="L3" s="175">
        <v>6</v>
      </c>
      <c r="M3" s="290"/>
      <c r="N3" s="125">
        <v>7</v>
      </c>
      <c r="O3" s="108"/>
      <c r="P3" s="91">
        <v>9</v>
      </c>
      <c r="Q3" s="122"/>
      <c r="R3" s="125">
        <v>4</v>
      </c>
      <c r="S3" s="108">
        <v>2</v>
      </c>
      <c r="T3" s="99"/>
      <c r="U3" s="102">
        <v>4</v>
      </c>
      <c r="V3" s="302"/>
      <c r="W3" s="71">
        <v>4</v>
      </c>
      <c r="X3" s="91">
        <v>8</v>
      </c>
      <c r="Y3" s="108"/>
      <c r="Z3" s="91">
        <v>4</v>
      </c>
      <c r="AA3" s="137">
        <v>4</v>
      </c>
      <c r="AB3" s="77"/>
      <c r="AC3" s="71"/>
      <c r="AD3" s="315">
        <v>6</v>
      </c>
      <c r="AE3" s="161"/>
      <c r="AF3" s="88">
        <f aca="true" t="shared" si="0" ref="AF3:AF16">AVERAGE(E3:AE3)</f>
        <v>4.529411764705882</v>
      </c>
      <c r="AG3" s="35">
        <f aca="true" t="shared" si="1" ref="AG3:AG14">ROUND(AF3,0)</f>
        <v>5</v>
      </c>
      <c r="AH3" s="1" t="s">
        <v>30</v>
      </c>
      <c r="AI3" s="1">
        <f>COUNTIF(AG3:AG16,"&gt;8")</f>
        <v>0</v>
      </c>
      <c r="AJ3" s="46">
        <f>AI3/$B$16</f>
        <v>0</v>
      </c>
      <c r="AL3" s="30"/>
      <c r="AM3" s="30"/>
    </row>
    <row r="4" spans="1:39" ht="12.75">
      <c r="A4" s="3">
        <f aca="true" t="shared" si="2" ref="A4:A16">AF4</f>
        <v>6.928571428571429</v>
      </c>
      <c r="B4" s="36">
        <v>2</v>
      </c>
      <c r="C4" s="36" t="s">
        <v>143</v>
      </c>
      <c r="D4" s="177" t="s">
        <v>112</v>
      </c>
      <c r="E4" s="79">
        <v>9</v>
      </c>
      <c r="F4" s="110"/>
      <c r="G4" s="72">
        <v>4</v>
      </c>
      <c r="H4" s="104"/>
      <c r="I4" s="80">
        <v>4</v>
      </c>
      <c r="J4" s="109">
        <v>8</v>
      </c>
      <c r="K4" s="109"/>
      <c r="L4" s="72">
        <v>6</v>
      </c>
      <c r="M4" s="104"/>
      <c r="N4" s="92">
        <v>6</v>
      </c>
      <c r="O4" s="107"/>
      <c r="P4" s="91">
        <v>7</v>
      </c>
      <c r="Q4" s="77"/>
      <c r="R4" s="91">
        <v>8</v>
      </c>
      <c r="S4" s="110"/>
      <c r="T4" s="101"/>
      <c r="U4" s="104">
        <v>9</v>
      </c>
      <c r="V4" s="79"/>
      <c r="W4" s="72">
        <v>7</v>
      </c>
      <c r="X4" s="92">
        <v>10</v>
      </c>
      <c r="Y4" s="108"/>
      <c r="Z4" s="91">
        <v>5</v>
      </c>
      <c r="AA4" s="137">
        <v>5</v>
      </c>
      <c r="AB4" s="79"/>
      <c r="AC4" s="72" t="s">
        <v>276</v>
      </c>
      <c r="AD4" s="104">
        <v>9</v>
      </c>
      <c r="AE4" s="94"/>
      <c r="AF4" s="88">
        <f t="shared" si="0"/>
        <v>6.928571428571429</v>
      </c>
      <c r="AG4" s="35">
        <f t="shared" si="1"/>
        <v>7</v>
      </c>
      <c r="AH4" s="1" t="s">
        <v>31</v>
      </c>
      <c r="AI4" s="47">
        <f>COUNTIF(AG3:AG16,7)+COUNTIF(AG3:AG16,8)</f>
        <v>6</v>
      </c>
      <c r="AJ4" s="46">
        <f>AI4/$B$16</f>
        <v>0.42857142857142855</v>
      </c>
      <c r="AL4" s="30"/>
      <c r="AM4" s="30"/>
    </row>
    <row r="5" spans="1:39" ht="12.75">
      <c r="A5" s="3">
        <f t="shared" si="2"/>
        <v>6</v>
      </c>
      <c r="B5" s="36">
        <v>3</v>
      </c>
      <c r="C5" s="36" t="s">
        <v>144</v>
      </c>
      <c r="D5" s="177" t="s">
        <v>81</v>
      </c>
      <c r="E5" s="81">
        <v>5</v>
      </c>
      <c r="F5" s="109">
        <v>1</v>
      </c>
      <c r="G5" s="72">
        <v>5</v>
      </c>
      <c r="H5" s="135"/>
      <c r="I5" s="80">
        <v>4</v>
      </c>
      <c r="J5" s="109">
        <v>8</v>
      </c>
      <c r="K5" s="109"/>
      <c r="L5" s="72">
        <v>6</v>
      </c>
      <c r="M5" s="104"/>
      <c r="N5" s="80">
        <v>9</v>
      </c>
      <c r="O5" s="109"/>
      <c r="P5" s="92">
        <v>9</v>
      </c>
      <c r="Q5" s="79"/>
      <c r="R5" s="92">
        <v>6</v>
      </c>
      <c r="S5" s="110">
        <v>2</v>
      </c>
      <c r="T5" s="101"/>
      <c r="U5" s="104">
        <v>6</v>
      </c>
      <c r="V5" s="79"/>
      <c r="W5" s="72">
        <v>8</v>
      </c>
      <c r="X5" s="92">
        <v>9</v>
      </c>
      <c r="Y5" s="110"/>
      <c r="Z5" s="92">
        <v>5</v>
      </c>
      <c r="AA5" s="120">
        <v>4</v>
      </c>
      <c r="AB5" s="79"/>
      <c r="AC5" s="72" t="s">
        <v>276</v>
      </c>
      <c r="AD5" s="104">
        <v>9</v>
      </c>
      <c r="AE5" s="94"/>
      <c r="AF5" s="88">
        <f t="shared" si="0"/>
        <v>6</v>
      </c>
      <c r="AG5" s="35">
        <f t="shared" si="1"/>
        <v>6</v>
      </c>
      <c r="AH5" s="1" t="s">
        <v>32</v>
      </c>
      <c r="AI5" s="47">
        <f>COUNTIF(AG3:AG16,4)+COUNTIF(AG3:AG16,5)+COUNTIF(AG3:AG16,6)</f>
        <v>8</v>
      </c>
      <c r="AJ5" s="46">
        <f>AI5/$B$16</f>
        <v>0.5714285714285714</v>
      </c>
      <c r="AL5" s="30"/>
      <c r="AM5" s="30"/>
    </row>
    <row r="6" spans="1:39" ht="12.75">
      <c r="A6" s="3">
        <f t="shared" si="2"/>
        <v>5</v>
      </c>
      <c r="B6" s="36">
        <v>4</v>
      </c>
      <c r="C6" s="2" t="s">
        <v>145</v>
      </c>
      <c r="D6" s="126" t="s">
        <v>141</v>
      </c>
      <c r="E6" s="79">
        <v>6</v>
      </c>
      <c r="F6" s="110"/>
      <c r="G6" s="72">
        <v>4</v>
      </c>
      <c r="H6" s="135">
        <v>1</v>
      </c>
      <c r="I6" s="92">
        <v>4</v>
      </c>
      <c r="J6" s="110">
        <v>7</v>
      </c>
      <c r="K6" s="110"/>
      <c r="L6" s="72">
        <v>5</v>
      </c>
      <c r="M6" s="104">
        <v>1</v>
      </c>
      <c r="N6" s="92">
        <v>6</v>
      </c>
      <c r="O6" s="109"/>
      <c r="P6" s="92">
        <v>6</v>
      </c>
      <c r="Q6" s="79"/>
      <c r="R6" s="91">
        <v>8</v>
      </c>
      <c r="S6" s="110"/>
      <c r="T6" s="101"/>
      <c r="U6" s="104">
        <v>9</v>
      </c>
      <c r="V6" s="79">
        <v>1</v>
      </c>
      <c r="W6" s="72">
        <v>6</v>
      </c>
      <c r="X6" s="92" t="s">
        <v>276</v>
      </c>
      <c r="Y6" s="110"/>
      <c r="Z6" s="92">
        <v>4</v>
      </c>
      <c r="AA6" s="120">
        <v>4</v>
      </c>
      <c r="AB6" s="79"/>
      <c r="AC6" s="72"/>
      <c r="AD6" s="104">
        <v>8</v>
      </c>
      <c r="AE6" s="305"/>
      <c r="AF6" s="88">
        <f t="shared" si="0"/>
        <v>5</v>
      </c>
      <c r="AG6" s="35">
        <f t="shared" si="1"/>
        <v>5</v>
      </c>
      <c r="AH6" s="1" t="s">
        <v>33</v>
      </c>
      <c r="AI6" s="1">
        <f>COUNTIF(AG3:AG16,"&lt;4")</f>
        <v>0</v>
      </c>
      <c r="AJ6" s="46">
        <f>AI6/$B$16</f>
        <v>0</v>
      </c>
      <c r="AL6" s="30"/>
      <c r="AM6" s="30"/>
    </row>
    <row r="7" spans="1:39" ht="12.75">
      <c r="A7" s="3">
        <f t="shared" si="2"/>
        <v>5.529411764705882</v>
      </c>
      <c r="B7" s="36">
        <v>5</v>
      </c>
      <c r="C7" s="36" t="s">
        <v>146</v>
      </c>
      <c r="D7" s="177" t="s">
        <v>82</v>
      </c>
      <c r="E7" s="79">
        <v>5</v>
      </c>
      <c r="F7" s="110">
        <v>1</v>
      </c>
      <c r="G7" s="72">
        <v>5</v>
      </c>
      <c r="H7" s="135"/>
      <c r="I7" s="92">
        <v>5</v>
      </c>
      <c r="J7" s="109">
        <v>8</v>
      </c>
      <c r="K7" s="109">
        <v>1</v>
      </c>
      <c r="L7" s="72">
        <v>7</v>
      </c>
      <c r="M7" s="287"/>
      <c r="N7" s="92">
        <v>7</v>
      </c>
      <c r="O7" s="107"/>
      <c r="P7" s="91">
        <v>9</v>
      </c>
      <c r="Q7" s="77"/>
      <c r="R7" s="91">
        <v>8</v>
      </c>
      <c r="S7" s="110">
        <v>1</v>
      </c>
      <c r="T7" s="101"/>
      <c r="U7" s="104">
        <v>5</v>
      </c>
      <c r="V7" s="79"/>
      <c r="W7" s="72">
        <v>7</v>
      </c>
      <c r="X7" s="92">
        <v>8</v>
      </c>
      <c r="Y7" s="108"/>
      <c r="Z7" s="91">
        <v>4</v>
      </c>
      <c r="AA7" s="137">
        <v>5</v>
      </c>
      <c r="AB7" s="79"/>
      <c r="AC7" s="72"/>
      <c r="AD7" s="104">
        <v>8</v>
      </c>
      <c r="AE7" s="94"/>
      <c r="AF7" s="88">
        <f t="shared" si="0"/>
        <v>5.529411764705882</v>
      </c>
      <c r="AG7" s="35">
        <f t="shared" si="1"/>
        <v>6</v>
      </c>
      <c r="AH7" s="48" t="s">
        <v>34</v>
      </c>
      <c r="AI7" s="1">
        <f>B16-SUM(AI3:AI6)</f>
        <v>0</v>
      </c>
      <c r="AJ7" s="46">
        <f>AI7/$B$16</f>
        <v>0</v>
      </c>
      <c r="AL7" s="30"/>
      <c r="AM7" s="30"/>
    </row>
    <row r="8" spans="1:39" ht="12.75">
      <c r="A8" s="3">
        <f t="shared" si="2"/>
        <v>6.0625</v>
      </c>
      <c r="B8" s="36">
        <v>6</v>
      </c>
      <c r="C8" s="36" t="s">
        <v>147</v>
      </c>
      <c r="D8" s="177" t="s">
        <v>81</v>
      </c>
      <c r="E8" s="79">
        <v>6</v>
      </c>
      <c r="F8" s="110"/>
      <c r="G8" s="72">
        <v>4</v>
      </c>
      <c r="H8" s="104"/>
      <c r="I8" s="92">
        <v>4</v>
      </c>
      <c r="J8" s="109">
        <v>8</v>
      </c>
      <c r="K8" s="109"/>
      <c r="L8" s="72">
        <v>5</v>
      </c>
      <c r="M8" s="104"/>
      <c r="N8" s="80">
        <v>9</v>
      </c>
      <c r="O8" s="110"/>
      <c r="P8" s="92">
        <v>9</v>
      </c>
      <c r="Q8" s="79">
        <v>2</v>
      </c>
      <c r="R8" s="92">
        <v>6</v>
      </c>
      <c r="S8" s="110">
        <v>2</v>
      </c>
      <c r="T8" s="101"/>
      <c r="U8" s="104">
        <v>6</v>
      </c>
      <c r="V8" s="79"/>
      <c r="W8" s="72">
        <v>8</v>
      </c>
      <c r="X8" s="92">
        <v>10</v>
      </c>
      <c r="Y8" s="110"/>
      <c r="Z8" s="92">
        <v>5</v>
      </c>
      <c r="AA8" s="120">
        <v>4</v>
      </c>
      <c r="AB8" s="79"/>
      <c r="AC8" s="72" t="s">
        <v>276</v>
      </c>
      <c r="AD8" s="104">
        <v>9</v>
      </c>
      <c r="AE8" s="94"/>
      <c r="AF8" s="88">
        <f t="shared" si="0"/>
        <v>6.0625</v>
      </c>
      <c r="AG8" s="35">
        <f t="shared" si="1"/>
        <v>6</v>
      </c>
      <c r="AL8" s="30"/>
      <c r="AM8" s="30"/>
    </row>
    <row r="9" spans="1:39" ht="12.75">
      <c r="A9" s="3">
        <f t="shared" si="2"/>
        <v>5.764705882352941</v>
      </c>
      <c r="B9" s="36">
        <v>7</v>
      </c>
      <c r="C9" s="36" t="s">
        <v>148</v>
      </c>
      <c r="D9" s="177" t="s">
        <v>137</v>
      </c>
      <c r="E9" s="81">
        <v>6</v>
      </c>
      <c r="F9" s="109">
        <v>1</v>
      </c>
      <c r="G9" s="72">
        <v>6</v>
      </c>
      <c r="H9" s="135">
        <v>1</v>
      </c>
      <c r="I9" s="92">
        <v>6</v>
      </c>
      <c r="J9" s="109">
        <v>8</v>
      </c>
      <c r="K9" s="109"/>
      <c r="L9" s="72">
        <v>6</v>
      </c>
      <c r="M9" s="104"/>
      <c r="N9" s="92">
        <v>9</v>
      </c>
      <c r="O9" s="110"/>
      <c r="P9" s="92">
        <v>6</v>
      </c>
      <c r="Q9" s="79" t="s">
        <v>276</v>
      </c>
      <c r="R9" s="92">
        <v>5</v>
      </c>
      <c r="S9" s="110"/>
      <c r="T9" s="101"/>
      <c r="U9" s="104">
        <v>10</v>
      </c>
      <c r="V9" s="79">
        <v>1</v>
      </c>
      <c r="W9" s="72">
        <v>7</v>
      </c>
      <c r="X9" s="92">
        <v>9</v>
      </c>
      <c r="Y9" s="110" t="s">
        <v>276</v>
      </c>
      <c r="Z9" s="92">
        <v>9</v>
      </c>
      <c r="AA9" s="120">
        <v>4</v>
      </c>
      <c r="AB9" s="79"/>
      <c r="AC9" s="72" t="s">
        <v>276</v>
      </c>
      <c r="AD9" s="104">
        <v>4</v>
      </c>
      <c r="AE9" s="94"/>
      <c r="AF9" s="88">
        <f t="shared" si="0"/>
        <v>5.764705882352941</v>
      </c>
      <c r="AG9" s="35">
        <f t="shared" si="1"/>
        <v>6</v>
      </c>
      <c r="AL9" s="30"/>
      <c r="AM9" s="30"/>
    </row>
    <row r="10" spans="1:39" ht="12.75">
      <c r="A10" s="3">
        <f t="shared" si="2"/>
        <v>4.1</v>
      </c>
      <c r="B10" s="36">
        <v>8</v>
      </c>
      <c r="C10" s="36" t="s">
        <v>149</v>
      </c>
      <c r="D10" s="177" t="s">
        <v>138</v>
      </c>
      <c r="E10" s="79">
        <v>5</v>
      </c>
      <c r="F10" s="110">
        <v>1</v>
      </c>
      <c r="G10" s="72">
        <v>5</v>
      </c>
      <c r="H10" s="135">
        <v>1</v>
      </c>
      <c r="I10" s="92">
        <v>7</v>
      </c>
      <c r="J10" s="110">
        <v>7</v>
      </c>
      <c r="K10" s="110">
        <v>1</v>
      </c>
      <c r="L10" s="72">
        <v>4</v>
      </c>
      <c r="M10" s="104">
        <v>1</v>
      </c>
      <c r="N10" s="92">
        <v>4</v>
      </c>
      <c r="O10" s="110">
        <v>1</v>
      </c>
      <c r="P10" s="92">
        <v>6</v>
      </c>
      <c r="Q10" s="79" t="s">
        <v>276</v>
      </c>
      <c r="R10" s="92">
        <v>5</v>
      </c>
      <c r="S10" s="110" t="s">
        <v>276</v>
      </c>
      <c r="T10" s="101" t="s">
        <v>276</v>
      </c>
      <c r="U10" s="104">
        <v>9</v>
      </c>
      <c r="V10" s="79"/>
      <c r="W10" s="72">
        <v>4</v>
      </c>
      <c r="X10" s="92">
        <v>7</v>
      </c>
      <c r="Y10" s="110">
        <v>2</v>
      </c>
      <c r="Z10" s="92">
        <v>4</v>
      </c>
      <c r="AA10" s="120">
        <v>4</v>
      </c>
      <c r="AB10" s="79"/>
      <c r="AC10" s="72"/>
      <c r="AD10" s="311">
        <v>4</v>
      </c>
      <c r="AE10" s="94"/>
      <c r="AF10" s="88">
        <f t="shared" si="0"/>
        <v>4.1</v>
      </c>
      <c r="AG10" s="35">
        <f t="shared" si="1"/>
        <v>4</v>
      </c>
      <c r="AL10" s="30"/>
      <c r="AM10" s="30"/>
    </row>
    <row r="11" spans="1:39" ht="12.75">
      <c r="A11" s="3">
        <f t="shared" si="2"/>
        <v>6.714285714285714</v>
      </c>
      <c r="B11" s="36">
        <v>9</v>
      </c>
      <c r="C11" s="36" t="s">
        <v>150</v>
      </c>
      <c r="D11" s="177" t="s">
        <v>80</v>
      </c>
      <c r="E11" s="81">
        <v>8</v>
      </c>
      <c r="F11" s="109"/>
      <c r="G11" s="72">
        <v>4</v>
      </c>
      <c r="H11" s="104"/>
      <c r="I11" s="80">
        <v>6</v>
      </c>
      <c r="J11" s="110">
        <v>9</v>
      </c>
      <c r="K11" s="110"/>
      <c r="L11" s="72">
        <v>4</v>
      </c>
      <c r="M11" s="287"/>
      <c r="N11" s="92">
        <v>7</v>
      </c>
      <c r="O11" s="110"/>
      <c r="P11" s="92">
        <v>7</v>
      </c>
      <c r="Q11" s="79"/>
      <c r="R11" s="92">
        <v>7</v>
      </c>
      <c r="S11" s="110"/>
      <c r="T11" s="101"/>
      <c r="U11" s="104">
        <v>4</v>
      </c>
      <c r="V11" s="79"/>
      <c r="W11" s="72">
        <v>8</v>
      </c>
      <c r="X11" s="92">
        <v>8</v>
      </c>
      <c r="Y11" s="110"/>
      <c r="Z11" s="92">
        <v>9</v>
      </c>
      <c r="AA11" s="120">
        <v>4</v>
      </c>
      <c r="AB11" s="79"/>
      <c r="AC11" s="72"/>
      <c r="AD11" s="104">
        <v>9</v>
      </c>
      <c r="AE11" s="94"/>
      <c r="AF11" s="88">
        <f t="shared" si="0"/>
        <v>6.714285714285714</v>
      </c>
      <c r="AG11" s="35">
        <f t="shared" si="1"/>
        <v>7</v>
      </c>
      <c r="AL11" s="30"/>
      <c r="AM11" s="30"/>
    </row>
    <row r="12" spans="1:33" ht="12.75">
      <c r="A12" s="3">
        <f t="shared" si="2"/>
        <v>6.466666666666667</v>
      </c>
      <c r="B12" s="36">
        <v>10</v>
      </c>
      <c r="C12" s="2" t="s">
        <v>151</v>
      </c>
      <c r="D12" s="126" t="s">
        <v>106</v>
      </c>
      <c r="E12" s="79">
        <v>6</v>
      </c>
      <c r="F12" s="110"/>
      <c r="G12" s="72">
        <v>4</v>
      </c>
      <c r="H12" s="104"/>
      <c r="I12" s="92">
        <v>9</v>
      </c>
      <c r="J12" s="109">
        <v>5</v>
      </c>
      <c r="K12" s="109"/>
      <c r="L12" s="72">
        <v>5</v>
      </c>
      <c r="M12" s="104"/>
      <c r="N12" s="80">
        <v>7</v>
      </c>
      <c r="O12" s="110"/>
      <c r="P12" s="92">
        <v>4</v>
      </c>
      <c r="Q12" s="79"/>
      <c r="R12" s="92">
        <v>6</v>
      </c>
      <c r="S12" s="110"/>
      <c r="T12" s="101"/>
      <c r="U12" s="104">
        <v>9</v>
      </c>
      <c r="V12" s="79"/>
      <c r="W12" s="72">
        <v>6</v>
      </c>
      <c r="X12" s="92">
        <v>7</v>
      </c>
      <c r="Y12" s="110"/>
      <c r="Z12" s="92">
        <v>4</v>
      </c>
      <c r="AA12" s="120">
        <v>5</v>
      </c>
      <c r="AB12" s="79">
        <v>10</v>
      </c>
      <c r="AC12" s="72" t="s">
        <v>276</v>
      </c>
      <c r="AD12" s="104">
        <v>10</v>
      </c>
      <c r="AE12" s="94"/>
      <c r="AF12" s="88">
        <f t="shared" si="0"/>
        <v>6.466666666666667</v>
      </c>
      <c r="AG12" s="35">
        <v>7</v>
      </c>
    </row>
    <row r="13" spans="1:33" ht="12.75">
      <c r="A13" s="3">
        <f t="shared" si="2"/>
        <v>6.5</v>
      </c>
      <c r="B13" s="36">
        <v>11</v>
      </c>
      <c r="C13" s="2" t="s">
        <v>152</v>
      </c>
      <c r="D13" s="126" t="s">
        <v>115</v>
      </c>
      <c r="E13" s="79">
        <v>9</v>
      </c>
      <c r="F13" s="110"/>
      <c r="G13" s="72">
        <v>4</v>
      </c>
      <c r="H13" s="104"/>
      <c r="I13" s="80">
        <v>5</v>
      </c>
      <c r="J13" s="109">
        <v>8</v>
      </c>
      <c r="K13" s="109"/>
      <c r="L13" s="72">
        <v>7</v>
      </c>
      <c r="M13" s="104"/>
      <c r="N13" s="92">
        <v>4</v>
      </c>
      <c r="O13" s="110">
        <v>1</v>
      </c>
      <c r="P13" s="92">
        <v>7</v>
      </c>
      <c r="Q13" s="79"/>
      <c r="R13" s="92">
        <v>7</v>
      </c>
      <c r="S13" s="110" t="s">
        <v>276</v>
      </c>
      <c r="T13" s="101"/>
      <c r="U13" s="104">
        <v>9</v>
      </c>
      <c r="V13" s="79"/>
      <c r="W13" s="72">
        <v>7</v>
      </c>
      <c r="X13" s="92">
        <v>8</v>
      </c>
      <c r="Y13" s="110"/>
      <c r="Z13" s="92">
        <v>5</v>
      </c>
      <c r="AA13" s="120">
        <v>4</v>
      </c>
      <c r="AB13" s="79">
        <v>10</v>
      </c>
      <c r="AC13" s="72"/>
      <c r="AD13" s="104">
        <v>9</v>
      </c>
      <c r="AE13" s="305"/>
      <c r="AF13" s="88">
        <f t="shared" si="0"/>
        <v>6.5</v>
      </c>
      <c r="AG13" s="35">
        <f t="shared" si="1"/>
        <v>7</v>
      </c>
    </row>
    <row r="14" spans="1:33" ht="12.75">
      <c r="A14" s="3">
        <f t="shared" si="2"/>
        <v>5.533333333333333</v>
      </c>
      <c r="B14" s="36">
        <v>12</v>
      </c>
      <c r="C14" s="2" t="s">
        <v>153</v>
      </c>
      <c r="D14" s="126" t="s">
        <v>113</v>
      </c>
      <c r="E14" s="81">
        <v>6</v>
      </c>
      <c r="F14" s="109"/>
      <c r="G14" s="72">
        <v>4</v>
      </c>
      <c r="H14" s="104">
        <v>1</v>
      </c>
      <c r="I14" s="92">
        <v>6</v>
      </c>
      <c r="J14" s="110">
        <v>7</v>
      </c>
      <c r="K14" s="110"/>
      <c r="L14" s="72">
        <v>4</v>
      </c>
      <c r="M14" s="287"/>
      <c r="N14" s="92">
        <v>7</v>
      </c>
      <c r="O14" s="110"/>
      <c r="P14" s="92">
        <v>4</v>
      </c>
      <c r="Q14" s="79"/>
      <c r="R14" s="92">
        <v>7</v>
      </c>
      <c r="S14" s="110"/>
      <c r="T14" s="101"/>
      <c r="U14" s="104">
        <v>7</v>
      </c>
      <c r="V14" s="79"/>
      <c r="W14" s="72">
        <v>7</v>
      </c>
      <c r="X14" s="92">
        <v>8</v>
      </c>
      <c r="Y14" s="110"/>
      <c r="Z14" s="92">
        <v>4</v>
      </c>
      <c r="AA14" s="120">
        <v>5</v>
      </c>
      <c r="AB14" s="79"/>
      <c r="AC14" s="72"/>
      <c r="AD14" s="311">
        <v>6</v>
      </c>
      <c r="AE14" s="305"/>
      <c r="AF14" s="88">
        <f t="shared" si="0"/>
        <v>5.533333333333333</v>
      </c>
      <c r="AG14" s="35">
        <f t="shared" si="1"/>
        <v>6</v>
      </c>
    </row>
    <row r="15" spans="1:33" ht="12.75">
      <c r="A15" s="3">
        <f t="shared" si="2"/>
        <v>6.769230769230769</v>
      </c>
      <c r="B15" s="36">
        <v>13</v>
      </c>
      <c r="C15" s="36" t="s">
        <v>154</v>
      </c>
      <c r="D15" s="177" t="s">
        <v>80</v>
      </c>
      <c r="E15" s="79">
        <v>9</v>
      </c>
      <c r="F15" s="110"/>
      <c r="G15" s="72">
        <v>4</v>
      </c>
      <c r="H15" s="104"/>
      <c r="I15" s="92">
        <v>6</v>
      </c>
      <c r="J15" s="110">
        <v>10</v>
      </c>
      <c r="K15" s="110"/>
      <c r="L15" s="72">
        <v>4</v>
      </c>
      <c r="M15" s="287"/>
      <c r="N15" s="92">
        <v>7</v>
      </c>
      <c r="O15" s="110"/>
      <c r="P15" s="92">
        <v>7</v>
      </c>
      <c r="Q15" s="79"/>
      <c r="R15" s="92">
        <v>7</v>
      </c>
      <c r="S15" s="110"/>
      <c r="T15" s="101"/>
      <c r="U15" s="104">
        <v>4</v>
      </c>
      <c r="V15" s="79"/>
      <c r="W15" s="72">
        <v>8</v>
      </c>
      <c r="X15" s="92" t="s">
        <v>276</v>
      </c>
      <c r="Y15" s="110"/>
      <c r="Z15" s="92">
        <v>9</v>
      </c>
      <c r="AA15" s="120">
        <v>4</v>
      </c>
      <c r="AB15" s="79"/>
      <c r="AC15" s="72"/>
      <c r="AD15" s="104">
        <v>9</v>
      </c>
      <c r="AE15" s="94"/>
      <c r="AF15" s="88">
        <f t="shared" si="0"/>
        <v>6.769230769230769</v>
      </c>
      <c r="AG15" s="8">
        <f>ROUND(AF15,0)</f>
        <v>7</v>
      </c>
    </row>
    <row r="16" spans="1:33" ht="12.75">
      <c r="A16" s="3">
        <f t="shared" si="2"/>
        <v>6.5</v>
      </c>
      <c r="B16" s="36">
        <v>14</v>
      </c>
      <c r="C16" s="2" t="s">
        <v>155</v>
      </c>
      <c r="D16" s="126" t="s">
        <v>114</v>
      </c>
      <c r="E16" s="79">
        <v>9</v>
      </c>
      <c r="F16" s="110"/>
      <c r="G16" s="72">
        <v>4</v>
      </c>
      <c r="H16" s="135"/>
      <c r="I16" s="92">
        <v>8</v>
      </c>
      <c r="J16" s="109">
        <v>9</v>
      </c>
      <c r="K16" s="109"/>
      <c r="L16" s="72">
        <v>4</v>
      </c>
      <c r="M16" s="104"/>
      <c r="N16" s="80">
        <v>4</v>
      </c>
      <c r="O16" s="109"/>
      <c r="P16" s="92">
        <v>9</v>
      </c>
      <c r="Q16" s="79"/>
      <c r="R16" s="92">
        <v>7</v>
      </c>
      <c r="S16" s="110"/>
      <c r="T16" s="101"/>
      <c r="U16" s="104">
        <v>5</v>
      </c>
      <c r="V16" s="79"/>
      <c r="W16" s="72">
        <v>9</v>
      </c>
      <c r="X16" s="92">
        <v>8</v>
      </c>
      <c r="Y16" s="110"/>
      <c r="Z16" s="92">
        <v>4</v>
      </c>
      <c r="AA16" s="120">
        <v>4</v>
      </c>
      <c r="AB16" s="79"/>
      <c r="AC16" s="72"/>
      <c r="AD16" s="104">
        <v>7</v>
      </c>
      <c r="AE16" s="94"/>
      <c r="AF16" s="88">
        <f t="shared" si="0"/>
        <v>6.5</v>
      </c>
      <c r="AG16" s="8">
        <f>ROUND(AF16,0)</f>
        <v>7</v>
      </c>
    </row>
    <row r="17" spans="3:33" s="5" customFormat="1" ht="13.5" thickBot="1">
      <c r="C17" s="369" t="s">
        <v>0</v>
      </c>
      <c r="D17" s="370"/>
      <c r="E17" s="164">
        <f aca="true" t="shared" si="3" ref="E17:N17">AVERAGE(E3:E16)</f>
        <v>6.642857142857143</v>
      </c>
      <c r="F17" s="181"/>
      <c r="G17" s="169">
        <f t="shared" si="3"/>
        <v>4.357142857142857</v>
      </c>
      <c r="H17" s="167"/>
      <c r="I17" s="165">
        <f t="shared" si="3"/>
        <v>5.642857142857143</v>
      </c>
      <c r="J17" s="181">
        <f t="shared" si="3"/>
        <v>7.571428571428571</v>
      </c>
      <c r="K17" s="181"/>
      <c r="L17" s="169">
        <f t="shared" si="3"/>
        <v>5.214285714285714</v>
      </c>
      <c r="M17" s="167"/>
      <c r="N17" s="165">
        <f t="shared" si="3"/>
        <v>6.642857142857143</v>
      </c>
      <c r="O17" s="164"/>
      <c r="P17" s="165">
        <f>AVERAGE(P3:P16)</f>
        <v>7.071428571428571</v>
      </c>
      <c r="Q17" s="164"/>
      <c r="R17" s="165">
        <f>AVERAGE(R3:R16)</f>
        <v>6.5</v>
      </c>
      <c r="S17" s="181"/>
      <c r="T17" s="168"/>
      <c r="U17" s="167">
        <f>AVERAGE(U3:U16)</f>
        <v>6.857142857142857</v>
      </c>
      <c r="V17" s="164"/>
      <c r="W17" s="169">
        <f>AVERAGE(W3:W16)</f>
        <v>6.857142857142857</v>
      </c>
      <c r="X17" s="165">
        <f>AVERAGE(X3:X16)</f>
        <v>8.333333333333334</v>
      </c>
      <c r="Y17" s="74"/>
      <c r="Z17" s="84">
        <f>AVERAGE(Z3:Z16)</f>
        <v>5.357142857142857</v>
      </c>
      <c r="AA17" s="105">
        <f>AVERAGE(AA3:AA16)</f>
        <v>4.285714285714286</v>
      </c>
      <c r="AB17" s="164"/>
      <c r="AC17" s="169"/>
      <c r="AD17" s="167">
        <f>AVERAGE(AD3:AD16)</f>
        <v>7.642857142857143</v>
      </c>
      <c r="AE17" s="132"/>
      <c r="AF17" s="95">
        <f>AVERAGE(AF3:AF16)</f>
        <v>5.885579808846616</v>
      </c>
      <c r="AG17" s="33">
        <f>AVERAGE(AG3:AG16)</f>
        <v>6.142857142857143</v>
      </c>
    </row>
    <row r="18" spans="3:33" s="5" customFormat="1" ht="13.5" thickBot="1">
      <c r="C18" s="6"/>
      <c r="D18" s="90"/>
      <c r="E18" s="371" t="s">
        <v>336</v>
      </c>
      <c r="F18" s="372"/>
      <c r="G18" s="372"/>
      <c r="H18" s="372"/>
      <c r="I18" s="374"/>
      <c r="J18" s="371" t="s">
        <v>342</v>
      </c>
      <c r="K18" s="372"/>
      <c r="L18" s="372"/>
      <c r="M18" s="372"/>
      <c r="N18" s="374"/>
      <c r="O18" s="371" t="s">
        <v>58</v>
      </c>
      <c r="P18" s="374"/>
      <c r="Q18" s="371" t="s">
        <v>59</v>
      </c>
      <c r="R18" s="374"/>
      <c r="S18" s="372" t="s">
        <v>60</v>
      </c>
      <c r="T18" s="372"/>
      <c r="U18" s="374"/>
      <c r="V18" s="210"/>
      <c r="W18" s="371" t="s">
        <v>421</v>
      </c>
      <c r="X18" s="374"/>
      <c r="Y18" s="360" t="s">
        <v>65</v>
      </c>
      <c r="Z18" s="362"/>
      <c r="AA18" s="87" t="s">
        <v>61</v>
      </c>
      <c r="AB18" s="371" t="s">
        <v>62</v>
      </c>
      <c r="AC18" s="372"/>
      <c r="AD18" s="374"/>
      <c r="AE18" s="145" t="s">
        <v>73</v>
      </c>
      <c r="AF18" s="89"/>
      <c r="AG18" s="9"/>
    </row>
    <row r="19" spans="3:33" ht="12.75">
      <c r="C19" s="4" t="s">
        <v>44</v>
      </c>
      <c r="D19" s="54"/>
      <c r="E19" s="375" t="s">
        <v>22</v>
      </c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C19" s="376"/>
      <c r="AD19" s="376"/>
      <c r="AE19" s="376"/>
      <c r="AF19" s="34">
        <f>AG19/B16</f>
        <v>1</v>
      </c>
      <c r="AG19" s="8">
        <f>COUNTIF(AG3:AG16,"&gt;3")</f>
        <v>14</v>
      </c>
    </row>
    <row r="20" spans="3:33" ht="12.75">
      <c r="C20" s="4" t="s">
        <v>45</v>
      </c>
      <c r="D20" s="4"/>
      <c r="E20" s="4"/>
      <c r="F20" s="4"/>
      <c r="G20" s="4"/>
      <c r="H20" s="4"/>
      <c r="I20" s="4"/>
      <c r="J20" s="4"/>
      <c r="K20" s="4"/>
      <c r="L20" s="13"/>
      <c r="M20" s="13"/>
      <c r="N20" s="4"/>
      <c r="O20" s="4"/>
      <c r="P20" s="4"/>
      <c r="Q20" s="4"/>
      <c r="R20" s="4"/>
      <c r="S20" s="13"/>
      <c r="T20" s="13"/>
      <c r="U20" s="4"/>
      <c r="V20" s="4"/>
      <c r="W20" s="13"/>
      <c r="X20" s="13"/>
      <c r="Y20" s="13"/>
      <c r="Z20" s="4"/>
      <c r="AA20" s="13"/>
      <c r="AB20" s="13"/>
      <c r="AC20" s="13"/>
      <c r="AD20" s="13"/>
      <c r="AE20" s="13"/>
      <c r="AF20" s="34">
        <f>AG20/B16</f>
        <v>0.42857142857142855</v>
      </c>
      <c r="AG20" s="8">
        <f>COUNTIF(AG3:AG16,"&gt;6")</f>
        <v>6</v>
      </c>
    </row>
    <row r="22" ht="12.75">
      <c r="C22" t="s">
        <v>423</v>
      </c>
    </row>
    <row r="24" ht="12.75">
      <c r="AG24" s="98"/>
    </row>
    <row r="54" spans="2:9" ht="12.75">
      <c r="B54" s="1"/>
      <c r="C54" s="12" t="s">
        <v>383</v>
      </c>
      <c r="D54" s="12" t="s">
        <v>422</v>
      </c>
      <c r="E54" s="12" t="s">
        <v>173</v>
      </c>
      <c r="F54" s="12"/>
      <c r="G54" s="12" t="s">
        <v>174</v>
      </c>
      <c r="H54" s="12" t="s">
        <v>426</v>
      </c>
      <c r="I54" s="12" t="s">
        <v>427</v>
      </c>
    </row>
    <row r="55" spans="2:9" ht="12.75">
      <c r="B55" s="1">
        <v>1</v>
      </c>
      <c r="C55" s="1" t="s">
        <v>415</v>
      </c>
      <c r="D55" s="1">
        <v>9</v>
      </c>
      <c r="E55" s="12" t="s">
        <v>276</v>
      </c>
      <c r="F55" s="12"/>
      <c r="G55" s="72" t="s">
        <v>276</v>
      </c>
      <c r="H55" s="72">
        <v>3</v>
      </c>
      <c r="I55" s="1">
        <v>1</v>
      </c>
    </row>
    <row r="56" spans="2:9" ht="12.75">
      <c r="B56" s="1">
        <v>2</v>
      </c>
      <c r="C56" s="1" t="s">
        <v>384</v>
      </c>
      <c r="D56" s="1">
        <v>9</v>
      </c>
      <c r="E56" s="12">
        <v>9</v>
      </c>
      <c r="F56" s="12">
        <v>1</v>
      </c>
      <c r="G56" s="12">
        <v>8</v>
      </c>
      <c r="H56" s="12"/>
      <c r="I56" s="1"/>
    </row>
    <row r="57" spans="2:9" ht="12.75">
      <c r="B57" s="1">
        <v>3</v>
      </c>
      <c r="C57" s="1" t="s">
        <v>385</v>
      </c>
      <c r="D57" s="1">
        <v>7</v>
      </c>
      <c r="E57" s="12">
        <v>7</v>
      </c>
      <c r="F57" s="12"/>
      <c r="G57" s="72">
        <v>8</v>
      </c>
      <c r="H57" s="72"/>
      <c r="I57" s="1"/>
    </row>
    <row r="58" spans="2:9" ht="12.75">
      <c r="B58" s="1">
        <v>4</v>
      </c>
      <c r="C58" s="1" t="s">
        <v>416</v>
      </c>
      <c r="D58" s="1">
        <v>8</v>
      </c>
      <c r="E58" s="12" t="s">
        <v>276</v>
      </c>
      <c r="F58" s="12"/>
      <c r="G58" s="12" t="s">
        <v>276</v>
      </c>
      <c r="H58" s="12">
        <v>8</v>
      </c>
      <c r="I58" s="1">
        <v>9</v>
      </c>
    </row>
    <row r="59" spans="2:9" ht="12.75">
      <c r="B59" s="1">
        <v>5</v>
      </c>
      <c r="C59" s="1" t="s">
        <v>386</v>
      </c>
      <c r="D59" s="1">
        <v>10</v>
      </c>
      <c r="E59" s="12">
        <v>7</v>
      </c>
      <c r="F59" s="12"/>
      <c r="G59" s="12">
        <v>6</v>
      </c>
      <c r="H59" s="12"/>
      <c r="I59" s="1"/>
    </row>
    <row r="60" spans="2:9" ht="12.75">
      <c r="B60" s="1">
        <v>6</v>
      </c>
      <c r="C60" s="1" t="s">
        <v>387</v>
      </c>
      <c r="D60" s="1">
        <v>9</v>
      </c>
      <c r="E60" s="12">
        <v>5</v>
      </c>
      <c r="F60" s="12"/>
      <c r="G60" s="12">
        <v>8</v>
      </c>
      <c r="H60" s="12">
        <v>1</v>
      </c>
      <c r="I60" s="1">
        <v>4</v>
      </c>
    </row>
    <row r="61" spans="2:9" ht="12.75">
      <c r="B61" s="1">
        <v>7</v>
      </c>
      <c r="C61" s="1" t="s">
        <v>388</v>
      </c>
      <c r="D61" s="1">
        <v>7</v>
      </c>
      <c r="E61" s="12">
        <v>5</v>
      </c>
      <c r="F61" s="12"/>
      <c r="G61" s="12">
        <v>6</v>
      </c>
      <c r="H61" s="12"/>
      <c r="I61" s="1"/>
    </row>
    <row r="62" spans="2:9" ht="12.75">
      <c r="B62" s="1">
        <v>8</v>
      </c>
      <c r="C62" s="1" t="s">
        <v>389</v>
      </c>
      <c r="D62" s="1">
        <v>8</v>
      </c>
      <c r="E62" s="12">
        <v>6</v>
      </c>
      <c r="F62" s="12"/>
      <c r="G62" s="12">
        <v>7</v>
      </c>
      <c r="H62" s="12">
        <v>2</v>
      </c>
      <c r="I62" s="1"/>
    </row>
    <row r="63" spans="2:9" ht="12.75">
      <c r="B63" s="1">
        <v>9</v>
      </c>
      <c r="C63" s="1" t="s">
        <v>390</v>
      </c>
      <c r="D63" s="1">
        <v>10</v>
      </c>
      <c r="E63" s="12">
        <v>6</v>
      </c>
      <c r="F63" s="12"/>
      <c r="G63" s="12">
        <v>7</v>
      </c>
      <c r="H63" s="12"/>
      <c r="I63" s="1"/>
    </row>
    <row r="64" spans="2:9" ht="12.75">
      <c r="B64" s="1">
        <v>10</v>
      </c>
      <c r="C64" s="1" t="s">
        <v>391</v>
      </c>
      <c r="D64" s="1">
        <v>9</v>
      </c>
      <c r="E64" s="12">
        <v>6</v>
      </c>
      <c r="F64" s="12">
        <v>1</v>
      </c>
      <c r="G64" s="12">
        <v>7</v>
      </c>
      <c r="H64" s="12"/>
      <c r="I64" s="1"/>
    </row>
    <row r="65" spans="2:9" ht="12.75">
      <c r="B65" s="1">
        <v>11</v>
      </c>
      <c r="C65" s="1" t="s">
        <v>392</v>
      </c>
      <c r="D65" s="1">
        <v>7</v>
      </c>
      <c r="E65" s="12">
        <v>6</v>
      </c>
      <c r="F65" s="12"/>
      <c r="G65" s="12">
        <v>6</v>
      </c>
      <c r="H65" s="12">
        <v>9</v>
      </c>
      <c r="I65" s="1"/>
    </row>
    <row r="66" spans="2:9" ht="12.75">
      <c r="B66" s="1">
        <v>12</v>
      </c>
      <c r="C66" s="1" t="s">
        <v>417</v>
      </c>
      <c r="D66" s="299" t="s">
        <v>276</v>
      </c>
      <c r="E66" s="12">
        <v>9</v>
      </c>
      <c r="F66" s="12"/>
      <c r="G66" s="12">
        <v>8</v>
      </c>
      <c r="H66" s="12"/>
      <c r="I66" s="1"/>
    </row>
    <row r="67" spans="2:9" ht="12.75">
      <c r="B67" s="1">
        <v>13</v>
      </c>
      <c r="C67" s="1" t="s">
        <v>418</v>
      </c>
      <c r="D67" s="1">
        <v>10</v>
      </c>
      <c r="E67" s="12" t="s">
        <v>276</v>
      </c>
      <c r="F67" s="12"/>
      <c r="G67" s="12" t="s">
        <v>276</v>
      </c>
      <c r="H67" s="12"/>
      <c r="I67" s="1"/>
    </row>
    <row r="68" spans="2:9" ht="12.75">
      <c r="B68" s="1">
        <v>14</v>
      </c>
      <c r="C68" s="1" t="s">
        <v>414</v>
      </c>
      <c r="D68" s="1">
        <v>9</v>
      </c>
      <c r="E68" s="72">
        <v>9</v>
      </c>
      <c r="F68" s="72"/>
      <c r="G68" s="12">
        <v>8</v>
      </c>
      <c r="H68" s="12">
        <v>5</v>
      </c>
      <c r="I68" s="1"/>
    </row>
    <row r="69" spans="2:9" ht="12.75">
      <c r="B69" s="1">
        <v>15</v>
      </c>
      <c r="C69" s="1" t="s">
        <v>393</v>
      </c>
      <c r="D69" s="1">
        <v>7</v>
      </c>
      <c r="E69" s="12">
        <v>6</v>
      </c>
      <c r="F69" s="12"/>
      <c r="G69" s="12">
        <v>6</v>
      </c>
      <c r="H69" s="12"/>
      <c r="I69" s="1"/>
    </row>
  </sheetData>
  <sheetProtection/>
  <mergeCells count="11">
    <mergeCell ref="E19:AE19"/>
    <mergeCell ref="O18:P18"/>
    <mergeCell ref="Q18:R18"/>
    <mergeCell ref="S18:U18"/>
    <mergeCell ref="W18:X18"/>
    <mergeCell ref="AB18:AD18"/>
    <mergeCell ref="C1:N1"/>
    <mergeCell ref="C17:D17"/>
    <mergeCell ref="E18:I18"/>
    <mergeCell ref="Y18:Z18"/>
    <mergeCell ref="J18:N18"/>
  </mergeCells>
  <conditionalFormatting sqref="AG3:AG16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AF3:AF16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C22"/>
  <sheetViews>
    <sheetView zoomScale="95" zoomScaleNormal="95" zoomScalePageLayoutView="0" workbookViewId="0" topLeftCell="B1">
      <selection activeCell="C3" sqref="C3"/>
    </sheetView>
  </sheetViews>
  <sheetFormatPr defaultColWidth="9.00390625" defaultRowHeight="12.75"/>
  <cols>
    <col min="1" max="1" width="5.25390625" style="0" hidden="1" customWidth="1"/>
    <col min="2" max="2" width="4.375" style="0" customWidth="1"/>
    <col min="3" max="3" width="22.125" style="0" customWidth="1"/>
    <col min="4" max="4" width="9.625" style="0" customWidth="1"/>
    <col min="5" max="5" width="5.125" style="0" customWidth="1"/>
    <col min="6" max="6" width="5.875" style="0" customWidth="1"/>
    <col min="7" max="7" width="5.875" style="0" bestFit="1" customWidth="1"/>
    <col min="8" max="8" width="5.875" style="0" customWidth="1"/>
    <col min="9" max="11" width="5.875" style="0" bestFit="1" customWidth="1"/>
    <col min="12" max="12" width="5.75390625" style="0" customWidth="1"/>
    <col min="13" max="13" width="6.00390625" style="0" customWidth="1"/>
    <col min="14" max="14" width="6.25390625" style="0" customWidth="1"/>
    <col min="15" max="15" width="6.00390625" style="0" customWidth="1"/>
    <col min="16" max="16" width="9.25390625" style="3" bestFit="1" customWidth="1"/>
    <col min="17" max="17" width="9.25390625" style="10" bestFit="1" customWidth="1"/>
    <col min="19" max="20" width="9.25390625" style="0" bestFit="1" customWidth="1"/>
  </cols>
  <sheetData>
    <row r="1" spans="3:29" ht="13.5" thickBot="1">
      <c r="C1" s="368" t="s">
        <v>214</v>
      </c>
      <c r="D1" s="368"/>
      <c r="E1" s="368"/>
      <c r="F1" s="368"/>
      <c r="G1" s="368"/>
      <c r="H1" s="368"/>
      <c r="I1" s="368"/>
      <c r="J1" s="368"/>
      <c r="K1" s="57"/>
      <c r="L1" s="57"/>
      <c r="M1" s="57"/>
      <c r="N1" s="57"/>
      <c r="O1" s="31"/>
      <c r="P1" s="57"/>
      <c r="Q1" s="57"/>
      <c r="R1" s="31"/>
      <c r="S1" s="31"/>
      <c r="T1" s="31"/>
      <c r="U1" s="31"/>
      <c r="Y1" s="60"/>
      <c r="AB1" s="14"/>
      <c r="AC1" s="15"/>
    </row>
    <row r="2" spans="2:25" ht="16.5" customHeight="1" thickBot="1">
      <c r="B2" s="61" t="s">
        <v>69</v>
      </c>
      <c r="C2" s="62" t="s">
        <v>26</v>
      </c>
      <c r="D2" s="63" t="s">
        <v>70</v>
      </c>
      <c r="E2" s="75">
        <v>43362</v>
      </c>
      <c r="F2" s="76">
        <v>43369</v>
      </c>
      <c r="G2" s="75">
        <v>43376</v>
      </c>
      <c r="H2" s="76">
        <v>43383</v>
      </c>
      <c r="I2" s="75">
        <v>43397</v>
      </c>
      <c r="J2" s="76">
        <v>43404</v>
      </c>
      <c r="K2" s="75">
        <v>43425</v>
      </c>
      <c r="L2" s="76">
        <v>43432</v>
      </c>
      <c r="M2" s="75">
        <v>43446</v>
      </c>
      <c r="N2" s="76">
        <v>43460</v>
      </c>
      <c r="O2" s="75">
        <v>43467</v>
      </c>
      <c r="P2" s="258" t="s">
        <v>24</v>
      </c>
      <c r="Q2" s="219" t="s">
        <v>21</v>
      </c>
      <c r="R2" s="31"/>
      <c r="S2" s="31"/>
      <c r="T2" s="31"/>
      <c r="U2" s="31"/>
      <c r="Y2" s="31"/>
    </row>
    <row r="3" spans="1:20" ht="12.75">
      <c r="A3" s="3">
        <f aca="true" t="shared" si="0" ref="A3:A16">P3</f>
        <v>5.714285714285714</v>
      </c>
      <c r="B3" s="36">
        <v>1</v>
      </c>
      <c r="C3" s="36" t="s">
        <v>142</v>
      </c>
      <c r="D3" s="177" t="s">
        <v>111</v>
      </c>
      <c r="E3" s="77"/>
      <c r="F3" s="91">
        <v>4</v>
      </c>
      <c r="G3" s="82">
        <v>1</v>
      </c>
      <c r="H3" s="91">
        <v>7</v>
      </c>
      <c r="I3" s="82"/>
      <c r="J3" s="78">
        <v>9</v>
      </c>
      <c r="K3" s="82"/>
      <c r="L3" s="78">
        <v>7</v>
      </c>
      <c r="M3" s="82"/>
      <c r="N3" s="78">
        <v>8</v>
      </c>
      <c r="O3" s="124">
        <v>4</v>
      </c>
      <c r="P3" s="261">
        <f aca="true" t="shared" si="1" ref="P3:P16">AVERAGE(E3:O3)</f>
        <v>5.714285714285714</v>
      </c>
      <c r="Q3" s="263">
        <f aca="true" t="shared" si="2" ref="Q3:Q16">ROUND(P3,0)</f>
        <v>6</v>
      </c>
      <c r="R3" s="259" t="s">
        <v>30</v>
      </c>
      <c r="S3" s="1">
        <f>COUNTIF(Q3:Q16,"&gt;8")</f>
        <v>7</v>
      </c>
      <c r="T3" s="46">
        <f>S3/B16</f>
        <v>0.5</v>
      </c>
    </row>
    <row r="4" spans="1:20" ht="12.75">
      <c r="A4" s="3">
        <f t="shared" si="0"/>
        <v>8.5</v>
      </c>
      <c r="B4" s="2">
        <v>2</v>
      </c>
      <c r="C4" s="36" t="s">
        <v>143</v>
      </c>
      <c r="D4" s="177" t="s">
        <v>112</v>
      </c>
      <c r="E4" s="79" t="s">
        <v>276</v>
      </c>
      <c r="F4" s="92">
        <v>8</v>
      </c>
      <c r="G4" s="81"/>
      <c r="H4" s="92">
        <v>8</v>
      </c>
      <c r="I4" s="81"/>
      <c r="J4" s="92">
        <v>9</v>
      </c>
      <c r="K4" s="81"/>
      <c r="L4" s="80">
        <v>7</v>
      </c>
      <c r="M4" s="81"/>
      <c r="N4" s="270">
        <v>10</v>
      </c>
      <c r="O4" s="271">
        <v>9</v>
      </c>
      <c r="P4" s="262">
        <f t="shared" si="1"/>
        <v>8.5</v>
      </c>
      <c r="Q4" s="263">
        <f t="shared" si="2"/>
        <v>9</v>
      </c>
      <c r="R4" s="259" t="s">
        <v>31</v>
      </c>
      <c r="S4" s="47">
        <f>COUNTIF(Q3:Q16,7)+COUNTIF(Q3:Q16,8)</f>
        <v>5</v>
      </c>
      <c r="T4" s="46">
        <f>S4/B16</f>
        <v>0.35714285714285715</v>
      </c>
    </row>
    <row r="5" spans="1:20" ht="12.75">
      <c r="A5" s="3">
        <f t="shared" si="0"/>
        <v>8.571428571428571</v>
      </c>
      <c r="B5" s="2">
        <v>3</v>
      </c>
      <c r="C5" s="36" t="s">
        <v>144</v>
      </c>
      <c r="D5" s="177" t="s">
        <v>81</v>
      </c>
      <c r="E5" s="79"/>
      <c r="F5" s="80">
        <v>8</v>
      </c>
      <c r="G5" s="81" t="s">
        <v>276</v>
      </c>
      <c r="H5" s="80">
        <v>9</v>
      </c>
      <c r="I5" s="81">
        <v>10</v>
      </c>
      <c r="J5" s="92">
        <v>10</v>
      </c>
      <c r="K5" s="81"/>
      <c r="L5" s="80">
        <v>8</v>
      </c>
      <c r="M5" s="81"/>
      <c r="N5" s="80">
        <v>9</v>
      </c>
      <c r="O5" s="81">
        <v>6</v>
      </c>
      <c r="P5" s="262">
        <f t="shared" si="1"/>
        <v>8.571428571428571</v>
      </c>
      <c r="Q5" s="263">
        <f t="shared" si="2"/>
        <v>9</v>
      </c>
      <c r="R5" s="259" t="s">
        <v>32</v>
      </c>
      <c r="S5" s="47">
        <f>COUNTIF(Q3:Q16,4)+COUNTIF(Q3:Q16,5)+COUNTIF(Q3:Q16,6)</f>
        <v>2</v>
      </c>
      <c r="T5" s="46">
        <f>S5/B16</f>
        <v>0.14285714285714285</v>
      </c>
    </row>
    <row r="6" spans="1:20" ht="12.75">
      <c r="A6" s="3">
        <f t="shared" si="0"/>
        <v>6.666666666666667</v>
      </c>
      <c r="B6" s="2">
        <v>4</v>
      </c>
      <c r="C6" s="2" t="s">
        <v>145</v>
      </c>
      <c r="D6" s="126" t="s">
        <v>141</v>
      </c>
      <c r="E6" s="81"/>
      <c r="F6" s="80">
        <v>6</v>
      </c>
      <c r="G6" s="81"/>
      <c r="H6" s="80">
        <v>6</v>
      </c>
      <c r="I6" s="81"/>
      <c r="J6" s="80">
        <v>6</v>
      </c>
      <c r="K6" s="81" t="s">
        <v>276</v>
      </c>
      <c r="L6" s="92">
        <v>5</v>
      </c>
      <c r="M6" s="81"/>
      <c r="N6" s="80">
        <v>8</v>
      </c>
      <c r="O6" s="81">
        <v>9</v>
      </c>
      <c r="P6" s="262">
        <f t="shared" si="1"/>
        <v>6.666666666666667</v>
      </c>
      <c r="Q6" s="263">
        <f t="shared" si="2"/>
        <v>7</v>
      </c>
      <c r="R6" s="259" t="s">
        <v>33</v>
      </c>
      <c r="S6" s="1">
        <f>COUNTIF(Q3:Q16,"&lt;4")</f>
        <v>0</v>
      </c>
      <c r="T6" s="46">
        <f>S6/B16</f>
        <v>0</v>
      </c>
    </row>
    <row r="7" spans="1:20" ht="12.75">
      <c r="A7" s="3">
        <f t="shared" si="0"/>
        <v>8.571428571428571</v>
      </c>
      <c r="B7" s="2">
        <v>5</v>
      </c>
      <c r="C7" s="36" t="s">
        <v>146</v>
      </c>
      <c r="D7" s="177" t="s">
        <v>82</v>
      </c>
      <c r="E7" s="81"/>
      <c r="F7" s="80">
        <v>8</v>
      </c>
      <c r="G7" s="81"/>
      <c r="H7" s="80">
        <v>8</v>
      </c>
      <c r="I7" s="81">
        <v>9</v>
      </c>
      <c r="J7" s="92">
        <v>9</v>
      </c>
      <c r="K7" s="81"/>
      <c r="L7" s="80">
        <v>9</v>
      </c>
      <c r="M7" s="81"/>
      <c r="N7" s="80">
        <v>8</v>
      </c>
      <c r="O7" s="81">
        <v>9</v>
      </c>
      <c r="P7" s="262">
        <f t="shared" si="1"/>
        <v>8.571428571428571</v>
      </c>
      <c r="Q7" s="263">
        <f t="shared" si="2"/>
        <v>9</v>
      </c>
      <c r="R7" s="260" t="s">
        <v>34</v>
      </c>
      <c r="S7" s="1">
        <f>B16-SUM(S3:S6)</f>
        <v>0</v>
      </c>
      <c r="T7" s="46">
        <f>S7/B16</f>
        <v>0</v>
      </c>
    </row>
    <row r="8" spans="1:17" ht="12.75">
      <c r="A8" s="3">
        <f t="shared" si="0"/>
        <v>8.571428571428571</v>
      </c>
      <c r="B8" s="2">
        <v>6</v>
      </c>
      <c r="C8" s="36" t="s">
        <v>147</v>
      </c>
      <c r="D8" s="177" t="s">
        <v>81</v>
      </c>
      <c r="E8" s="81"/>
      <c r="F8" s="80">
        <v>8</v>
      </c>
      <c r="G8" s="81"/>
      <c r="H8" s="80">
        <v>9</v>
      </c>
      <c r="I8" s="81">
        <v>10</v>
      </c>
      <c r="J8" s="80">
        <v>10</v>
      </c>
      <c r="K8" s="81"/>
      <c r="L8" s="80">
        <v>8</v>
      </c>
      <c r="M8" s="81"/>
      <c r="N8" s="80">
        <v>9</v>
      </c>
      <c r="O8" s="81">
        <v>6</v>
      </c>
      <c r="P8" s="262">
        <f t="shared" si="1"/>
        <v>8.571428571428571</v>
      </c>
      <c r="Q8" s="263">
        <f t="shared" si="2"/>
        <v>9</v>
      </c>
    </row>
    <row r="9" spans="1:17" ht="12.75">
      <c r="A9" s="3">
        <f t="shared" si="0"/>
        <v>7.5</v>
      </c>
      <c r="B9" s="2">
        <v>7</v>
      </c>
      <c r="C9" s="36" t="s">
        <v>148</v>
      </c>
      <c r="D9" s="177" t="s">
        <v>137</v>
      </c>
      <c r="E9" s="81"/>
      <c r="F9" s="92">
        <v>7</v>
      </c>
      <c r="G9" s="81"/>
      <c r="H9" s="80">
        <v>6</v>
      </c>
      <c r="I9" s="81" t="s">
        <v>276</v>
      </c>
      <c r="J9" s="80">
        <v>9</v>
      </c>
      <c r="K9" s="81"/>
      <c r="L9" s="80">
        <v>7</v>
      </c>
      <c r="M9" s="81"/>
      <c r="N9" s="270">
        <v>8</v>
      </c>
      <c r="O9" s="272">
        <v>8</v>
      </c>
      <c r="P9" s="262">
        <f t="shared" si="1"/>
        <v>7.5</v>
      </c>
      <c r="Q9" s="263">
        <f t="shared" si="2"/>
        <v>8</v>
      </c>
    </row>
    <row r="10" spans="1:17" ht="12.75">
      <c r="A10" s="3">
        <f t="shared" si="0"/>
        <v>4</v>
      </c>
      <c r="B10" s="2">
        <v>8</v>
      </c>
      <c r="C10" s="36" t="s">
        <v>149</v>
      </c>
      <c r="D10" s="177" t="s">
        <v>138</v>
      </c>
      <c r="E10" s="79" t="s">
        <v>276</v>
      </c>
      <c r="F10" s="80">
        <v>5</v>
      </c>
      <c r="G10" s="81" t="s">
        <v>276</v>
      </c>
      <c r="H10" s="80">
        <v>7</v>
      </c>
      <c r="I10" s="81"/>
      <c r="J10" s="80">
        <v>6</v>
      </c>
      <c r="K10" s="81">
        <v>1</v>
      </c>
      <c r="L10" s="316">
        <v>4</v>
      </c>
      <c r="M10" s="81">
        <v>1</v>
      </c>
      <c r="N10" s="316">
        <v>4</v>
      </c>
      <c r="O10" s="272">
        <v>4</v>
      </c>
      <c r="P10" s="262">
        <f t="shared" si="1"/>
        <v>4</v>
      </c>
      <c r="Q10" s="263">
        <f t="shared" si="2"/>
        <v>4</v>
      </c>
    </row>
    <row r="11" spans="1:17" ht="12.75">
      <c r="A11" s="3">
        <f t="shared" si="0"/>
        <v>9.285714285714286</v>
      </c>
      <c r="B11" s="2">
        <v>9</v>
      </c>
      <c r="C11" s="36" t="s">
        <v>150</v>
      </c>
      <c r="D11" s="177" t="s">
        <v>80</v>
      </c>
      <c r="E11" s="79"/>
      <c r="F11" s="80">
        <v>9</v>
      </c>
      <c r="G11" s="81"/>
      <c r="H11" s="80">
        <v>8</v>
      </c>
      <c r="I11" s="81"/>
      <c r="J11" s="80">
        <v>10</v>
      </c>
      <c r="K11" s="81"/>
      <c r="L11" s="80">
        <v>8</v>
      </c>
      <c r="M11" s="81">
        <v>10</v>
      </c>
      <c r="N11" s="80">
        <v>10</v>
      </c>
      <c r="O11" s="81">
        <v>10</v>
      </c>
      <c r="P11" s="262">
        <f t="shared" si="1"/>
        <v>9.285714285714286</v>
      </c>
      <c r="Q11" s="263">
        <v>10</v>
      </c>
    </row>
    <row r="12" spans="1:21" ht="12.75">
      <c r="A12" s="3">
        <f t="shared" si="0"/>
        <v>9.5</v>
      </c>
      <c r="B12" s="2">
        <v>10</v>
      </c>
      <c r="C12" s="2" t="s">
        <v>151</v>
      </c>
      <c r="D12" s="126" t="s">
        <v>106</v>
      </c>
      <c r="E12" s="81"/>
      <c r="F12" s="80">
        <v>9</v>
      </c>
      <c r="G12" s="79"/>
      <c r="H12" s="92">
        <v>10</v>
      </c>
      <c r="I12" s="79"/>
      <c r="J12" s="80">
        <v>10</v>
      </c>
      <c r="K12" s="81"/>
      <c r="L12" s="80">
        <v>9</v>
      </c>
      <c r="M12" s="81"/>
      <c r="N12" s="80">
        <v>10</v>
      </c>
      <c r="O12" s="81">
        <v>9</v>
      </c>
      <c r="P12" s="262">
        <f t="shared" si="1"/>
        <v>9.5</v>
      </c>
      <c r="Q12" s="263">
        <f t="shared" si="2"/>
        <v>10</v>
      </c>
      <c r="T12" s="3"/>
      <c r="U12" s="3"/>
    </row>
    <row r="13" spans="1:21" ht="12.75">
      <c r="A13" s="3">
        <f t="shared" si="0"/>
        <v>7.625</v>
      </c>
      <c r="B13" s="2">
        <v>11</v>
      </c>
      <c r="C13" s="2" t="s">
        <v>152</v>
      </c>
      <c r="D13" s="126" t="s">
        <v>115</v>
      </c>
      <c r="E13" s="81">
        <v>9</v>
      </c>
      <c r="F13" s="80">
        <v>4</v>
      </c>
      <c r="G13" s="79"/>
      <c r="H13" s="80">
        <v>8</v>
      </c>
      <c r="I13" s="79">
        <v>9</v>
      </c>
      <c r="J13" s="80">
        <v>4</v>
      </c>
      <c r="K13" s="81"/>
      <c r="L13" s="80">
        <v>9</v>
      </c>
      <c r="M13" s="81"/>
      <c r="N13" s="80">
        <v>9</v>
      </c>
      <c r="O13" s="81">
        <v>9</v>
      </c>
      <c r="P13" s="262">
        <f t="shared" si="1"/>
        <v>7.625</v>
      </c>
      <c r="Q13" s="263">
        <f t="shared" si="2"/>
        <v>8</v>
      </c>
      <c r="T13" s="3"/>
      <c r="U13" s="3"/>
    </row>
    <row r="14" spans="1:21" ht="12.75">
      <c r="A14" s="3">
        <f t="shared" si="0"/>
        <v>7.666666666666667</v>
      </c>
      <c r="B14" s="2">
        <v>12</v>
      </c>
      <c r="C14" s="2" t="s">
        <v>153</v>
      </c>
      <c r="D14" s="126" t="s">
        <v>113</v>
      </c>
      <c r="E14" s="81"/>
      <c r="F14" s="80">
        <v>7</v>
      </c>
      <c r="G14" s="79"/>
      <c r="H14" s="80">
        <v>9</v>
      </c>
      <c r="I14" s="79"/>
      <c r="J14" s="80">
        <v>9</v>
      </c>
      <c r="K14" s="81"/>
      <c r="L14" s="80">
        <v>4</v>
      </c>
      <c r="M14" s="81"/>
      <c r="N14" s="80">
        <v>8</v>
      </c>
      <c r="O14" s="81">
        <v>9</v>
      </c>
      <c r="P14" s="262">
        <f t="shared" si="1"/>
        <v>7.666666666666667</v>
      </c>
      <c r="Q14" s="263">
        <f t="shared" si="2"/>
        <v>8</v>
      </c>
      <c r="T14" s="3"/>
      <c r="U14" s="3"/>
    </row>
    <row r="15" spans="1:21" ht="12.75">
      <c r="A15" s="3">
        <f t="shared" si="0"/>
        <v>9.285714285714286</v>
      </c>
      <c r="B15" s="2">
        <v>13</v>
      </c>
      <c r="C15" s="36" t="s">
        <v>154</v>
      </c>
      <c r="D15" s="177" t="s">
        <v>80</v>
      </c>
      <c r="E15" s="81" t="s">
        <v>276</v>
      </c>
      <c r="F15" s="92">
        <v>9</v>
      </c>
      <c r="G15" s="79"/>
      <c r="H15" s="92">
        <v>8</v>
      </c>
      <c r="I15" s="79"/>
      <c r="J15" s="92">
        <v>10</v>
      </c>
      <c r="K15" s="81"/>
      <c r="L15" s="92">
        <v>8</v>
      </c>
      <c r="M15" s="81">
        <v>10</v>
      </c>
      <c r="N15" s="92">
        <v>10</v>
      </c>
      <c r="O15" s="79">
        <v>10</v>
      </c>
      <c r="P15" s="262">
        <f t="shared" si="1"/>
        <v>9.285714285714286</v>
      </c>
      <c r="Q15" s="263">
        <v>10</v>
      </c>
      <c r="T15" s="3"/>
      <c r="U15" s="3"/>
    </row>
    <row r="16" spans="1:17" ht="12.75">
      <c r="A16" s="3">
        <f t="shared" si="0"/>
        <v>7.5</v>
      </c>
      <c r="B16" s="2">
        <v>14</v>
      </c>
      <c r="C16" s="2" t="s">
        <v>155</v>
      </c>
      <c r="D16" s="126" t="s">
        <v>114</v>
      </c>
      <c r="E16" s="81"/>
      <c r="F16" s="80">
        <v>7</v>
      </c>
      <c r="G16" s="81"/>
      <c r="H16" s="80">
        <v>7</v>
      </c>
      <c r="I16" s="81"/>
      <c r="J16" s="92">
        <v>6</v>
      </c>
      <c r="K16" s="81"/>
      <c r="L16" s="80">
        <v>7</v>
      </c>
      <c r="M16" s="81"/>
      <c r="N16" s="80">
        <v>9</v>
      </c>
      <c r="O16" s="79">
        <v>9</v>
      </c>
      <c r="P16" s="262">
        <f t="shared" si="1"/>
        <v>7.5</v>
      </c>
      <c r="Q16" s="263">
        <f t="shared" si="2"/>
        <v>8</v>
      </c>
    </row>
    <row r="17" spans="2:24" s="5" customFormat="1" ht="12.75">
      <c r="B17" s="6"/>
      <c r="C17" s="369" t="s">
        <v>0</v>
      </c>
      <c r="D17" s="370"/>
      <c r="E17" s="83"/>
      <c r="F17" s="84">
        <f>AVERAGE(F3:F16)</f>
        <v>7.071428571428571</v>
      </c>
      <c r="G17" s="84"/>
      <c r="H17" s="84">
        <f>AVERAGE(H3:H16)</f>
        <v>7.857142857142857</v>
      </c>
      <c r="I17" s="84"/>
      <c r="J17" s="84">
        <f>AVERAGE(J3:J16)</f>
        <v>8.357142857142858</v>
      </c>
      <c r="K17" s="84"/>
      <c r="L17" s="84">
        <f>AVERAGE(L3:L16)</f>
        <v>7.142857142857143</v>
      </c>
      <c r="M17" s="84"/>
      <c r="N17" s="84">
        <f>AVERAGE(N3:N16)</f>
        <v>8.571428571428571</v>
      </c>
      <c r="O17" s="84">
        <f>AVERAGE(O3:O16)</f>
        <v>7.928571428571429</v>
      </c>
      <c r="P17" s="83">
        <f>AVERAGE(P3:P16)</f>
        <v>7.782738095238096</v>
      </c>
      <c r="Q17" s="84">
        <f>AVERAGE(Q3:Q16)</f>
        <v>8.214285714285714</v>
      </c>
      <c r="V17"/>
      <c r="W17"/>
      <c r="X17"/>
    </row>
    <row r="18" spans="2:17" s="5" customFormat="1" ht="13.5" thickBot="1">
      <c r="B18" s="6"/>
      <c r="C18" s="7"/>
      <c r="D18" s="69"/>
      <c r="E18" s="377" t="s">
        <v>56</v>
      </c>
      <c r="F18" s="378"/>
      <c r="G18" s="377" t="s">
        <v>57</v>
      </c>
      <c r="H18" s="378"/>
      <c r="I18" s="377" t="s">
        <v>58</v>
      </c>
      <c r="J18" s="378"/>
      <c r="K18" s="377" t="s">
        <v>66</v>
      </c>
      <c r="L18" s="378"/>
      <c r="M18" s="377" t="s">
        <v>64</v>
      </c>
      <c r="N18" s="378"/>
      <c r="O18" s="269" t="s">
        <v>65</v>
      </c>
      <c r="P18" s="265"/>
      <c r="Q18" s="8"/>
    </row>
    <row r="19" spans="2:17" ht="13.5" thickBot="1">
      <c r="B19" s="367" t="s">
        <v>35</v>
      </c>
      <c r="C19" s="367"/>
      <c r="D19" s="364"/>
      <c r="E19" s="360" t="s">
        <v>71</v>
      </c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264">
        <f>Q19/B16</f>
        <v>1</v>
      </c>
      <c r="Q19" s="35">
        <f>COUNTIF(Q3:Q16,"&gt;3")</f>
        <v>14</v>
      </c>
    </row>
    <row r="20" spans="2:17" ht="12.75">
      <c r="B20" s="364" t="s">
        <v>46</v>
      </c>
      <c r="C20" s="365"/>
      <c r="D20" s="3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128"/>
      <c r="P20" s="67">
        <f>Q20/B16</f>
        <v>0.8571428571428571</v>
      </c>
      <c r="Q20" s="8">
        <f>COUNTIF(Q3:Q16,"&gt;6")</f>
        <v>12</v>
      </c>
    </row>
    <row r="22" ht="12.75">
      <c r="C22" t="s">
        <v>257</v>
      </c>
    </row>
  </sheetData>
  <sheetProtection/>
  <mergeCells count="10">
    <mergeCell ref="C1:J1"/>
    <mergeCell ref="C17:D17"/>
    <mergeCell ref="E18:F18"/>
    <mergeCell ref="G18:H18"/>
    <mergeCell ref="I18:J18"/>
    <mergeCell ref="B20:D20"/>
    <mergeCell ref="K18:L18"/>
    <mergeCell ref="M18:N18"/>
    <mergeCell ref="B19:D19"/>
    <mergeCell ref="E19:O19"/>
  </mergeCells>
  <conditionalFormatting sqref="Q3:Q16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P3:P16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AH25"/>
  <sheetViews>
    <sheetView zoomScalePageLayoutView="0" workbookViewId="0" topLeftCell="B1">
      <selection activeCell="X3" sqref="X3"/>
    </sheetView>
  </sheetViews>
  <sheetFormatPr defaultColWidth="9.00390625" defaultRowHeight="12.75"/>
  <cols>
    <col min="1" max="1" width="9.125" style="0" hidden="1" customWidth="1"/>
    <col min="2" max="2" width="3.625" style="0" customWidth="1"/>
    <col min="3" max="3" width="21.75390625" style="0" customWidth="1"/>
    <col min="4" max="4" width="8.625" style="0" customWidth="1"/>
    <col min="5" max="7" width="4.875" style="0" customWidth="1"/>
    <col min="8" max="9" width="5.375" style="0" customWidth="1"/>
    <col min="10" max="13" width="5.75390625" style="0" customWidth="1"/>
    <col min="14" max="14" width="5.625" style="0" customWidth="1"/>
    <col min="15" max="15" width="5.75390625" style="0" customWidth="1"/>
    <col min="16" max="16" width="5.25390625" style="0" customWidth="1"/>
    <col min="17" max="17" width="5.75390625" style="0" customWidth="1"/>
    <col min="18" max="18" width="5.75390625" style="14" customWidth="1"/>
    <col min="19" max="19" width="5.375" style="14" customWidth="1"/>
    <col min="20" max="20" width="5.625" style="0" customWidth="1"/>
    <col min="21" max="21" width="5.25390625" style="0" customWidth="1"/>
    <col min="22" max="24" width="5.75390625" style="14" customWidth="1"/>
    <col min="25" max="25" width="9.125" style="3" customWidth="1"/>
    <col min="26" max="26" width="9.125" style="10" customWidth="1"/>
  </cols>
  <sheetData>
    <row r="1" spans="3:34" ht="13.5" thickBot="1">
      <c r="C1" s="379" t="s">
        <v>241</v>
      </c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52"/>
      <c r="O1" s="31"/>
      <c r="P1" s="31"/>
      <c r="Q1" s="31"/>
      <c r="R1" s="31"/>
      <c r="S1" s="31"/>
      <c r="T1" s="31"/>
      <c r="U1" s="57"/>
      <c r="V1" s="31"/>
      <c r="W1" s="31"/>
      <c r="X1" s="31"/>
      <c r="Y1" s="31"/>
      <c r="Z1" s="31"/>
      <c r="AA1" s="31"/>
      <c r="AB1" s="31"/>
      <c r="AC1" s="31"/>
      <c r="AD1" s="59"/>
      <c r="AG1" s="14"/>
      <c r="AH1" s="15"/>
    </row>
    <row r="2" spans="2:30" ht="16.5" customHeight="1" thickBot="1">
      <c r="B2" s="61" t="s">
        <v>69</v>
      </c>
      <c r="C2" s="62" t="s">
        <v>26</v>
      </c>
      <c r="D2" s="235" t="s">
        <v>70</v>
      </c>
      <c r="E2" s="75">
        <v>43350</v>
      </c>
      <c r="F2" s="133">
        <v>43363</v>
      </c>
      <c r="G2" s="76">
        <v>43364</v>
      </c>
      <c r="H2" s="75">
        <v>43377</v>
      </c>
      <c r="I2" s="133">
        <v>43378</v>
      </c>
      <c r="J2" s="76">
        <v>43391</v>
      </c>
      <c r="K2" s="106">
        <v>43392</v>
      </c>
      <c r="L2" s="133">
        <v>43398</v>
      </c>
      <c r="M2" s="76">
        <v>43405</v>
      </c>
      <c r="N2" s="75">
        <v>43419</v>
      </c>
      <c r="O2" s="76">
        <v>43426</v>
      </c>
      <c r="P2" s="106">
        <v>43434</v>
      </c>
      <c r="Q2" s="76">
        <v>43440</v>
      </c>
      <c r="R2" s="173">
        <v>43441</v>
      </c>
      <c r="S2" s="136">
        <v>43447</v>
      </c>
      <c r="T2" s="140">
        <v>43448</v>
      </c>
      <c r="U2" s="112">
        <v>43454</v>
      </c>
      <c r="V2" s="75">
        <v>43461</v>
      </c>
      <c r="W2" s="113">
        <v>43462</v>
      </c>
      <c r="X2" s="76">
        <v>43468</v>
      </c>
      <c r="Y2" s="64" t="s">
        <v>24</v>
      </c>
      <c r="Z2" s="65" t="s">
        <v>21</v>
      </c>
      <c r="AA2" s="31"/>
      <c r="AB2" s="31"/>
      <c r="AC2" s="31"/>
      <c r="AD2" s="31"/>
    </row>
    <row r="3" spans="1:29" ht="12.75">
      <c r="A3" s="3">
        <f aca="true" t="shared" si="0" ref="A3:A17">Y3</f>
        <v>3.5</v>
      </c>
      <c r="B3" s="56">
        <v>1</v>
      </c>
      <c r="C3" s="36" t="s">
        <v>242</v>
      </c>
      <c r="D3" s="177" t="s">
        <v>114</v>
      </c>
      <c r="E3" s="77"/>
      <c r="F3" s="71">
        <v>3</v>
      </c>
      <c r="G3" s="104">
        <v>4</v>
      </c>
      <c r="H3" s="77"/>
      <c r="I3" s="71">
        <v>1</v>
      </c>
      <c r="J3" s="102">
        <v>4</v>
      </c>
      <c r="K3" s="82"/>
      <c r="L3" s="19"/>
      <c r="M3" s="102">
        <v>4</v>
      </c>
      <c r="N3" s="124">
        <v>1</v>
      </c>
      <c r="O3" s="125">
        <v>4</v>
      </c>
      <c r="P3" s="202"/>
      <c r="Q3" s="125">
        <v>4</v>
      </c>
      <c r="R3" s="122" t="s">
        <v>276</v>
      </c>
      <c r="S3" s="204">
        <v>1</v>
      </c>
      <c r="T3" s="125">
        <v>6</v>
      </c>
      <c r="U3" s="161">
        <v>4</v>
      </c>
      <c r="V3" s="122" t="s">
        <v>276</v>
      </c>
      <c r="W3" s="204"/>
      <c r="X3" s="314">
        <v>6</v>
      </c>
      <c r="Y3" s="88">
        <f aca="true" t="shared" si="1" ref="Y3:Y17">AVERAGE(E3:X3)</f>
        <v>3.5</v>
      </c>
      <c r="Z3" s="8">
        <f aca="true" t="shared" si="2" ref="Z3:Z16">ROUND(Y3,0)</f>
        <v>4</v>
      </c>
      <c r="AA3" s="1" t="s">
        <v>30</v>
      </c>
      <c r="AB3" s="1">
        <f>COUNTIF(Z3:Z17,"&gt;8")</f>
        <v>1</v>
      </c>
      <c r="AC3" s="46">
        <f>AB3/$B$17</f>
        <v>0.06666666666666667</v>
      </c>
    </row>
    <row r="4" spans="1:29" ht="12.75">
      <c r="A4" s="3">
        <f t="shared" si="0"/>
        <v>6.555555555555555</v>
      </c>
      <c r="B4" s="56">
        <v>2</v>
      </c>
      <c r="C4" s="36" t="s">
        <v>243</v>
      </c>
      <c r="D4" s="177" t="s">
        <v>82</v>
      </c>
      <c r="E4" s="79"/>
      <c r="F4" s="72"/>
      <c r="G4" s="104">
        <v>8</v>
      </c>
      <c r="H4" s="79"/>
      <c r="I4" s="72"/>
      <c r="J4" s="104">
        <v>8</v>
      </c>
      <c r="K4" s="81"/>
      <c r="L4" s="12"/>
      <c r="M4" s="104">
        <v>6</v>
      </c>
      <c r="N4" s="81"/>
      <c r="O4" s="92">
        <v>4</v>
      </c>
      <c r="P4" s="130"/>
      <c r="Q4" s="92">
        <v>7</v>
      </c>
      <c r="R4" s="79"/>
      <c r="S4" s="101" t="s">
        <v>276</v>
      </c>
      <c r="T4" s="270">
        <v>4</v>
      </c>
      <c r="U4" s="93">
        <v>5</v>
      </c>
      <c r="V4" s="79">
        <v>9</v>
      </c>
      <c r="W4" s="99"/>
      <c r="X4" s="91">
        <v>8</v>
      </c>
      <c r="Y4" s="88">
        <f t="shared" si="1"/>
        <v>6.555555555555555</v>
      </c>
      <c r="Z4" s="8">
        <f t="shared" si="2"/>
        <v>7</v>
      </c>
      <c r="AA4" s="1" t="s">
        <v>31</v>
      </c>
      <c r="AB4" s="47">
        <f>COUNTIF(Z3:Z17,7)+COUNTIF(Z3:Z17,8)</f>
        <v>6</v>
      </c>
      <c r="AC4" s="46">
        <f>AB4/$B$17</f>
        <v>0.4</v>
      </c>
    </row>
    <row r="5" spans="1:29" ht="12.75">
      <c r="A5" s="3">
        <f t="shared" si="0"/>
        <v>7.333333333333333</v>
      </c>
      <c r="B5" s="56">
        <v>3</v>
      </c>
      <c r="C5" s="36" t="s">
        <v>244</v>
      </c>
      <c r="D5" s="177" t="s">
        <v>106</v>
      </c>
      <c r="E5" s="79"/>
      <c r="F5" s="72"/>
      <c r="G5" s="104">
        <v>9</v>
      </c>
      <c r="H5" s="79"/>
      <c r="I5" s="72"/>
      <c r="J5" s="135">
        <v>7</v>
      </c>
      <c r="K5" s="79"/>
      <c r="L5" s="72"/>
      <c r="M5" s="104">
        <v>5</v>
      </c>
      <c r="N5" s="79"/>
      <c r="O5" s="92">
        <v>5</v>
      </c>
      <c r="P5" s="120"/>
      <c r="Q5" s="92">
        <v>9</v>
      </c>
      <c r="R5" s="79"/>
      <c r="S5" s="101"/>
      <c r="T5" s="92">
        <v>5</v>
      </c>
      <c r="U5" s="93">
        <v>7</v>
      </c>
      <c r="V5" s="79">
        <v>9</v>
      </c>
      <c r="W5" s="99"/>
      <c r="X5" s="91">
        <v>10</v>
      </c>
      <c r="Y5" s="96">
        <f t="shared" si="1"/>
        <v>7.333333333333333</v>
      </c>
      <c r="Z5" s="8">
        <v>8</v>
      </c>
      <c r="AA5" s="1" t="s">
        <v>32</v>
      </c>
      <c r="AB5" s="47">
        <f>COUNTIF(Z3:Z17,4)+COUNTIF(Z3:Z17,5)+COUNTIF(Z3:Z17,6)</f>
        <v>8</v>
      </c>
      <c r="AC5" s="46">
        <f>AB5/$B$17</f>
        <v>0.5333333333333333</v>
      </c>
    </row>
    <row r="6" spans="1:29" ht="12.75">
      <c r="A6" s="3">
        <f t="shared" si="0"/>
        <v>6.888888888888889</v>
      </c>
      <c r="B6" s="56">
        <v>4</v>
      </c>
      <c r="C6" s="2" t="s">
        <v>245</v>
      </c>
      <c r="D6" s="126" t="s">
        <v>115</v>
      </c>
      <c r="E6" s="79"/>
      <c r="F6" s="72"/>
      <c r="G6" s="104">
        <v>7</v>
      </c>
      <c r="H6" s="79"/>
      <c r="I6" s="72"/>
      <c r="J6" s="104">
        <v>6</v>
      </c>
      <c r="K6" s="81"/>
      <c r="L6" s="12"/>
      <c r="M6" s="104">
        <v>9</v>
      </c>
      <c r="N6" s="79"/>
      <c r="O6" s="92">
        <v>4</v>
      </c>
      <c r="P6" s="120"/>
      <c r="Q6" s="92">
        <v>6</v>
      </c>
      <c r="R6" s="81"/>
      <c r="S6" s="100"/>
      <c r="T6" s="92">
        <v>7</v>
      </c>
      <c r="U6" s="94">
        <v>7</v>
      </c>
      <c r="V6" s="79">
        <v>9</v>
      </c>
      <c r="W6" s="101"/>
      <c r="X6" s="92">
        <v>7</v>
      </c>
      <c r="Y6" s="96">
        <f t="shared" si="1"/>
        <v>6.888888888888889</v>
      </c>
      <c r="Z6" s="8">
        <f t="shared" si="2"/>
        <v>7</v>
      </c>
      <c r="AA6" s="1" t="s">
        <v>33</v>
      </c>
      <c r="AB6" s="1">
        <f>COUNTIF(Z3:Z17,"&lt;4")</f>
        <v>0</v>
      </c>
      <c r="AC6" s="46">
        <f>AB6/$B$17</f>
        <v>0</v>
      </c>
    </row>
    <row r="7" spans="1:29" ht="12.75">
      <c r="A7" s="3">
        <f t="shared" si="0"/>
        <v>5.545454545454546</v>
      </c>
      <c r="B7" s="56">
        <v>5</v>
      </c>
      <c r="C7" s="36" t="s">
        <v>246</v>
      </c>
      <c r="D7" s="177" t="s">
        <v>112</v>
      </c>
      <c r="E7" s="79"/>
      <c r="F7" s="72"/>
      <c r="G7" s="104">
        <v>10</v>
      </c>
      <c r="H7" s="79"/>
      <c r="I7" s="72"/>
      <c r="J7" s="104">
        <v>6</v>
      </c>
      <c r="K7" s="81"/>
      <c r="L7" s="12"/>
      <c r="M7" s="104">
        <v>5</v>
      </c>
      <c r="N7" s="79">
        <v>1</v>
      </c>
      <c r="O7" s="92">
        <v>4</v>
      </c>
      <c r="P7" s="120">
        <v>1</v>
      </c>
      <c r="Q7" s="92">
        <v>6</v>
      </c>
      <c r="R7" s="81"/>
      <c r="S7" s="100"/>
      <c r="T7" s="92">
        <v>8</v>
      </c>
      <c r="U7" s="93">
        <v>4</v>
      </c>
      <c r="V7" s="79">
        <v>10</v>
      </c>
      <c r="W7" s="99"/>
      <c r="X7" s="91">
        <v>6</v>
      </c>
      <c r="Y7" s="96">
        <f>AVERAGE(E7:X7)</f>
        <v>5.545454545454546</v>
      </c>
      <c r="Z7" s="8">
        <f t="shared" si="2"/>
        <v>6</v>
      </c>
      <c r="AA7" s="48" t="s">
        <v>34</v>
      </c>
      <c r="AB7" s="1">
        <f>B17-SUM(AB3:AB6)</f>
        <v>0</v>
      </c>
      <c r="AC7" s="46">
        <f>AB7/$B$17</f>
        <v>0</v>
      </c>
    </row>
    <row r="8" spans="1:26" ht="12.75">
      <c r="A8" s="3">
        <f t="shared" si="0"/>
        <v>4.888888888888889</v>
      </c>
      <c r="B8" s="56">
        <v>6</v>
      </c>
      <c r="C8" s="36" t="s">
        <v>247</v>
      </c>
      <c r="D8" s="177" t="s">
        <v>81</v>
      </c>
      <c r="E8" s="79"/>
      <c r="F8" s="72"/>
      <c r="G8" s="104">
        <v>6</v>
      </c>
      <c r="H8" s="79"/>
      <c r="I8" s="72"/>
      <c r="J8" s="104">
        <v>4</v>
      </c>
      <c r="K8" s="81"/>
      <c r="L8" s="12"/>
      <c r="M8" s="104">
        <v>4</v>
      </c>
      <c r="N8" s="79"/>
      <c r="O8" s="92">
        <v>4</v>
      </c>
      <c r="P8" s="120"/>
      <c r="Q8" s="92">
        <v>6</v>
      </c>
      <c r="R8" s="81"/>
      <c r="S8" s="100"/>
      <c r="T8" s="92">
        <v>4</v>
      </c>
      <c r="U8" s="93">
        <v>5</v>
      </c>
      <c r="V8" s="79">
        <v>6</v>
      </c>
      <c r="W8" s="99"/>
      <c r="X8" s="91">
        <v>5</v>
      </c>
      <c r="Y8" s="96">
        <f>AVERAGE(E8:X8)</f>
        <v>4.888888888888889</v>
      </c>
      <c r="Z8" s="8">
        <f t="shared" si="2"/>
        <v>5</v>
      </c>
    </row>
    <row r="9" spans="1:26" ht="12.75">
      <c r="A9" s="3">
        <f t="shared" si="0"/>
        <v>5.6</v>
      </c>
      <c r="B9" s="56">
        <v>7</v>
      </c>
      <c r="C9" s="36" t="s">
        <v>248</v>
      </c>
      <c r="D9" s="177" t="s">
        <v>141</v>
      </c>
      <c r="E9" s="79"/>
      <c r="F9" s="72"/>
      <c r="G9" s="104">
        <v>8</v>
      </c>
      <c r="H9" s="79"/>
      <c r="I9" s="72"/>
      <c r="J9" s="104">
        <v>7</v>
      </c>
      <c r="K9" s="81"/>
      <c r="L9" s="12"/>
      <c r="M9" s="104">
        <v>6</v>
      </c>
      <c r="N9" s="79"/>
      <c r="O9" s="92">
        <v>4</v>
      </c>
      <c r="P9" s="120">
        <v>1</v>
      </c>
      <c r="Q9" s="92">
        <v>5</v>
      </c>
      <c r="R9" s="81"/>
      <c r="S9" s="100"/>
      <c r="T9" s="92">
        <v>5</v>
      </c>
      <c r="U9" s="93">
        <v>5</v>
      </c>
      <c r="V9" s="79">
        <v>9</v>
      </c>
      <c r="W9" s="99"/>
      <c r="X9" s="91">
        <v>6</v>
      </c>
      <c r="Y9" s="96">
        <f>AVERAGE(E9:X9)</f>
        <v>5.6</v>
      </c>
      <c r="Z9" s="8">
        <f t="shared" si="2"/>
        <v>6</v>
      </c>
    </row>
    <row r="10" spans="1:26" ht="12.75">
      <c r="A10" s="3">
        <f t="shared" si="0"/>
        <v>5.5</v>
      </c>
      <c r="B10" s="56">
        <v>8</v>
      </c>
      <c r="C10" s="36" t="s">
        <v>424</v>
      </c>
      <c r="D10" s="177" t="s">
        <v>80</v>
      </c>
      <c r="E10" s="79"/>
      <c r="F10" s="72"/>
      <c r="G10" s="104">
        <v>9</v>
      </c>
      <c r="H10" s="79"/>
      <c r="I10" s="72"/>
      <c r="J10" s="104">
        <v>5</v>
      </c>
      <c r="K10" s="81"/>
      <c r="L10" s="12"/>
      <c r="M10" s="104">
        <v>5</v>
      </c>
      <c r="N10" s="79"/>
      <c r="O10" s="92">
        <v>4</v>
      </c>
      <c r="P10" s="120">
        <v>2</v>
      </c>
      <c r="Q10" s="92">
        <v>6</v>
      </c>
      <c r="R10" s="81"/>
      <c r="S10" s="100"/>
      <c r="T10" s="92">
        <v>4</v>
      </c>
      <c r="U10" s="93">
        <v>5</v>
      </c>
      <c r="V10" s="79">
        <v>9</v>
      </c>
      <c r="W10" s="99"/>
      <c r="X10" s="91">
        <v>6</v>
      </c>
      <c r="Y10" s="96">
        <f>AVERAGE(E10:X10)</f>
        <v>5.5</v>
      </c>
      <c r="Z10" s="8">
        <f t="shared" si="2"/>
        <v>6</v>
      </c>
    </row>
    <row r="11" spans="1:26" ht="12.75">
      <c r="A11" s="3">
        <f t="shared" si="0"/>
        <v>7.555555555555555</v>
      </c>
      <c r="B11" s="56">
        <v>9</v>
      </c>
      <c r="C11" s="36" t="s">
        <v>249</v>
      </c>
      <c r="D11" s="177" t="s">
        <v>137</v>
      </c>
      <c r="E11" s="79"/>
      <c r="F11" s="72"/>
      <c r="G11" s="104">
        <v>8</v>
      </c>
      <c r="H11" s="79"/>
      <c r="I11" s="72"/>
      <c r="J11" s="104">
        <v>7</v>
      </c>
      <c r="K11" s="81"/>
      <c r="L11" s="12"/>
      <c r="M11" s="104">
        <v>7</v>
      </c>
      <c r="N11" s="79"/>
      <c r="O11" s="92">
        <v>4</v>
      </c>
      <c r="P11" s="120"/>
      <c r="Q11" s="92">
        <v>8</v>
      </c>
      <c r="R11" s="81"/>
      <c r="S11" s="100"/>
      <c r="T11" s="92">
        <v>9</v>
      </c>
      <c r="U11" s="93">
        <v>8</v>
      </c>
      <c r="V11" s="79">
        <v>9</v>
      </c>
      <c r="W11" s="99"/>
      <c r="X11" s="91">
        <v>8</v>
      </c>
      <c r="Y11" s="96">
        <f>AVERAGE(E11:X11)</f>
        <v>7.555555555555555</v>
      </c>
      <c r="Z11" s="8">
        <f t="shared" si="2"/>
        <v>8</v>
      </c>
    </row>
    <row r="12" spans="1:26" ht="12.75">
      <c r="A12" s="3">
        <f t="shared" si="0"/>
        <v>6.666666666666667</v>
      </c>
      <c r="B12" s="56">
        <v>10</v>
      </c>
      <c r="C12" s="2" t="s">
        <v>250</v>
      </c>
      <c r="D12" s="126" t="s">
        <v>138</v>
      </c>
      <c r="E12" s="79"/>
      <c r="F12" s="72"/>
      <c r="G12" s="104">
        <v>9</v>
      </c>
      <c r="H12" s="79"/>
      <c r="I12" s="72"/>
      <c r="J12" s="104">
        <v>6</v>
      </c>
      <c r="K12" s="81"/>
      <c r="L12" s="12"/>
      <c r="M12" s="104">
        <v>9</v>
      </c>
      <c r="N12" s="79"/>
      <c r="O12" s="92">
        <v>6</v>
      </c>
      <c r="P12" s="120"/>
      <c r="Q12" s="92">
        <v>5</v>
      </c>
      <c r="R12" s="79" t="s">
        <v>276</v>
      </c>
      <c r="S12" s="101" t="s">
        <v>276</v>
      </c>
      <c r="T12" s="92">
        <v>5</v>
      </c>
      <c r="U12" s="94">
        <v>6</v>
      </c>
      <c r="V12" s="79">
        <v>7</v>
      </c>
      <c r="W12" s="101" t="s">
        <v>276</v>
      </c>
      <c r="X12" s="92">
        <v>7</v>
      </c>
      <c r="Y12" s="96">
        <f t="shared" si="1"/>
        <v>6.666666666666667</v>
      </c>
      <c r="Z12" s="8">
        <f t="shared" si="2"/>
        <v>7</v>
      </c>
    </row>
    <row r="13" spans="1:26" ht="12.75">
      <c r="A13" s="3">
        <f t="shared" si="0"/>
        <v>8.222222222222221</v>
      </c>
      <c r="B13" s="56">
        <v>11</v>
      </c>
      <c r="C13" s="2" t="s">
        <v>251</v>
      </c>
      <c r="D13" s="126" t="s">
        <v>113</v>
      </c>
      <c r="E13" s="79"/>
      <c r="F13" s="72"/>
      <c r="G13" s="104">
        <v>10</v>
      </c>
      <c r="H13" s="79"/>
      <c r="I13" s="72"/>
      <c r="J13" s="104">
        <v>8</v>
      </c>
      <c r="K13" s="79"/>
      <c r="L13" s="72"/>
      <c r="M13" s="104">
        <v>7</v>
      </c>
      <c r="N13" s="79"/>
      <c r="O13" s="92">
        <v>5</v>
      </c>
      <c r="P13" s="120"/>
      <c r="Q13" s="92">
        <v>10</v>
      </c>
      <c r="R13" s="79"/>
      <c r="S13" s="101"/>
      <c r="T13" s="92">
        <v>8</v>
      </c>
      <c r="U13" s="94">
        <v>7</v>
      </c>
      <c r="V13" s="79">
        <v>9</v>
      </c>
      <c r="W13" s="101"/>
      <c r="X13" s="92">
        <v>10</v>
      </c>
      <c r="Y13" s="96">
        <f t="shared" si="1"/>
        <v>8.222222222222221</v>
      </c>
      <c r="Z13" s="8">
        <v>9</v>
      </c>
    </row>
    <row r="14" spans="1:26" ht="12.75">
      <c r="A14" s="3">
        <f t="shared" si="0"/>
        <v>5.545454545454546</v>
      </c>
      <c r="B14" s="56">
        <v>12</v>
      </c>
      <c r="C14" s="2" t="s">
        <v>252</v>
      </c>
      <c r="D14" s="126" t="s">
        <v>112</v>
      </c>
      <c r="E14" s="79"/>
      <c r="F14" s="72"/>
      <c r="G14" s="104">
        <v>10</v>
      </c>
      <c r="H14" s="81"/>
      <c r="I14" s="12"/>
      <c r="J14" s="104">
        <v>6</v>
      </c>
      <c r="K14" s="79"/>
      <c r="L14" s="72"/>
      <c r="M14" s="104">
        <v>5</v>
      </c>
      <c r="N14" s="79">
        <v>1</v>
      </c>
      <c r="O14" s="92">
        <v>4</v>
      </c>
      <c r="P14" s="120">
        <v>1</v>
      </c>
      <c r="Q14" s="92">
        <v>6</v>
      </c>
      <c r="R14" s="79"/>
      <c r="S14" s="101"/>
      <c r="T14" s="92">
        <v>8</v>
      </c>
      <c r="U14" s="94">
        <v>4</v>
      </c>
      <c r="V14" s="79">
        <v>10</v>
      </c>
      <c r="W14" s="101"/>
      <c r="X14" s="92">
        <v>6</v>
      </c>
      <c r="Y14" s="96">
        <f t="shared" si="1"/>
        <v>5.545454545454546</v>
      </c>
      <c r="Z14" s="8">
        <f t="shared" si="2"/>
        <v>6</v>
      </c>
    </row>
    <row r="15" spans="1:26" ht="12.75">
      <c r="A15" s="3">
        <f t="shared" si="0"/>
        <v>6.625</v>
      </c>
      <c r="B15" s="56">
        <v>13</v>
      </c>
      <c r="C15" s="2" t="s">
        <v>253</v>
      </c>
      <c r="D15" s="126" t="s">
        <v>138</v>
      </c>
      <c r="E15" s="79"/>
      <c r="F15" s="72"/>
      <c r="G15" s="104">
        <v>9</v>
      </c>
      <c r="H15" s="79"/>
      <c r="I15" s="72"/>
      <c r="J15" s="104">
        <v>6</v>
      </c>
      <c r="K15" s="79" t="s">
        <v>276</v>
      </c>
      <c r="L15" s="72"/>
      <c r="M15" s="104">
        <v>9</v>
      </c>
      <c r="N15" s="120"/>
      <c r="O15" s="92">
        <v>6</v>
      </c>
      <c r="P15" s="120" t="s">
        <v>276</v>
      </c>
      <c r="Q15" s="92">
        <v>5</v>
      </c>
      <c r="R15" s="120"/>
      <c r="S15" s="72"/>
      <c r="T15" s="92">
        <v>5</v>
      </c>
      <c r="U15" s="94">
        <v>6</v>
      </c>
      <c r="V15" s="120" t="s">
        <v>276</v>
      </c>
      <c r="W15" s="72" t="s">
        <v>276</v>
      </c>
      <c r="X15" s="92">
        <v>7</v>
      </c>
      <c r="Y15" s="96">
        <f t="shared" si="1"/>
        <v>6.625</v>
      </c>
      <c r="Z15" s="8">
        <f t="shared" si="2"/>
        <v>7</v>
      </c>
    </row>
    <row r="16" spans="1:26" ht="12.75">
      <c r="A16" s="3">
        <f>Y16</f>
        <v>5.8</v>
      </c>
      <c r="B16" s="56">
        <v>14</v>
      </c>
      <c r="C16" s="36" t="s">
        <v>254</v>
      </c>
      <c r="D16" s="177" t="s">
        <v>111</v>
      </c>
      <c r="E16" s="79"/>
      <c r="F16" s="72"/>
      <c r="G16" s="104">
        <v>7</v>
      </c>
      <c r="H16" s="79"/>
      <c r="I16" s="72"/>
      <c r="J16" s="104">
        <v>4</v>
      </c>
      <c r="K16" s="79"/>
      <c r="L16" s="72"/>
      <c r="M16" s="104">
        <v>7</v>
      </c>
      <c r="N16" s="79">
        <v>1</v>
      </c>
      <c r="O16" s="92">
        <v>5</v>
      </c>
      <c r="P16" s="120"/>
      <c r="Q16" s="92">
        <v>6</v>
      </c>
      <c r="R16" s="79"/>
      <c r="S16" s="101" t="s">
        <v>276</v>
      </c>
      <c r="T16" s="92">
        <v>6</v>
      </c>
      <c r="U16" s="93">
        <v>7</v>
      </c>
      <c r="V16" s="79">
        <v>9</v>
      </c>
      <c r="W16" s="99"/>
      <c r="X16" s="91">
        <v>6</v>
      </c>
      <c r="Y16" s="96">
        <f>AVERAGE(E16:X16)</f>
        <v>5.8</v>
      </c>
      <c r="Z16" s="8">
        <f t="shared" si="2"/>
        <v>6</v>
      </c>
    </row>
    <row r="17" spans="1:26" ht="12.75">
      <c r="A17" s="3">
        <f t="shared" si="0"/>
        <v>4.888888888888889</v>
      </c>
      <c r="B17" s="56">
        <v>15</v>
      </c>
      <c r="C17" s="2" t="s">
        <v>255</v>
      </c>
      <c r="D17" s="126" t="s">
        <v>81</v>
      </c>
      <c r="E17" s="79"/>
      <c r="F17" s="72"/>
      <c r="G17" s="104">
        <v>6</v>
      </c>
      <c r="H17" s="79"/>
      <c r="I17" s="72"/>
      <c r="J17" s="104">
        <v>4</v>
      </c>
      <c r="K17" s="79"/>
      <c r="L17" s="72"/>
      <c r="M17" s="104">
        <v>4</v>
      </c>
      <c r="N17" s="79"/>
      <c r="O17" s="92">
        <v>4</v>
      </c>
      <c r="P17" s="120"/>
      <c r="Q17" s="92">
        <v>6</v>
      </c>
      <c r="R17" s="79"/>
      <c r="S17" s="101"/>
      <c r="T17" s="92">
        <v>4</v>
      </c>
      <c r="U17" s="94">
        <v>5</v>
      </c>
      <c r="V17" s="79">
        <v>6</v>
      </c>
      <c r="W17" s="101"/>
      <c r="X17" s="92">
        <v>5</v>
      </c>
      <c r="Y17" s="96">
        <f t="shared" si="1"/>
        <v>4.888888888888889</v>
      </c>
      <c r="Z17" s="8">
        <f>ROUND(Y17,0)</f>
        <v>5</v>
      </c>
    </row>
    <row r="18" spans="2:26" s="5" customFormat="1" ht="13.5" thickBot="1">
      <c r="B18" s="369" t="s">
        <v>0</v>
      </c>
      <c r="C18" s="370"/>
      <c r="D18" s="370"/>
      <c r="E18" s="164"/>
      <c r="F18" s="169"/>
      <c r="G18" s="167">
        <f>AVERAGE(G3:G17)</f>
        <v>8</v>
      </c>
      <c r="H18" s="164"/>
      <c r="I18" s="169"/>
      <c r="J18" s="167">
        <f>AVERAGE(J3:J17)</f>
        <v>5.866666666666666</v>
      </c>
      <c r="K18" s="164"/>
      <c r="L18" s="169"/>
      <c r="M18" s="167">
        <f>AVERAGE(M3:M17)</f>
        <v>6.133333333333334</v>
      </c>
      <c r="N18" s="164"/>
      <c r="O18" s="165">
        <f>AVERAGE(O3:O17)</f>
        <v>4.466666666666667</v>
      </c>
      <c r="P18" s="171"/>
      <c r="Q18" s="165">
        <f>AVERAGE(Q3:Q17)</f>
        <v>6.333333333333333</v>
      </c>
      <c r="R18" s="164"/>
      <c r="S18" s="168"/>
      <c r="T18" s="165">
        <f>AVERAGE(T3:T17)</f>
        <v>5.866666666666666</v>
      </c>
      <c r="U18" s="132">
        <f>AVERAGE(U3:U17)</f>
        <v>5.666666666666667</v>
      </c>
      <c r="V18" s="171"/>
      <c r="W18" s="168"/>
      <c r="X18" s="165">
        <f>AVERAGE(X3:X17)</f>
        <v>6.866666666666666</v>
      </c>
      <c r="Y18" s="95">
        <f>AVERAGE(Y3:Y17)</f>
        <v>6.07439393939394</v>
      </c>
      <c r="Z18" s="33">
        <f>AVERAGE(Z3:Z17)</f>
        <v>6.466666666666667</v>
      </c>
    </row>
    <row r="19" spans="2:26" s="5" customFormat="1" ht="13.5" thickBot="1">
      <c r="B19" s="369"/>
      <c r="C19" s="370"/>
      <c r="D19" s="370"/>
      <c r="E19" s="371" t="s">
        <v>56</v>
      </c>
      <c r="F19" s="372"/>
      <c r="G19" s="374"/>
      <c r="H19" s="371" t="s">
        <v>57</v>
      </c>
      <c r="I19" s="372"/>
      <c r="J19" s="374"/>
      <c r="K19" s="371" t="s">
        <v>58</v>
      </c>
      <c r="L19" s="372"/>
      <c r="M19" s="374"/>
      <c r="N19" s="360" t="s">
        <v>66</v>
      </c>
      <c r="O19" s="362"/>
      <c r="P19" s="360" t="s">
        <v>64</v>
      </c>
      <c r="Q19" s="362"/>
      <c r="R19" s="360" t="s">
        <v>65</v>
      </c>
      <c r="S19" s="361"/>
      <c r="T19" s="362"/>
      <c r="U19" s="179" t="s">
        <v>61</v>
      </c>
      <c r="V19" s="360" t="s">
        <v>62</v>
      </c>
      <c r="W19" s="361"/>
      <c r="X19" s="362"/>
      <c r="Y19" s="89"/>
      <c r="Z19" s="9"/>
    </row>
    <row r="20" spans="2:26" ht="12.75">
      <c r="B20" s="364" t="s">
        <v>44</v>
      </c>
      <c r="C20" s="365"/>
      <c r="D20" s="366"/>
      <c r="E20" s="343" t="s">
        <v>110</v>
      </c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4"/>
      <c r="Y20" s="34">
        <f>Z20/B17</f>
        <v>1</v>
      </c>
      <c r="Z20" s="8">
        <f>COUNTIF(Z3:Z17,"&gt;3")</f>
        <v>15</v>
      </c>
    </row>
    <row r="21" spans="2:26" ht="12.75">
      <c r="B21" s="364" t="s">
        <v>45</v>
      </c>
      <c r="C21" s="365"/>
      <c r="D21" s="366"/>
      <c r="E21" s="13"/>
      <c r="F21" s="13"/>
      <c r="G21" s="4"/>
      <c r="H21" s="13"/>
      <c r="I21" s="13"/>
      <c r="J21" s="4"/>
      <c r="K21" s="4"/>
      <c r="L21" s="4"/>
      <c r="M21" s="4"/>
      <c r="N21" s="4"/>
      <c r="O21" s="4"/>
      <c r="P21" s="4"/>
      <c r="Q21" s="4"/>
      <c r="R21" s="13"/>
      <c r="S21" s="13"/>
      <c r="T21" s="4"/>
      <c r="U21" s="4"/>
      <c r="V21" s="13"/>
      <c r="W21" s="13"/>
      <c r="X21" s="13"/>
      <c r="Y21" s="34">
        <f>Z21/B17</f>
        <v>0.4666666666666667</v>
      </c>
      <c r="Z21" s="8">
        <f>COUNTIF(Z3:Z17,"&gt;6")</f>
        <v>7</v>
      </c>
    </row>
    <row r="23" ht="12.75">
      <c r="C23" t="s">
        <v>76</v>
      </c>
    </row>
    <row r="25" spans="29:30" ht="12.75">
      <c r="AC25" s="53"/>
      <c r="AD25" s="53"/>
    </row>
  </sheetData>
  <sheetProtection/>
  <mergeCells count="13">
    <mergeCell ref="C1:M1"/>
    <mergeCell ref="B18:D18"/>
    <mergeCell ref="B19:D19"/>
    <mergeCell ref="B20:D20"/>
    <mergeCell ref="E19:G19"/>
    <mergeCell ref="H19:J19"/>
    <mergeCell ref="K19:M19"/>
    <mergeCell ref="E20:X20"/>
    <mergeCell ref="V19:X19"/>
    <mergeCell ref="B21:D21"/>
    <mergeCell ref="N19:O19"/>
    <mergeCell ref="P19:Q19"/>
    <mergeCell ref="R19:T19"/>
  </mergeCells>
  <conditionalFormatting sqref="Z3:Z17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Y3:Y17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AJ25"/>
  <sheetViews>
    <sheetView zoomScalePageLayoutView="0" workbookViewId="0" topLeftCell="B1">
      <selection activeCell="C3" sqref="C3:D17"/>
    </sheetView>
  </sheetViews>
  <sheetFormatPr defaultColWidth="9.00390625" defaultRowHeight="12.75"/>
  <cols>
    <col min="1" max="1" width="7.625" style="0" hidden="1" customWidth="1"/>
    <col min="2" max="2" width="3.625" style="0" customWidth="1"/>
    <col min="3" max="3" width="22.75390625" style="0" customWidth="1"/>
    <col min="4" max="4" width="8.625" style="0" customWidth="1"/>
    <col min="5" max="5" width="6.375" style="0" customWidth="1"/>
    <col min="6" max="8" width="5.75390625" style="0" customWidth="1"/>
    <col min="9" max="9" width="5.875" style="0" customWidth="1"/>
    <col min="10" max="13" width="5.75390625" style="0" customWidth="1"/>
    <col min="14" max="14" width="6.125" style="0" customWidth="1"/>
    <col min="15" max="15" width="5.75390625" style="0" customWidth="1"/>
    <col min="16" max="16" width="6.00390625" style="14" customWidth="1"/>
    <col min="17" max="18" width="6.125" style="14" customWidth="1"/>
    <col min="19" max="19" width="5.75390625" style="14" customWidth="1"/>
    <col min="20" max="21" width="5.625" style="14" customWidth="1"/>
    <col min="22" max="22" width="5.875" style="14" customWidth="1"/>
    <col min="23" max="23" width="5.75390625" style="0" customWidth="1"/>
    <col min="24" max="24" width="9.125" style="3" customWidth="1"/>
    <col min="25" max="27" width="9.125" style="10" customWidth="1"/>
    <col min="30" max="30" width="8.75390625" style="0" customWidth="1"/>
  </cols>
  <sheetData>
    <row r="1" spans="3:36" ht="13.5" thickBot="1">
      <c r="C1" s="379" t="s">
        <v>215</v>
      </c>
      <c r="D1" s="342"/>
      <c r="E1" s="342"/>
      <c r="F1" s="342"/>
      <c r="G1" s="342"/>
      <c r="H1" s="342"/>
      <c r="I1" s="379"/>
      <c r="J1" s="379"/>
      <c r="K1" s="379"/>
      <c r="L1" s="379"/>
      <c r="M1" s="52"/>
      <c r="N1" s="31"/>
      <c r="O1" s="31"/>
      <c r="P1" s="31"/>
      <c r="Q1" s="31"/>
      <c r="R1" s="31"/>
      <c r="S1" s="31"/>
      <c r="T1" s="31"/>
      <c r="U1" s="31"/>
      <c r="V1" s="31"/>
      <c r="W1" s="57"/>
      <c r="X1" s="31"/>
      <c r="Y1" s="31"/>
      <c r="Z1" s="31"/>
      <c r="AA1" s="31"/>
      <c r="AB1" s="31"/>
      <c r="AC1" s="31"/>
      <c r="AD1" s="31"/>
      <c r="AE1" s="59"/>
      <c r="AF1" s="60"/>
      <c r="AI1" s="14"/>
      <c r="AJ1" s="15"/>
    </row>
    <row r="2" spans="2:32" ht="16.5" customHeight="1" thickBot="1">
      <c r="B2" s="61" t="s">
        <v>69</v>
      </c>
      <c r="C2" s="62" t="s">
        <v>26</v>
      </c>
      <c r="D2" s="163" t="s">
        <v>70</v>
      </c>
      <c r="E2" s="140">
        <v>43348</v>
      </c>
      <c r="F2" s="140">
        <v>43350</v>
      </c>
      <c r="G2" s="136">
        <v>43364</v>
      </c>
      <c r="H2" s="140">
        <v>43371</v>
      </c>
      <c r="I2" s="136">
        <v>43378</v>
      </c>
      <c r="J2" s="140">
        <v>43383</v>
      </c>
      <c r="K2" s="113">
        <v>43392</v>
      </c>
      <c r="L2" s="112">
        <v>43397</v>
      </c>
      <c r="M2" s="75">
        <v>43399</v>
      </c>
      <c r="N2" s="76">
        <v>43404</v>
      </c>
      <c r="O2" s="106">
        <v>43418</v>
      </c>
      <c r="P2" s="76">
        <v>43424</v>
      </c>
      <c r="Q2" s="106">
        <v>43455</v>
      </c>
      <c r="R2" s="112">
        <v>43426</v>
      </c>
      <c r="S2" s="75">
        <v>43432</v>
      </c>
      <c r="T2" s="112">
        <v>43434</v>
      </c>
      <c r="U2" s="75">
        <v>43451</v>
      </c>
      <c r="V2" s="76">
        <v>43451</v>
      </c>
      <c r="W2" s="116">
        <v>43452</v>
      </c>
      <c r="X2" s="64" t="s">
        <v>24</v>
      </c>
      <c r="Y2" s="65" t="s">
        <v>21</v>
      </c>
      <c r="Z2" s="65" t="s">
        <v>83</v>
      </c>
      <c r="AA2" s="65" t="s">
        <v>107</v>
      </c>
      <c r="AB2" s="31"/>
      <c r="AC2" s="31"/>
      <c r="AD2" s="31"/>
      <c r="AE2" s="31"/>
      <c r="AF2" s="31"/>
    </row>
    <row r="3" spans="1:30" ht="12.75">
      <c r="A3" s="3">
        <f aca="true" t="shared" si="0" ref="A3:A17">X3</f>
        <v>4.5</v>
      </c>
      <c r="B3" s="56">
        <v>1</v>
      </c>
      <c r="C3" s="119" t="s">
        <v>216</v>
      </c>
      <c r="D3" s="177" t="s">
        <v>82</v>
      </c>
      <c r="E3" s="122"/>
      <c r="F3" s="174">
        <v>6</v>
      </c>
      <c r="G3" s="175"/>
      <c r="H3" s="125">
        <v>8</v>
      </c>
      <c r="I3" s="131">
        <v>1</v>
      </c>
      <c r="J3" s="125">
        <v>6</v>
      </c>
      <c r="K3" s="204">
        <v>1</v>
      </c>
      <c r="L3" s="174">
        <v>6</v>
      </c>
      <c r="M3" s="82"/>
      <c r="N3" s="78">
        <v>7</v>
      </c>
      <c r="O3" s="107">
        <v>1</v>
      </c>
      <c r="P3" s="91">
        <v>7</v>
      </c>
      <c r="Q3" s="108">
        <v>1</v>
      </c>
      <c r="R3" s="102">
        <v>7</v>
      </c>
      <c r="S3" s="122"/>
      <c r="T3" s="174">
        <v>4</v>
      </c>
      <c r="U3" s="77"/>
      <c r="V3" s="91">
        <v>4</v>
      </c>
      <c r="W3" s="170">
        <v>4</v>
      </c>
      <c r="X3" s="88">
        <f>AVERAGE(E3:W3)</f>
        <v>4.5</v>
      </c>
      <c r="Y3" s="8">
        <f aca="true" t="shared" si="1" ref="Y3:Y17">ROUND(X3,0)</f>
        <v>5</v>
      </c>
      <c r="Z3" s="8">
        <v>5</v>
      </c>
      <c r="AA3" s="8">
        <f>ROUND(AVERAGE(Y3:Z3),0)</f>
        <v>5</v>
      </c>
      <c r="AB3" s="1" t="s">
        <v>30</v>
      </c>
      <c r="AC3" s="47">
        <f>COUNTIF(Y3:Y17,9)+COUNTIF(Y3:Y17,10)</f>
        <v>0</v>
      </c>
      <c r="AD3" s="46">
        <f>AC3/$B$17</f>
        <v>0</v>
      </c>
    </row>
    <row r="4" spans="1:30" ht="12.75">
      <c r="A4" s="3">
        <f t="shared" si="0"/>
        <v>6.9</v>
      </c>
      <c r="B4" s="56">
        <v>2</v>
      </c>
      <c r="C4" s="2" t="s">
        <v>217</v>
      </c>
      <c r="D4" s="126" t="s">
        <v>138</v>
      </c>
      <c r="E4" s="79"/>
      <c r="F4" s="104">
        <v>7</v>
      </c>
      <c r="G4" s="72"/>
      <c r="H4" s="92">
        <v>8</v>
      </c>
      <c r="I4" s="110"/>
      <c r="J4" s="92">
        <v>9</v>
      </c>
      <c r="K4" s="230"/>
      <c r="L4" s="102">
        <v>6</v>
      </c>
      <c r="M4" s="79"/>
      <c r="N4" s="92">
        <v>4</v>
      </c>
      <c r="O4" s="110"/>
      <c r="P4" s="92">
        <v>7</v>
      </c>
      <c r="Q4" s="108" t="s">
        <v>276</v>
      </c>
      <c r="R4" s="104">
        <v>6</v>
      </c>
      <c r="S4" s="79"/>
      <c r="T4" s="104">
        <v>9</v>
      </c>
      <c r="U4" s="79"/>
      <c r="V4" s="92">
        <v>9</v>
      </c>
      <c r="W4" s="170">
        <v>4</v>
      </c>
      <c r="X4" s="88">
        <f aca="true" t="shared" si="2" ref="X4:X17">AVERAGE(E4:W4)</f>
        <v>6.9</v>
      </c>
      <c r="Y4" s="8">
        <f t="shared" si="1"/>
        <v>7</v>
      </c>
      <c r="Z4" s="8">
        <v>5</v>
      </c>
      <c r="AA4" s="8">
        <f aca="true" t="shared" si="3" ref="AA4:AA17">ROUND(AVERAGE(Y4:Z4),0)</f>
        <v>6</v>
      </c>
      <c r="AB4" s="1" t="s">
        <v>31</v>
      </c>
      <c r="AC4" s="47">
        <f>COUNTIF(Y3:Y17,7)+COUNTIF(Y3:Y17,8)</f>
        <v>10</v>
      </c>
      <c r="AD4" s="46">
        <f>AC4/$B$17</f>
        <v>0.6666666666666666</v>
      </c>
    </row>
    <row r="5" spans="1:30" ht="12.75">
      <c r="A5" s="3">
        <f t="shared" si="0"/>
        <v>6.5</v>
      </c>
      <c r="B5" s="56">
        <v>3</v>
      </c>
      <c r="C5" s="2" t="s">
        <v>218</v>
      </c>
      <c r="D5" s="126" t="s">
        <v>106</v>
      </c>
      <c r="E5" s="79"/>
      <c r="F5" s="104">
        <v>9</v>
      </c>
      <c r="G5" s="72"/>
      <c r="H5" s="92">
        <v>7</v>
      </c>
      <c r="I5" s="110"/>
      <c r="J5" s="80">
        <v>8</v>
      </c>
      <c r="K5" s="100"/>
      <c r="L5" s="104">
        <v>6</v>
      </c>
      <c r="M5" s="81"/>
      <c r="N5" s="92">
        <v>6</v>
      </c>
      <c r="O5" s="110"/>
      <c r="P5" s="92">
        <v>4</v>
      </c>
      <c r="Q5" s="108"/>
      <c r="R5" s="104">
        <v>7</v>
      </c>
      <c r="S5" s="79"/>
      <c r="T5" s="104">
        <v>8</v>
      </c>
      <c r="U5" s="79"/>
      <c r="V5" s="92">
        <v>6</v>
      </c>
      <c r="W5" s="118">
        <v>4</v>
      </c>
      <c r="X5" s="88">
        <f t="shared" si="2"/>
        <v>6.5</v>
      </c>
      <c r="Y5" s="8">
        <f t="shared" si="1"/>
        <v>7</v>
      </c>
      <c r="Z5" s="8">
        <v>6</v>
      </c>
      <c r="AA5" s="8">
        <f t="shared" si="3"/>
        <v>7</v>
      </c>
      <c r="AB5" s="1" t="s">
        <v>32</v>
      </c>
      <c r="AC5" s="47">
        <f>COUNTIF(Y3:Y17,4)+COUNTIF(Y3:Y17,5)+COUNTIF(Y3:Y17,6)</f>
        <v>5</v>
      </c>
      <c r="AD5" s="46">
        <f>AC5/$B$17</f>
        <v>0.3333333333333333</v>
      </c>
    </row>
    <row r="6" spans="1:30" ht="12.75">
      <c r="A6" s="3">
        <f t="shared" si="0"/>
        <v>7.1</v>
      </c>
      <c r="B6" s="56">
        <v>4</v>
      </c>
      <c r="C6" s="2" t="s">
        <v>219</v>
      </c>
      <c r="D6" s="126" t="s">
        <v>137</v>
      </c>
      <c r="E6" s="79"/>
      <c r="F6" s="104">
        <v>9</v>
      </c>
      <c r="G6" s="72"/>
      <c r="H6" s="92">
        <v>8</v>
      </c>
      <c r="I6" s="109"/>
      <c r="J6" s="92">
        <v>9</v>
      </c>
      <c r="K6" s="100"/>
      <c r="L6" s="104">
        <v>7</v>
      </c>
      <c r="M6" s="79"/>
      <c r="N6" s="92">
        <v>4</v>
      </c>
      <c r="O6" s="110"/>
      <c r="P6" s="80">
        <v>8</v>
      </c>
      <c r="Q6" s="109"/>
      <c r="R6" s="135">
        <v>9</v>
      </c>
      <c r="S6" s="81"/>
      <c r="T6" s="104">
        <v>9</v>
      </c>
      <c r="U6" s="79"/>
      <c r="V6" s="92">
        <v>4</v>
      </c>
      <c r="W6" s="118">
        <v>4</v>
      </c>
      <c r="X6" s="88">
        <f t="shared" si="2"/>
        <v>7.1</v>
      </c>
      <c r="Y6" s="8">
        <f t="shared" si="1"/>
        <v>7</v>
      </c>
      <c r="Z6" s="8">
        <v>6</v>
      </c>
      <c r="AA6" s="8">
        <f t="shared" si="3"/>
        <v>7</v>
      </c>
      <c r="AB6" s="1" t="s">
        <v>33</v>
      </c>
      <c r="AC6" s="1">
        <f>COUNTIF(Y3:Y17,"&lt;4")</f>
        <v>0</v>
      </c>
      <c r="AD6" s="46">
        <f>AC6/$B$17</f>
        <v>0</v>
      </c>
    </row>
    <row r="7" spans="1:30" ht="12.75">
      <c r="A7" s="3">
        <f t="shared" si="0"/>
        <v>4.636363636363637</v>
      </c>
      <c r="B7" s="56">
        <v>5</v>
      </c>
      <c r="C7" s="2" t="s">
        <v>220</v>
      </c>
      <c r="D7" s="126" t="s">
        <v>80</v>
      </c>
      <c r="E7" s="79">
        <v>1</v>
      </c>
      <c r="F7" s="104">
        <v>4</v>
      </c>
      <c r="G7" s="200"/>
      <c r="H7" s="92">
        <v>5</v>
      </c>
      <c r="I7" s="110"/>
      <c r="J7" s="92">
        <v>7</v>
      </c>
      <c r="K7" s="230" t="s">
        <v>276</v>
      </c>
      <c r="L7" s="102">
        <v>6</v>
      </c>
      <c r="M7" s="79"/>
      <c r="N7" s="92">
        <v>4</v>
      </c>
      <c r="O7" s="110"/>
      <c r="P7" s="92">
        <v>7</v>
      </c>
      <c r="Q7" s="110"/>
      <c r="R7" s="104">
        <v>4</v>
      </c>
      <c r="S7" s="79"/>
      <c r="T7" s="104">
        <v>4</v>
      </c>
      <c r="U7" s="79" t="s">
        <v>276</v>
      </c>
      <c r="V7" s="92">
        <v>4</v>
      </c>
      <c r="W7" s="170">
        <v>5</v>
      </c>
      <c r="X7" s="88">
        <f t="shared" si="2"/>
        <v>4.636363636363637</v>
      </c>
      <c r="Y7" s="8">
        <f t="shared" si="1"/>
        <v>5</v>
      </c>
      <c r="Z7" s="8">
        <v>6</v>
      </c>
      <c r="AA7" s="8">
        <f t="shared" si="3"/>
        <v>6</v>
      </c>
      <c r="AB7" s="48" t="s">
        <v>34</v>
      </c>
      <c r="AC7" s="47">
        <f>B17-SUM(AC3:AC6)</f>
        <v>0</v>
      </c>
      <c r="AD7" s="46">
        <f>AC7/$B$17</f>
        <v>0</v>
      </c>
    </row>
    <row r="8" spans="1:27" ht="12.75">
      <c r="A8" s="3">
        <f t="shared" si="0"/>
        <v>8</v>
      </c>
      <c r="B8" s="56">
        <v>6</v>
      </c>
      <c r="C8" s="2" t="s">
        <v>221</v>
      </c>
      <c r="D8" s="126" t="s">
        <v>141</v>
      </c>
      <c r="E8" s="79"/>
      <c r="F8" s="104">
        <v>7</v>
      </c>
      <c r="G8" s="72" t="s">
        <v>276</v>
      </c>
      <c r="H8" s="92">
        <v>8</v>
      </c>
      <c r="I8" s="110"/>
      <c r="J8" s="92">
        <v>8</v>
      </c>
      <c r="K8" s="100"/>
      <c r="L8" s="104">
        <v>8</v>
      </c>
      <c r="M8" s="79"/>
      <c r="N8" s="92">
        <v>7</v>
      </c>
      <c r="O8" s="110"/>
      <c r="P8" s="92">
        <v>9</v>
      </c>
      <c r="Q8" s="110"/>
      <c r="R8" s="104">
        <v>9</v>
      </c>
      <c r="S8" s="79" t="s">
        <v>276</v>
      </c>
      <c r="T8" s="104">
        <v>8</v>
      </c>
      <c r="U8" s="79"/>
      <c r="V8" s="92">
        <v>9</v>
      </c>
      <c r="W8" s="118">
        <v>7</v>
      </c>
      <c r="X8" s="88">
        <f t="shared" si="2"/>
        <v>8</v>
      </c>
      <c r="Y8" s="8">
        <f t="shared" si="1"/>
        <v>8</v>
      </c>
      <c r="Z8" s="8">
        <v>7</v>
      </c>
      <c r="AA8" s="8">
        <f t="shared" si="3"/>
        <v>8</v>
      </c>
    </row>
    <row r="9" spans="1:27" ht="12.75">
      <c r="A9" s="3">
        <f t="shared" si="0"/>
        <v>7.181818181818182</v>
      </c>
      <c r="B9" s="56">
        <v>7</v>
      </c>
      <c r="C9" s="2" t="s">
        <v>222</v>
      </c>
      <c r="D9" s="126" t="s">
        <v>81</v>
      </c>
      <c r="E9" s="79">
        <v>2</v>
      </c>
      <c r="F9" s="104">
        <v>4</v>
      </c>
      <c r="G9" s="72"/>
      <c r="H9" s="92">
        <v>6</v>
      </c>
      <c r="I9" s="110"/>
      <c r="J9" s="80">
        <v>7</v>
      </c>
      <c r="K9" s="101"/>
      <c r="L9" s="104">
        <v>9</v>
      </c>
      <c r="M9" s="79"/>
      <c r="N9" s="92">
        <v>8</v>
      </c>
      <c r="O9" s="110"/>
      <c r="P9" s="92">
        <v>9</v>
      </c>
      <c r="Q9" s="110"/>
      <c r="R9" s="104">
        <v>9</v>
      </c>
      <c r="S9" s="79"/>
      <c r="T9" s="104">
        <v>10</v>
      </c>
      <c r="U9" s="79"/>
      <c r="V9" s="92">
        <v>10</v>
      </c>
      <c r="W9" s="118">
        <v>5</v>
      </c>
      <c r="X9" s="88">
        <f t="shared" si="2"/>
        <v>7.181818181818182</v>
      </c>
      <c r="Y9" s="8">
        <f t="shared" si="1"/>
        <v>7</v>
      </c>
      <c r="Z9" s="8">
        <v>5</v>
      </c>
      <c r="AA9" s="8">
        <f t="shared" si="3"/>
        <v>6</v>
      </c>
    </row>
    <row r="10" spans="1:27" ht="12.75">
      <c r="A10" s="3">
        <f t="shared" si="0"/>
        <v>6.9</v>
      </c>
      <c r="B10" s="56">
        <v>8</v>
      </c>
      <c r="C10" s="2" t="s">
        <v>223</v>
      </c>
      <c r="D10" s="126" t="s">
        <v>138</v>
      </c>
      <c r="E10" s="79"/>
      <c r="F10" s="104">
        <v>7</v>
      </c>
      <c r="G10" s="72"/>
      <c r="H10" s="92">
        <v>8</v>
      </c>
      <c r="I10" s="110"/>
      <c r="J10" s="92">
        <v>9</v>
      </c>
      <c r="K10" s="100"/>
      <c r="L10" s="104">
        <v>6</v>
      </c>
      <c r="M10" s="79"/>
      <c r="N10" s="92">
        <v>4</v>
      </c>
      <c r="O10" s="110"/>
      <c r="P10" s="92">
        <v>7</v>
      </c>
      <c r="Q10" s="108"/>
      <c r="R10" s="104">
        <v>6</v>
      </c>
      <c r="S10" s="79"/>
      <c r="T10" s="104">
        <v>9</v>
      </c>
      <c r="U10" s="79"/>
      <c r="V10" s="92">
        <v>9</v>
      </c>
      <c r="W10" s="118">
        <v>4</v>
      </c>
      <c r="X10" s="88">
        <f t="shared" si="2"/>
        <v>6.9</v>
      </c>
      <c r="Y10" s="8">
        <f t="shared" si="1"/>
        <v>7</v>
      </c>
      <c r="Z10" s="8">
        <v>5</v>
      </c>
      <c r="AA10" s="8">
        <f t="shared" si="3"/>
        <v>6</v>
      </c>
    </row>
    <row r="11" spans="1:27" ht="12.75">
      <c r="A11" s="3">
        <f t="shared" si="0"/>
        <v>6.8</v>
      </c>
      <c r="B11" s="56">
        <v>9</v>
      </c>
      <c r="C11" s="2" t="s">
        <v>224</v>
      </c>
      <c r="D11" s="126" t="s">
        <v>114</v>
      </c>
      <c r="E11" s="79"/>
      <c r="F11" s="104">
        <v>9</v>
      </c>
      <c r="G11" s="72" t="s">
        <v>276</v>
      </c>
      <c r="H11" s="92">
        <v>7</v>
      </c>
      <c r="I11" s="110"/>
      <c r="J11" s="170">
        <v>7</v>
      </c>
      <c r="K11" s="100"/>
      <c r="L11" s="104">
        <v>7</v>
      </c>
      <c r="M11" s="79"/>
      <c r="N11" s="92">
        <v>8</v>
      </c>
      <c r="O11" s="110"/>
      <c r="P11" s="80">
        <v>8</v>
      </c>
      <c r="Q11" s="109"/>
      <c r="R11" s="135">
        <v>9</v>
      </c>
      <c r="S11" s="81"/>
      <c r="T11" s="104">
        <v>4</v>
      </c>
      <c r="U11" s="79"/>
      <c r="V11" s="92">
        <v>4</v>
      </c>
      <c r="W11" s="118">
        <v>5</v>
      </c>
      <c r="X11" s="88">
        <f t="shared" si="2"/>
        <v>6.8</v>
      </c>
      <c r="Y11" s="8">
        <f t="shared" si="1"/>
        <v>7</v>
      </c>
      <c r="Z11" s="8">
        <v>5</v>
      </c>
      <c r="AA11" s="8">
        <f t="shared" si="3"/>
        <v>6</v>
      </c>
    </row>
    <row r="12" spans="1:32" ht="12.75">
      <c r="A12" s="3">
        <f t="shared" si="0"/>
        <v>4.636363636363637</v>
      </c>
      <c r="B12" s="56">
        <v>10</v>
      </c>
      <c r="C12" s="2" t="s">
        <v>225</v>
      </c>
      <c r="D12" s="126" t="s">
        <v>80</v>
      </c>
      <c r="E12" s="79">
        <v>1</v>
      </c>
      <c r="F12" s="104">
        <v>4</v>
      </c>
      <c r="G12" s="72" t="s">
        <v>276</v>
      </c>
      <c r="H12" s="92">
        <v>5</v>
      </c>
      <c r="I12" s="109"/>
      <c r="J12" s="92">
        <v>7</v>
      </c>
      <c r="K12" s="101"/>
      <c r="L12" s="104">
        <v>6</v>
      </c>
      <c r="M12" s="79"/>
      <c r="N12" s="92">
        <v>4</v>
      </c>
      <c r="O12" s="110"/>
      <c r="P12" s="92">
        <v>7</v>
      </c>
      <c r="Q12" s="108"/>
      <c r="R12" s="104">
        <v>4</v>
      </c>
      <c r="S12" s="79"/>
      <c r="T12" s="104">
        <v>4</v>
      </c>
      <c r="U12" s="79"/>
      <c r="V12" s="92">
        <v>4</v>
      </c>
      <c r="W12" s="118">
        <v>5</v>
      </c>
      <c r="X12" s="88">
        <f t="shared" si="2"/>
        <v>4.636363636363637</v>
      </c>
      <c r="Y12" s="8">
        <f t="shared" si="1"/>
        <v>5</v>
      </c>
      <c r="Z12" s="8">
        <v>6</v>
      </c>
      <c r="AA12" s="8">
        <f t="shared" si="3"/>
        <v>6</v>
      </c>
      <c r="AF12" s="144"/>
    </row>
    <row r="13" spans="1:32" ht="12.75">
      <c r="A13" s="3">
        <f t="shared" si="0"/>
        <v>6.181818181818182</v>
      </c>
      <c r="B13" s="56">
        <v>11</v>
      </c>
      <c r="C13" s="2" t="s">
        <v>226</v>
      </c>
      <c r="D13" s="126" t="s">
        <v>112</v>
      </c>
      <c r="E13" s="79">
        <v>1</v>
      </c>
      <c r="F13" s="104">
        <v>4</v>
      </c>
      <c r="G13" s="72" t="s">
        <v>276</v>
      </c>
      <c r="H13" s="92">
        <v>5</v>
      </c>
      <c r="I13" s="180"/>
      <c r="J13" s="92">
        <v>7</v>
      </c>
      <c r="K13" s="101"/>
      <c r="L13" s="135">
        <v>9</v>
      </c>
      <c r="M13" s="81"/>
      <c r="N13" s="80">
        <v>7</v>
      </c>
      <c r="O13" s="109"/>
      <c r="P13" s="92">
        <v>7</v>
      </c>
      <c r="Q13" s="110" t="s">
        <v>276</v>
      </c>
      <c r="R13" s="104">
        <v>8</v>
      </c>
      <c r="S13" s="79"/>
      <c r="T13" s="104">
        <v>7</v>
      </c>
      <c r="U13" s="79"/>
      <c r="V13" s="92">
        <v>4</v>
      </c>
      <c r="W13" s="118">
        <v>9</v>
      </c>
      <c r="X13" s="88">
        <f t="shared" si="2"/>
        <v>6.181818181818182</v>
      </c>
      <c r="Y13" s="8">
        <f t="shared" si="1"/>
        <v>6</v>
      </c>
      <c r="Z13" s="8">
        <v>5</v>
      </c>
      <c r="AA13" s="8">
        <f t="shared" si="3"/>
        <v>6</v>
      </c>
      <c r="AF13" s="144"/>
    </row>
    <row r="14" spans="1:32" ht="12.75">
      <c r="A14" s="3">
        <f t="shared" si="0"/>
        <v>7.2</v>
      </c>
      <c r="B14" s="56">
        <v>12</v>
      </c>
      <c r="C14" s="2" t="s">
        <v>227</v>
      </c>
      <c r="D14" s="126" t="s">
        <v>111</v>
      </c>
      <c r="E14" s="79"/>
      <c r="F14" s="104">
        <v>9</v>
      </c>
      <c r="G14" s="72"/>
      <c r="H14" s="92">
        <v>9</v>
      </c>
      <c r="I14" s="110"/>
      <c r="J14" s="92">
        <v>9</v>
      </c>
      <c r="K14" s="101"/>
      <c r="L14" s="104">
        <v>8</v>
      </c>
      <c r="M14" s="81"/>
      <c r="N14" s="92">
        <v>7</v>
      </c>
      <c r="O14" s="109"/>
      <c r="P14" s="92">
        <v>7</v>
      </c>
      <c r="Q14" s="110"/>
      <c r="R14" s="104">
        <v>8</v>
      </c>
      <c r="S14" s="79"/>
      <c r="T14" s="104">
        <v>7</v>
      </c>
      <c r="U14" s="79"/>
      <c r="V14" s="92">
        <v>4</v>
      </c>
      <c r="W14" s="118">
        <v>4</v>
      </c>
      <c r="X14" s="88">
        <f t="shared" si="2"/>
        <v>7.2</v>
      </c>
      <c r="Y14" s="8">
        <f t="shared" si="1"/>
        <v>7</v>
      </c>
      <c r="Z14" s="8">
        <v>7</v>
      </c>
      <c r="AA14" s="8">
        <f t="shared" si="3"/>
        <v>7</v>
      </c>
      <c r="AF14" s="144"/>
    </row>
    <row r="15" spans="1:32" ht="12.75">
      <c r="A15" s="3">
        <f t="shared" si="0"/>
        <v>7.6</v>
      </c>
      <c r="B15" s="56">
        <v>13</v>
      </c>
      <c r="C15" s="2" t="s">
        <v>228</v>
      </c>
      <c r="D15" s="126" t="s">
        <v>115</v>
      </c>
      <c r="E15" s="79"/>
      <c r="F15" s="104">
        <v>9</v>
      </c>
      <c r="G15" s="72"/>
      <c r="H15" s="92">
        <v>9</v>
      </c>
      <c r="I15" s="110"/>
      <c r="J15" s="92">
        <v>7</v>
      </c>
      <c r="K15" s="100"/>
      <c r="L15" s="104">
        <v>7</v>
      </c>
      <c r="M15" s="79"/>
      <c r="N15" s="92">
        <v>4</v>
      </c>
      <c r="O15" s="110"/>
      <c r="P15" s="92">
        <v>7</v>
      </c>
      <c r="Q15" s="110"/>
      <c r="R15" s="104">
        <v>6</v>
      </c>
      <c r="S15" s="79"/>
      <c r="T15" s="104">
        <v>9</v>
      </c>
      <c r="U15" s="79"/>
      <c r="V15" s="92">
        <v>9</v>
      </c>
      <c r="W15" s="118">
        <v>9</v>
      </c>
      <c r="X15" s="88">
        <f t="shared" si="2"/>
        <v>7.6</v>
      </c>
      <c r="Y15" s="8">
        <f t="shared" si="1"/>
        <v>8</v>
      </c>
      <c r="Z15" s="8">
        <v>6</v>
      </c>
      <c r="AA15" s="8">
        <f t="shared" si="3"/>
        <v>7</v>
      </c>
      <c r="AF15" s="144"/>
    </row>
    <row r="16" spans="1:32" ht="12.75">
      <c r="A16" s="3">
        <f t="shared" si="0"/>
        <v>8</v>
      </c>
      <c r="B16" s="56">
        <v>14</v>
      </c>
      <c r="C16" s="2" t="s">
        <v>229</v>
      </c>
      <c r="D16" s="274" t="s">
        <v>141</v>
      </c>
      <c r="E16" s="79"/>
      <c r="F16" s="104">
        <v>7</v>
      </c>
      <c r="G16" s="72"/>
      <c r="H16" s="92">
        <v>8</v>
      </c>
      <c r="I16" s="110"/>
      <c r="J16" s="92">
        <v>8</v>
      </c>
      <c r="K16" s="100"/>
      <c r="L16" s="104">
        <v>8</v>
      </c>
      <c r="M16" s="79"/>
      <c r="N16" s="92">
        <v>7</v>
      </c>
      <c r="O16" s="110"/>
      <c r="P16" s="92">
        <v>9</v>
      </c>
      <c r="Q16" s="110"/>
      <c r="R16" s="104">
        <v>9</v>
      </c>
      <c r="S16" s="79"/>
      <c r="T16" s="104">
        <v>8</v>
      </c>
      <c r="U16" s="79"/>
      <c r="V16" s="92">
        <v>9</v>
      </c>
      <c r="W16" s="118">
        <v>7</v>
      </c>
      <c r="X16" s="88">
        <f>AVERAGE(E16:W16)</f>
        <v>8</v>
      </c>
      <c r="Y16" s="8">
        <f t="shared" si="1"/>
        <v>8</v>
      </c>
      <c r="Z16" s="8">
        <v>7</v>
      </c>
      <c r="AA16" s="8">
        <f t="shared" si="3"/>
        <v>8</v>
      </c>
      <c r="AF16" s="144"/>
    </row>
    <row r="17" spans="1:32" ht="13.5" thickBot="1">
      <c r="A17" s="3">
        <f t="shared" si="0"/>
        <v>4.571428571428571</v>
      </c>
      <c r="B17" s="56">
        <v>15</v>
      </c>
      <c r="C17" s="182" t="s">
        <v>230</v>
      </c>
      <c r="D17" s="183" t="s">
        <v>113</v>
      </c>
      <c r="E17" s="79"/>
      <c r="F17" s="104">
        <v>6</v>
      </c>
      <c r="G17" s="72">
        <v>1</v>
      </c>
      <c r="H17" s="92">
        <v>7</v>
      </c>
      <c r="I17" s="110">
        <v>1</v>
      </c>
      <c r="J17" s="92">
        <v>7</v>
      </c>
      <c r="K17" s="100">
        <v>1</v>
      </c>
      <c r="L17" s="104">
        <v>7</v>
      </c>
      <c r="M17" s="79">
        <v>1</v>
      </c>
      <c r="N17" s="92">
        <v>5</v>
      </c>
      <c r="O17" s="110"/>
      <c r="P17" s="92">
        <v>7</v>
      </c>
      <c r="Q17" s="110"/>
      <c r="R17" s="104">
        <v>9</v>
      </c>
      <c r="S17" s="79" t="s">
        <v>276</v>
      </c>
      <c r="T17" s="104">
        <v>4</v>
      </c>
      <c r="U17" s="79"/>
      <c r="V17" s="92">
        <v>4</v>
      </c>
      <c r="W17" s="118">
        <v>4</v>
      </c>
      <c r="X17" s="88">
        <f t="shared" si="2"/>
        <v>4.571428571428571</v>
      </c>
      <c r="Y17" s="8">
        <f t="shared" si="1"/>
        <v>5</v>
      </c>
      <c r="Z17" s="8">
        <v>6</v>
      </c>
      <c r="AA17" s="8">
        <f t="shared" si="3"/>
        <v>6</v>
      </c>
      <c r="AF17" s="144"/>
    </row>
    <row r="18" spans="2:27" s="5" customFormat="1" ht="13.5" thickBot="1">
      <c r="B18" s="375" t="s">
        <v>0</v>
      </c>
      <c r="C18" s="376"/>
      <c r="D18" s="376"/>
      <c r="E18" s="186"/>
      <c r="F18" s="167">
        <f>AVERAGE(F3:F17)</f>
        <v>6.733333333333333</v>
      </c>
      <c r="G18" s="169"/>
      <c r="H18" s="165">
        <f>AVERAGE(H3:H17)</f>
        <v>7.2</v>
      </c>
      <c r="I18" s="181"/>
      <c r="J18" s="165">
        <f>AVERAGE(J3:J17)</f>
        <v>7.666666666666667</v>
      </c>
      <c r="K18" s="168"/>
      <c r="L18" s="167">
        <f>AVERAGE(L3:L17)</f>
        <v>7.066666666666666</v>
      </c>
      <c r="M18" s="164"/>
      <c r="N18" s="165">
        <f>AVERAGE(N3:N17)</f>
        <v>5.733333333333333</v>
      </c>
      <c r="O18" s="181"/>
      <c r="P18" s="165">
        <f>AVERAGE(P3:P17)</f>
        <v>7.333333333333333</v>
      </c>
      <c r="Q18" s="114"/>
      <c r="R18" s="103">
        <f>AVERAGE(R3:R17)</f>
        <v>7.333333333333333</v>
      </c>
      <c r="S18" s="171"/>
      <c r="T18" s="167">
        <f aca="true" t="shared" si="4" ref="T18:AA18">AVERAGE(T3:T17)</f>
        <v>6.933333333333334</v>
      </c>
      <c r="U18" s="164"/>
      <c r="V18" s="165">
        <f t="shared" si="4"/>
        <v>6.2</v>
      </c>
      <c r="W18" s="206">
        <f t="shared" si="4"/>
        <v>5.333333333333333</v>
      </c>
      <c r="X18" s="95">
        <f t="shared" si="4"/>
        <v>6.447186147186147</v>
      </c>
      <c r="Y18" s="33">
        <f t="shared" si="4"/>
        <v>6.6</v>
      </c>
      <c r="Z18" s="33">
        <f t="shared" si="4"/>
        <v>5.8</v>
      </c>
      <c r="AA18" s="33">
        <f t="shared" si="4"/>
        <v>6.466666666666667</v>
      </c>
    </row>
    <row r="19" spans="2:27" s="5" customFormat="1" ht="13.5" thickBot="1">
      <c r="B19" s="184"/>
      <c r="C19" s="185"/>
      <c r="D19" s="185"/>
      <c r="E19" s="360" t="s">
        <v>73</v>
      </c>
      <c r="F19" s="362"/>
      <c r="G19" s="372"/>
      <c r="H19" s="352"/>
      <c r="I19" s="345" t="s">
        <v>84</v>
      </c>
      <c r="J19" s="346"/>
      <c r="K19" s="361"/>
      <c r="L19" s="362"/>
      <c r="M19" s="179"/>
      <c r="N19" s="179" t="s">
        <v>86</v>
      </c>
      <c r="O19" s="360" t="s">
        <v>87</v>
      </c>
      <c r="P19" s="362"/>
      <c r="Q19" s="345" t="s">
        <v>88</v>
      </c>
      <c r="R19" s="348"/>
      <c r="S19" s="345" t="s">
        <v>89</v>
      </c>
      <c r="T19" s="348"/>
      <c r="U19" s="207"/>
      <c r="V19" s="205" t="s">
        <v>90</v>
      </c>
      <c r="W19" s="115" t="s">
        <v>91</v>
      </c>
      <c r="X19" s="89"/>
      <c r="Y19" s="9"/>
      <c r="Z19" s="176"/>
      <c r="AA19" s="176"/>
    </row>
    <row r="20" spans="2:27" ht="12.75">
      <c r="B20" s="349" t="s">
        <v>44</v>
      </c>
      <c r="C20" s="350"/>
      <c r="D20" s="351"/>
      <c r="E20" s="347" t="s">
        <v>22</v>
      </c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4"/>
      <c r="X20" s="34">
        <f>Y20/B17</f>
        <v>1</v>
      </c>
      <c r="Y20" s="8">
        <f>COUNTIF(Y3:Y17,"&gt;3")</f>
        <v>15</v>
      </c>
      <c r="Z20" s="176"/>
      <c r="AA20" s="176"/>
    </row>
    <row r="21" spans="2:27" ht="12.75">
      <c r="B21" s="364" t="s">
        <v>45</v>
      </c>
      <c r="C21" s="365"/>
      <c r="D21" s="366"/>
      <c r="E21" s="162"/>
      <c r="F21" s="4"/>
      <c r="G21" s="4"/>
      <c r="H21" s="13"/>
      <c r="I21" s="13"/>
      <c r="J21" s="4"/>
      <c r="K21" s="4"/>
      <c r="L21" s="4"/>
      <c r="M21" s="4"/>
      <c r="N21" s="4"/>
      <c r="O21" s="4"/>
      <c r="P21" s="13"/>
      <c r="Q21" s="13"/>
      <c r="R21" s="13"/>
      <c r="S21" s="13"/>
      <c r="T21" s="13"/>
      <c r="U21" s="13"/>
      <c r="V21" s="13"/>
      <c r="W21" s="4"/>
      <c r="X21" s="34">
        <f>Y21/B17</f>
        <v>0.6666666666666666</v>
      </c>
      <c r="Y21" s="8">
        <f>COUNTIF(Y3:Y17,"&gt;6")</f>
        <v>10</v>
      </c>
      <c r="Z21" s="176"/>
      <c r="AA21" s="176"/>
    </row>
    <row r="23" ht="12.75">
      <c r="C23" t="s">
        <v>240</v>
      </c>
    </row>
    <row r="25" spans="25:32" ht="12.75">
      <c r="Y25" s="300"/>
      <c r="AD25" s="3"/>
      <c r="AE25" s="3"/>
      <c r="AF25" s="3"/>
    </row>
  </sheetData>
  <sheetProtection/>
  <mergeCells count="12">
    <mergeCell ref="B21:D21"/>
    <mergeCell ref="C1:L1"/>
    <mergeCell ref="B20:D20"/>
    <mergeCell ref="K19:L19"/>
    <mergeCell ref="G19:H19"/>
    <mergeCell ref="O19:P19"/>
    <mergeCell ref="I19:J19"/>
    <mergeCell ref="E20:W20"/>
    <mergeCell ref="B18:D18"/>
    <mergeCell ref="E19:F19"/>
    <mergeCell ref="Q19:R19"/>
    <mergeCell ref="S19:T19"/>
  </mergeCells>
  <conditionalFormatting sqref="Y3:AA17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X3:X17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AJ75"/>
  <sheetViews>
    <sheetView tabSelected="1" workbookViewId="0" topLeftCell="B49">
      <selection activeCell="F74" sqref="F74"/>
    </sheetView>
  </sheetViews>
  <sheetFormatPr defaultColWidth="9.00390625" defaultRowHeight="12.75"/>
  <cols>
    <col min="1" max="1" width="11.125" style="0" hidden="1" customWidth="1"/>
    <col min="2" max="2" width="3.625" style="0" customWidth="1"/>
    <col min="3" max="3" width="22.75390625" style="0" customWidth="1"/>
    <col min="4" max="4" width="8.625" style="0" customWidth="1"/>
    <col min="5" max="5" width="6.375" style="0" customWidth="1"/>
    <col min="6" max="8" width="5.75390625" style="0" customWidth="1"/>
    <col min="9" max="9" width="5.875" style="0" customWidth="1"/>
    <col min="10" max="13" width="5.75390625" style="0" customWidth="1"/>
    <col min="14" max="14" width="6.125" style="0" customWidth="1"/>
    <col min="15" max="15" width="5.75390625" style="0" customWidth="1"/>
    <col min="16" max="16" width="6.00390625" style="14" customWidth="1"/>
    <col min="17" max="18" width="6.125" style="14" customWidth="1"/>
    <col min="19" max="19" width="5.75390625" style="14" customWidth="1"/>
    <col min="20" max="21" width="5.625" style="14" customWidth="1"/>
    <col min="22" max="22" width="5.875" style="14" customWidth="1"/>
    <col min="23" max="23" width="5.75390625" style="0" customWidth="1"/>
    <col min="24" max="24" width="9.125" style="3" customWidth="1"/>
    <col min="25" max="27" width="9.125" style="10" customWidth="1"/>
    <col min="30" max="30" width="8.75390625" style="0" customWidth="1"/>
  </cols>
  <sheetData>
    <row r="1" spans="3:36" ht="13.5" thickBot="1">
      <c r="C1" s="379" t="s">
        <v>231</v>
      </c>
      <c r="D1" s="342"/>
      <c r="E1" s="342"/>
      <c r="F1" s="342"/>
      <c r="G1" s="342"/>
      <c r="H1" s="342"/>
      <c r="I1" s="379"/>
      <c r="J1" s="379"/>
      <c r="K1" s="342"/>
      <c r="L1" s="342"/>
      <c r="M1" s="52"/>
      <c r="N1" s="31"/>
      <c r="O1" s="31"/>
      <c r="P1" s="31"/>
      <c r="Q1" s="31"/>
      <c r="R1" s="31"/>
      <c r="S1" s="31"/>
      <c r="T1" s="31"/>
      <c r="U1" s="31"/>
      <c r="V1" s="31"/>
      <c r="W1" s="57"/>
      <c r="X1" s="31"/>
      <c r="Y1" s="31"/>
      <c r="Z1" s="31"/>
      <c r="AA1" s="31"/>
      <c r="AB1" s="31"/>
      <c r="AC1" s="31"/>
      <c r="AD1" s="31"/>
      <c r="AE1" s="59"/>
      <c r="AF1" s="60"/>
      <c r="AI1" s="14"/>
      <c r="AJ1" s="15"/>
    </row>
    <row r="2" spans="2:32" ht="16.5" customHeight="1" thickBot="1">
      <c r="B2" s="61" t="s">
        <v>69</v>
      </c>
      <c r="C2" s="62" t="s">
        <v>26</v>
      </c>
      <c r="D2" s="163" t="s">
        <v>70</v>
      </c>
      <c r="E2" s="140">
        <v>43347</v>
      </c>
      <c r="F2" s="140">
        <v>43349</v>
      </c>
      <c r="G2" s="136">
        <v>43361</v>
      </c>
      <c r="H2" s="140">
        <v>43375</v>
      </c>
      <c r="I2" s="136">
        <v>43382</v>
      </c>
      <c r="J2" s="143">
        <v>43384</v>
      </c>
      <c r="K2" s="133">
        <v>43396</v>
      </c>
      <c r="L2" s="76">
        <v>43398</v>
      </c>
      <c r="M2" s="106">
        <v>43403</v>
      </c>
      <c r="N2" s="76">
        <v>43405</v>
      </c>
      <c r="O2" s="106">
        <v>43412</v>
      </c>
      <c r="P2" s="76">
        <v>43417</v>
      </c>
      <c r="Q2" s="106">
        <v>43419</v>
      </c>
      <c r="R2" s="112">
        <v>43437</v>
      </c>
      <c r="S2" s="75">
        <v>43440</v>
      </c>
      <c r="T2" s="112">
        <v>43445</v>
      </c>
      <c r="U2" s="75">
        <v>43447</v>
      </c>
      <c r="V2" s="76">
        <v>43451</v>
      </c>
      <c r="W2" s="116">
        <v>43452</v>
      </c>
      <c r="X2" s="64" t="s">
        <v>24</v>
      </c>
      <c r="Y2" s="65" t="s">
        <v>21</v>
      </c>
      <c r="Z2" s="65" t="s">
        <v>83</v>
      </c>
      <c r="AA2" s="65" t="s">
        <v>107</v>
      </c>
      <c r="AB2" s="31"/>
      <c r="AC2" s="31"/>
      <c r="AD2" s="31"/>
      <c r="AE2" s="31"/>
      <c r="AF2" s="31"/>
    </row>
    <row r="3" spans="1:30" ht="12.75">
      <c r="A3" s="3">
        <f aca="true" t="shared" si="0" ref="A3:A14">X3</f>
        <v>3.7857142857142856</v>
      </c>
      <c r="B3" s="56">
        <v>1</v>
      </c>
      <c r="C3" s="36" t="s">
        <v>196</v>
      </c>
      <c r="D3" s="177" t="s">
        <v>112</v>
      </c>
      <c r="E3" s="122"/>
      <c r="F3" s="174">
        <v>7</v>
      </c>
      <c r="G3" s="122">
        <v>1</v>
      </c>
      <c r="H3" s="125">
        <v>6</v>
      </c>
      <c r="I3" s="122">
        <v>1</v>
      </c>
      <c r="J3" s="125">
        <v>7</v>
      </c>
      <c r="K3" s="107">
        <v>1</v>
      </c>
      <c r="L3" s="91">
        <v>4</v>
      </c>
      <c r="M3" s="107">
        <v>1</v>
      </c>
      <c r="N3" s="91">
        <v>4</v>
      </c>
      <c r="O3" s="107"/>
      <c r="P3" s="91">
        <v>4</v>
      </c>
      <c r="Q3" s="108"/>
      <c r="R3" s="102">
        <v>4</v>
      </c>
      <c r="S3" s="122"/>
      <c r="T3" s="174">
        <v>4</v>
      </c>
      <c r="U3" s="77"/>
      <c r="V3" s="91">
        <v>4</v>
      </c>
      <c r="W3" s="170">
        <v>5</v>
      </c>
      <c r="X3" s="88">
        <f aca="true" t="shared" si="1" ref="X3:X14">AVERAGE(E3:W3)</f>
        <v>3.7857142857142856</v>
      </c>
      <c r="Y3" s="8">
        <f aca="true" t="shared" si="2" ref="Y3:Y14">ROUND(X3,0)</f>
        <v>4</v>
      </c>
      <c r="Z3" s="8">
        <v>5</v>
      </c>
      <c r="AA3" s="8">
        <f aca="true" t="shared" si="3" ref="AA3:AA14">ROUND(AVERAGE(Y3:Z3),0)</f>
        <v>5</v>
      </c>
      <c r="AB3" s="1" t="s">
        <v>30</v>
      </c>
      <c r="AC3" s="47">
        <f>COUNTIF(Y3:Y14,9)+COUNTIF(Y3:Y14,10)</f>
        <v>2</v>
      </c>
      <c r="AD3" s="46">
        <f>AC3/$B$14</f>
        <v>0.16666666666666666</v>
      </c>
    </row>
    <row r="4" spans="1:30" ht="12.75">
      <c r="A4" s="3">
        <f t="shared" si="0"/>
        <v>7.9</v>
      </c>
      <c r="B4" s="56">
        <v>2</v>
      </c>
      <c r="C4" s="36" t="s">
        <v>396</v>
      </c>
      <c r="D4" s="177" t="s">
        <v>81</v>
      </c>
      <c r="E4" s="79"/>
      <c r="F4" s="104">
        <v>8</v>
      </c>
      <c r="G4" s="79"/>
      <c r="H4" s="92">
        <v>9</v>
      </c>
      <c r="I4" s="79" t="s">
        <v>276</v>
      </c>
      <c r="J4" s="92">
        <v>9</v>
      </c>
      <c r="K4" s="109"/>
      <c r="L4" s="92">
        <v>9</v>
      </c>
      <c r="M4" s="110" t="s">
        <v>276</v>
      </c>
      <c r="N4" s="92">
        <v>9</v>
      </c>
      <c r="O4" s="110" t="s">
        <v>276</v>
      </c>
      <c r="P4" s="108">
        <v>7</v>
      </c>
      <c r="Q4" s="108"/>
      <c r="R4" s="108">
        <v>7</v>
      </c>
      <c r="S4" s="79" t="s">
        <v>341</v>
      </c>
      <c r="T4" s="104">
        <v>7</v>
      </c>
      <c r="U4" s="79" t="s">
        <v>341</v>
      </c>
      <c r="V4" s="92">
        <v>7</v>
      </c>
      <c r="W4" s="170">
        <v>7</v>
      </c>
      <c r="X4" s="88">
        <f t="shared" si="1"/>
        <v>7.9</v>
      </c>
      <c r="Y4" s="8">
        <f t="shared" si="2"/>
        <v>8</v>
      </c>
      <c r="Z4" s="8">
        <v>7</v>
      </c>
      <c r="AA4" s="8">
        <f t="shared" si="3"/>
        <v>8</v>
      </c>
      <c r="AB4" s="1" t="s">
        <v>31</v>
      </c>
      <c r="AC4" s="47">
        <f>COUNTIF(Y3:Y14,7)+COUNTIF(Y3:Y14,8)</f>
        <v>4</v>
      </c>
      <c r="AD4" s="46">
        <f>AC4/$B$14</f>
        <v>0.3333333333333333</v>
      </c>
    </row>
    <row r="5" spans="1:30" ht="12.75">
      <c r="A5" s="3">
        <f t="shared" si="0"/>
        <v>6.9</v>
      </c>
      <c r="B5" s="56">
        <v>3</v>
      </c>
      <c r="C5" s="36" t="s">
        <v>197</v>
      </c>
      <c r="D5" s="177" t="s">
        <v>114</v>
      </c>
      <c r="E5" s="79"/>
      <c r="F5" s="104">
        <v>8</v>
      </c>
      <c r="G5" s="79"/>
      <c r="H5" s="92">
        <v>8</v>
      </c>
      <c r="I5" s="79"/>
      <c r="J5" s="80">
        <v>9</v>
      </c>
      <c r="K5" s="109"/>
      <c r="L5" s="92">
        <v>7</v>
      </c>
      <c r="M5" s="109"/>
      <c r="N5" s="92">
        <v>8</v>
      </c>
      <c r="O5" s="110"/>
      <c r="P5" s="92">
        <v>4</v>
      </c>
      <c r="Q5" s="108"/>
      <c r="R5" s="104">
        <v>4</v>
      </c>
      <c r="S5" s="79"/>
      <c r="T5" s="104">
        <v>8</v>
      </c>
      <c r="U5" s="79"/>
      <c r="V5" s="92">
        <v>9</v>
      </c>
      <c r="W5" s="117">
        <v>4</v>
      </c>
      <c r="X5" s="88">
        <f t="shared" si="1"/>
        <v>6.9</v>
      </c>
      <c r="Y5" s="8">
        <f t="shared" si="2"/>
        <v>7</v>
      </c>
      <c r="Z5" s="8">
        <v>4</v>
      </c>
      <c r="AA5" s="8">
        <f t="shared" si="3"/>
        <v>6</v>
      </c>
      <c r="AB5" s="1" t="s">
        <v>32</v>
      </c>
      <c r="AC5" s="47">
        <f>COUNTIF(Y3:Y14,4)+COUNTIF(Y3:Y14,5)+COUNTIF(Y3:Y14,6)</f>
        <v>6</v>
      </c>
      <c r="AD5" s="46">
        <f>AC5/$B$14</f>
        <v>0.5</v>
      </c>
    </row>
    <row r="6" spans="1:30" ht="12.75">
      <c r="A6" s="3">
        <f t="shared" si="0"/>
        <v>4.285714285714286</v>
      </c>
      <c r="B6" s="56">
        <v>4</v>
      </c>
      <c r="C6" s="36" t="s">
        <v>198</v>
      </c>
      <c r="D6" s="177" t="s">
        <v>111</v>
      </c>
      <c r="E6" s="79">
        <v>2</v>
      </c>
      <c r="F6" s="104">
        <v>6</v>
      </c>
      <c r="G6" s="79">
        <v>1</v>
      </c>
      <c r="H6" s="92">
        <v>6</v>
      </c>
      <c r="I6" s="81">
        <v>1</v>
      </c>
      <c r="J6" s="92">
        <v>6</v>
      </c>
      <c r="K6" s="109"/>
      <c r="L6" s="92">
        <v>6</v>
      </c>
      <c r="M6" s="110">
        <v>1</v>
      </c>
      <c r="N6" s="92">
        <v>6</v>
      </c>
      <c r="O6" s="110"/>
      <c r="P6" s="80">
        <v>6</v>
      </c>
      <c r="Q6" s="109"/>
      <c r="R6" s="135">
        <v>4</v>
      </c>
      <c r="S6" s="81"/>
      <c r="T6" s="135">
        <v>7</v>
      </c>
      <c r="U6" s="81"/>
      <c r="V6" s="92">
        <v>4</v>
      </c>
      <c r="W6" s="118">
        <v>4</v>
      </c>
      <c r="X6" s="88">
        <f t="shared" si="1"/>
        <v>4.285714285714286</v>
      </c>
      <c r="Y6" s="8">
        <f t="shared" si="2"/>
        <v>4</v>
      </c>
      <c r="Z6" s="8">
        <v>5</v>
      </c>
      <c r="AA6" s="8">
        <f t="shared" si="3"/>
        <v>5</v>
      </c>
      <c r="AB6" s="1" t="s">
        <v>33</v>
      </c>
      <c r="AC6" s="1">
        <f>COUNTIF(Y3:Y14,"&lt;4")</f>
        <v>0</v>
      </c>
      <c r="AD6" s="46">
        <f>AC6/$B$14</f>
        <v>0</v>
      </c>
    </row>
    <row r="7" spans="1:30" ht="12.75">
      <c r="A7" s="3">
        <f t="shared" si="0"/>
        <v>4.285714285714286</v>
      </c>
      <c r="B7" s="56">
        <v>5</v>
      </c>
      <c r="C7" s="36" t="s">
        <v>199</v>
      </c>
      <c r="D7" s="177" t="s">
        <v>113</v>
      </c>
      <c r="E7" s="79"/>
      <c r="F7" s="104">
        <v>8</v>
      </c>
      <c r="G7" s="79">
        <v>1</v>
      </c>
      <c r="H7" s="92">
        <v>6</v>
      </c>
      <c r="I7" s="79">
        <v>1</v>
      </c>
      <c r="J7" s="92">
        <v>6</v>
      </c>
      <c r="K7" s="109">
        <v>1</v>
      </c>
      <c r="L7" s="92">
        <v>4</v>
      </c>
      <c r="M7" s="110">
        <v>1</v>
      </c>
      <c r="N7" s="92">
        <v>4</v>
      </c>
      <c r="O7" s="110"/>
      <c r="P7" s="92">
        <v>4</v>
      </c>
      <c r="Q7" s="110"/>
      <c r="R7" s="104">
        <v>4</v>
      </c>
      <c r="S7" s="79" t="s">
        <v>276</v>
      </c>
      <c r="T7" s="104">
        <v>7</v>
      </c>
      <c r="U7" s="79"/>
      <c r="V7" s="92">
        <v>8</v>
      </c>
      <c r="W7" s="170">
        <v>5</v>
      </c>
      <c r="X7" s="88">
        <f t="shared" si="1"/>
        <v>4.285714285714286</v>
      </c>
      <c r="Y7" s="8">
        <f t="shared" si="2"/>
        <v>4</v>
      </c>
      <c r="Z7" s="8">
        <v>7</v>
      </c>
      <c r="AA7" s="8">
        <f t="shared" si="3"/>
        <v>6</v>
      </c>
      <c r="AB7" s="48" t="s">
        <v>34</v>
      </c>
      <c r="AC7" s="47">
        <f>B14-SUM(AC3:AC6)</f>
        <v>0</v>
      </c>
      <c r="AD7" s="46">
        <f>AC7/$B$14</f>
        <v>0</v>
      </c>
    </row>
    <row r="8" spans="1:27" ht="12.75">
      <c r="A8" s="3">
        <f t="shared" si="0"/>
        <v>8.4</v>
      </c>
      <c r="B8" s="56">
        <v>6</v>
      </c>
      <c r="C8" s="36" t="s">
        <v>200</v>
      </c>
      <c r="D8" s="177" t="s">
        <v>138</v>
      </c>
      <c r="E8" s="79"/>
      <c r="F8" s="104">
        <v>10</v>
      </c>
      <c r="G8" s="79"/>
      <c r="H8" s="92">
        <v>7</v>
      </c>
      <c r="I8" s="79" t="s">
        <v>276</v>
      </c>
      <c r="J8" s="92">
        <v>7</v>
      </c>
      <c r="K8" s="109"/>
      <c r="L8" s="92">
        <v>6</v>
      </c>
      <c r="M8" s="110"/>
      <c r="N8" s="92">
        <v>9</v>
      </c>
      <c r="O8" s="110"/>
      <c r="P8" s="92">
        <v>9</v>
      </c>
      <c r="Q8" s="110"/>
      <c r="R8" s="104">
        <v>9</v>
      </c>
      <c r="S8" s="79" t="s">
        <v>276</v>
      </c>
      <c r="T8" s="104">
        <v>9</v>
      </c>
      <c r="U8" s="79"/>
      <c r="V8" s="92">
        <v>9</v>
      </c>
      <c r="W8" s="118">
        <v>9</v>
      </c>
      <c r="X8" s="88">
        <f t="shared" si="1"/>
        <v>8.4</v>
      </c>
      <c r="Y8" s="8">
        <v>9</v>
      </c>
      <c r="Z8" s="8">
        <v>8</v>
      </c>
      <c r="AA8" s="8">
        <f t="shared" si="3"/>
        <v>9</v>
      </c>
    </row>
    <row r="9" spans="1:27" ht="12.75">
      <c r="A9" s="3">
        <f t="shared" si="0"/>
        <v>4.923076923076923</v>
      </c>
      <c r="B9" s="56">
        <v>7</v>
      </c>
      <c r="C9" s="36" t="s">
        <v>201</v>
      </c>
      <c r="D9" s="177" t="s">
        <v>80</v>
      </c>
      <c r="E9" s="79">
        <v>2</v>
      </c>
      <c r="F9" s="104">
        <v>6</v>
      </c>
      <c r="G9" s="79"/>
      <c r="H9" s="92">
        <v>4</v>
      </c>
      <c r="I9" s="79"/>
      <c r="J9" s="92">
        <v>6</v>
      </c>
      <c r="K9" s="110">
        <v>1</v>
      </c>
      <c r="L9" s="92">
        <v>6</v>
      </c>
      <c r="M9" s="110">
        <v>1</v>
      </c>
      <c r="N9" s="92">
        <v>6</v>
      </c>
      <c r="O9" s="110"/>
      <c r="P9" s="92">
        <v>6</v>
      </c>
      <c r="Q9" s="110"/>
      <c r="R9" s="104">
        <v>8</v>
      </c>
      <c r="S9" s="79"/>
      <c r="T9" s="104">
        <v>8</v>
      </c>
      <c r="U9" s="79"/>
      <c r="V9" s="92">
        <v>4</v>
      </c>
      <c r="W9" s="118">
        <v>6</v>
      </c>
      <c r="X9" s="88">
        <f t="shared" si="1"/>
        <v>4.923076923076923</v>
      </c>
      <c r="Y9" s="8">
        <f t="shared" si="2"/>
        <v>5</v>
      </c>
      <c r="Z9" s="8">
        <v>5</v>
      </c>
      <c r="AA9" s="8">
        <f t="shared" si="3"/>
        <v>5</v>
      </c>
    </row>
    <row r="10" spans="1:27" ht="12.75">
      <c r="A10" s="3">
        <f t="shared" si="0"/>
        <v>7.6</v>
      </c>
      <c r="B10" s="56">
        <v>8</v>
      </c>
      <c r="C10" s="36" t="s">
        <v>202</v>
      </c>
      <c r="D10" s="177" t="s">
        <v>106</v>
      </c>
      <c r="E10" s="79"/>
      <c r="F10" s="104">
        <v>7</v>
      </c>
      <c r="G10" s="79"/>
      <c r="H10" s="92">
        <v>6</v>
      </c>
      <c r="I10" s="79"/>
      <c r="J10" s="92">
        <v>7</v>
      </c>
      <c r="K10" s="109"/>
      <c r="L10" s="92">
        <v>7</v>
      </c>
      <c r="M10" s="110"/>
      <c r="N10" s="92">
        <v>7</v>
      </c>
      <c r="O10" s="110"/>
      <c r="P10" s="92">
        <v>7</v>
      </c>
      <c r="Q10" s="108"/>
      <c r="R10" s="104">
        <v>9</v>
      </c>
      <c r="S10" s="79"/>
      <c r="T10" s="104">
        <v>10</v>
      </c>
      <c r="U10" s="79"/>
      <c r="V10" s="92">
        <v>9</v>
      </c>
      <c r="W10" s="118">
        <v>7</v>
      </c>
      <c r="X10" s="88">
        <f t="shared" si="1"/>
        <v>7.6</v>
      </c>
      <c r="Y10" s="8">
        <f t="shared" si="2"/>
        <v>8</v>
      </c>
      <c r="Z10" s="8">
        <v>6</v>
      </c>
      <c r="AA10" s="8">
        <f t="shared" si="3"/>
        <v>7</v>
      </c>
    </row>
    <row r="11" spans="1:27" ht="12.75">
      <c r="A11" s="3">
        <f t="shared" si="0"/>
        <v>8.7</v>
      </c>
      <c r="B11" s="56">
        <v>9</v>
      </c>
      <c r="C11" s="2" t="s">
        <v>203</v>
      </c>
      <c r="D11" s="126" t="s">
        <v>115</v>
      </c>
      <c r="E11" s="79"/>
      <c r="F11" s="104">
        <v>9</v>
      </c>
      <c r="G11" s="79"/>
      <c r="H11" s="92">
        <v>7</v>
      </c>
      <c r="I11" s="79"/>
      <c r="J11" s="170">
        <v>8</v>
      </c>
      <c r="K11" s="109"/>
      <c r="L11" s="92">
        <v>9</v>
      </c>
      <c r="M11" s="110"/>
      <c r="N11" s="92">
        <v>9</v>
      </c>
      <c r="O11" s="110"/>
      <c r="P11" s="80">
        <v>9</v>
      </c>
      <c r="Q11" s="109"/>
      <c r="R11" s="135">
        <v>9</v>
      </c>
      <c r="S11" s="81"/>
      <c r="T11" s="135">
        <v>9</v>
      </c>
      <c r="U11" s="81"/>
      <c r="V11" s="80">
        <v>9</v>
      </c>
      <c r="W11" s="118">
        <v>9</v>
      </c>
      <c r="X11" s="88">
        <f t="shared" si="1"/>
        <v>8.7</v>
      </c>
      <c r="Y11" s="8">
        <f t="shared" si="2"/>
        <v>9</v>
      </c>
      <c r="Z11" s="8">
        <v>8</v>
      </c>
      <c r="AA11" s="8">
        <f t="shared" si="3"/>
        <v>9</v>
      </c>
    </row>
    <row r="12" spans="1:32" ht="12.75">
      <c r="A12" s="3">
        <f t="shared" si="0"/>
        <v>5.25</v>
      </c>
      <c r="B12" s="56">
        <v>10</v>
      </c>
      <c r="C12" s="2" t="s">
        <v>204</v>
      </c>
      <c r="D12" s="126" t="s">
        <v>141</v>
      </c>
      <c r="E12" s="79"/>
      <c r="F12" s="104">
        <v>4</v>
      </c>
      <c r="G12" s="79">
        <v>1</v>
      </c>
      <c r="H12" s="92">
        <v>6</v>
      </c>
      <c r="I12" s="81">
        <v>1</v>
      </c>
      <c r="J12" s="92">
        <v>7</v>
      </c>
      <c r="K12" s="110"/>
      <c r="L12" s="92">
        <v>6</v>
      </c>
      <c r="M12" s="110"/>
      <c r="N12" s="92">
        <v>4</v>
      </c>
      <c r="O12" s="110"/>
      <c r="P12" s="92">
        <v>6</v>
      </c>
      <c r="Q12" s="108"/>
      <c r="R12" s="104">
        <v>6</v>
      </c>
      <c r="S12" s="79"/>
      <c r="T12" s="104">
        <v>9</v>
      </c>
      <c r="U12" s="79"/>
      <c r="V12" s="92">
        <v>5</v>
      </c>
      <c r="W12" s="118">
        <v>8</v>
      </c>
      <c r="X12" s="88">
        <f t="shared" si="1"/>
        <v>5.25</v>
      </c>
      <c r="Y12" s="8">
        <f t="shared" si="2"/>
        <v>5</v>
      </c>
      <c r="Z12" s="8">
        <v>5</v>
      </c>
      <c r="AA12" s="8">
        <f t="shared" si="3"/>
        <v>5</v>
      </c>
      <c r="AF12" s="144"/>
    </row>
    <row r="13" spans="1:32" ht="12.75">
      <c r="A13" s="3">
        <f t="shared" si="0"/>
        <v>4.7</v>
      </c>
      <c r="B13" s="56">
        <v>11</v>
      </c>
      <c r="C13" s="2" t="s">
        <v>205</v>
      </c>
      <c r="D13" s="126" t="s">
        <v>137</v>
      </c>
      <c r="E13" s="79"/>
      <c r="F13" s="104">
        <v>4</v>
      </c>
      <c r="G13" s="79"/>
      <c r="H13" s="92">
        <v>6</v>
      </c>
      <c r="I13" s="79"/>
      <c r="J13" s="92">
        <v>6</v>
      </c>
      <c r="K13" s="109"/>
      <c r="L13" s="92">
        <v>5</v>
      </c>
      <c r="M13" s="110"/>
      <c r="N13" s="92">
        <v>4</v>
      </c>
      <c r="O13" s="110"/>
      <c r="P13" s="92">
        <v>4</v>
      </c>
      <c r="Q13" s="110"/>
      <c r="R13" s="104">
        <v>6</v>
      </c>
      <c r="S13" s="79"/>
      <c r="T13" s="104">
        <v>4</v>
      </c>
      <c r="U13" s="79"/>
      <c r="V13" s="92">
        <v>4</v>
      </c>
      <c r="W13" s="118">
        <v>4</v>
      </c>
      <c r="X13" s="88">
        <f t="shared" si="1"/>
        <v>4.7</v>
      </c>
      <c r="Y13" s="8">
        <f t="shared" si="2"/>
        <v>5</v>
      </c>
      <c r="Z13" s="8">
        <v>5</v>
      </c>
      <c r="AA13" s="8">
        <f t="shared" si="3"/>
        <v>5</v>
      </c>
      <c r="AF13" s="144"/>
    </row>
    <row r="14" spans="1:32" ht="12.75">
      <c r="A14" s="3">
        <f t="shared" si="0"/>
        <v>6.636363636363637</v>
      </c>
      <c r="B14" s="56">
        <v>12</v>
      </c>
      <c r="C14" s="2" t="s">
        <v>206</v>
      </c>
      <c r="D14" s="126" t="s">
        <v>82</v>
      </c>
      <c r="E14" s="79"/>
      <c r="F14" s="104">
        <v>9</v>
      </c>
      <c r="G14" s="79">
        <v>1</v>
      </c>
      <c r="H14" s="92">
        <v>6</v>
      </c>
      <c r="I14" s="79"/>
      <c r="J14" s="92">
        <v>7</v>
      </c>
      <c r="K14" s="109"/>
      <c r="L14" s="92">
        <v>7</v>
      </c>
      <c r="M14" s="110"/>
      <c r="N14" s="92">
        <v>5</v>
      </c>
      <c r="O14" s="110"/>
      <c r="P14" s="92">
        <v>8</v>
      </c>
      <c r="Q14" s="110"/>
      <c r="R14" s="104">
        <v>5</v>
      </c>
      <c r="S14" s="79"/>
      <c r="T14" s="104">
        <v>10</v>
      </c>
      <c r="U14" s="79"/>
      <c r="V14" s="92">
        <v>7</v>
      </c>
      <c r="W14" s="118">
        <v>8</v>
      </c>
      <c r="X14" s="88">
        <f t="shared" si="1"/>
        <v>6.636363636363637</v>
      </c>
      <c r="Y14" s="8">
        <f t="shared" si="2"/>
        <v>7</v>
      </c>
      <c r="Z14" s="8">
        <v>7</v>
      </c>
      <c r="AA14" s="8">
        <f t="shared" si="3"/>
        <v>7</v>
      </c>
      <c r="AF14" s="144"/>
    </row>
    <row r="15" spans="2:27" s="5" customFormat="1" ht="13.5" thickBot="1">
      <c r="B15" s="375" t="s">
        <v>0</v>
      </c>
      <c r="C15" s="376"/>
      <c r="D15" s="376"/>
      <c r="E15" s="186"/>
      <c r="F15" s="167">
        <f>AVERAGE(F3:F14)</f>
        <v>7.166666666666667</v>
      </c>
      <c r="G15" s="164"/>
      <c r="H15" s="165">
        <f>AVERAGE(H3:H14)</f>
        <v>6.416666666666667</v>
      </c>
      <c r="I15" s="164"/>
      <c r="J15" s="165">
        <f>AVERAGE(J3:J14)</f>
        <v>7.083333333333333</v>
      </c>
      <c r="K15" s="181"/>
      <c r="L15" s="165">
        <f>AVERAGE(L3:L14)</f>
        <v>6.333333333333333</v>
      </c>
      <c r="M15" s="181"/>
      <c r="N15" s="165">
        <f>AVERAGE(N3:N14)</f>
        <v>6.25</v>
      </c>
      <c r="O15" s="181"/>
      <c r="P15" s="165">
        <f>AVERAGE(P3:P14)</f>
        <v>6.166666666666667</v>
      </c>
      <c r="Q15" s="114"/>
      <c r="R15" s="103">
        <f>AVERAGE(R3:R14)</f>
        <v>6.25</v>
      </c>
      <c r="S15" s="171"/>
      <c r="T15" s="167">
        <f>AVERAGE(T3:T14)</f>
        <v>7.666666666666667</v>
      </c>
      <c r="U15" s="164"/>
      <c r="V15" s="165">
        <f aca="true" t="shared" si="4" ref="V15:AA15">AVERAGE(V3:V14)</f>
        <v>6.583333333333333</v>
      </c>
      <c r="W15" s="206">
        <f t="shared" si="4"/>
        <v>6.333333333333333</v>
      </c>
      <c r="X15" s="95">
        <f t="shared" si="4"/>
        <v>6.113881951381952</v>
      </c>
      <c r="Y15" s="33">
        <f t="shared" si="4"/>
        <v>6.25</v>
      </c>
      <c r="Z15" s="33">
        <f t="shared" si="4"/>
        <v>6</v>
      </c>
      <c r="AA15" s="33">
        <f t="shared" si="4"/>
        <v>6.416666666666667</v>
      </c>
    </row>
    <row r="16" spans="2:27" s="5" customFormat="1" ht="13.5" thickBot="1">
      <c r="B16" s="184"/>
      <c r="C16" s="185"/>
      <c r="D16" s="185"/>
      <c r="E16" s="360" t="s">
        <v>73</v>
      </c>
      <c r="F16" s="362"/>
      <c r="G16" s="360" t="s">
        <v>63</v>
      </c>
      <c r="H16" s="362"/>
      <c r="I16" s="345" t="s">
        <v>84</v>
      </c>
      <c r="J16" s="346"/>
      <c r="K16" s="345" t="s">
        <v>85</v>
      </c>
      <c r="L16" s="346"/>
      <c r="M16" s="360" t="s">
        <v>86</v>
      </c>
      <c r="N16" s="362"/>
      <c r="O16" s="360" t="s">
        <v>87</v>
      </c>
      <c r="P16" s="362"/>
      <c r="Q16" s="345" t="s">
        <v>88</v>
      </c>
      <c r="R16" s="348"/>
      <c r="S16" s="345" t="s">
        <v>89</v>
      </c>
      <c r="T16" s="348"/>
      <c r="U16" s="207"/>
      <c r="V16" s="205" t="s">
        <v>90</v>
      </c>
      <c r="W16" s="115" t="s">
        <v>91</v>
      </c>
      <c r="X16" s="89"/>
      <c r="Y16" s="9"/>
      <c r="Z16" s="176"/>
      <c r="AA16" s="176"/>
    </row>
    <row r="17" spans="2:27" ht="12.75">
      <c r="B17" s="349" t="s">
        <v>44</v>
      </c>
      <c r="C17" s="350"/>
      <c r="D17" s="351"/>
      <c r="E17" s="347" t="s">
        <v>22</v>
      </c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4"/>
      <c r="X17" s="34">
        <f>Y17/B14</f>
        <v>1</v>
      </c>
      <c r="Y17" s="8">
        <f>COUNTIF(Y3:Y14,"&gt;3")</f>
        <v>12</v>
      </c>
      <c r="Z17" s="176"/>
      <c r="AA17" s="176"/>
    </row>
    <row r="18" spans="2:27" ht="12.75">
      <c r="B18" s="364" t="s">
        <v>45</v>
      </c>
      <c r="C18" s="365"/>
      <c r="D18" s="366"/>
      <c r="E18" s="162"/>
      <c r="F18" s="4"/>
      <c r="G18" s="4"/>
      <c r="H18" s="13"/>
      <c r="I18" s="13"/>
      <c r="J18" s="4"/>
      <c r="K18" s="4"/>
      <c r="L18" s="4"/>
      <c r="M18" s="4"/>
      <c r="N18" s="4"/>
      <c r="O18" s="4"/>
      <c r="P18" s="13"/>
      <c r="Q18" s="13"/>
      <c r="R18" s="13"/>
      <c r="S18" s="13"/>
      <c r="T18" s="13"/>
      <c r="U18" s="13"/>
      <c r="V18" s="13"/>
      <c r="W18" s="4"/>
      <c r="X18" s="34">
        <f>Y18/B14</f>
        <v>0.5</v>
      </c>
      <c r="Y18" s="8">
        <f>COUNTIF(Y3:Y14,"&gt;6")</f>
        <v>6</v>
      </c>
      <c r="Z18" s="176"/>
      <c r="AA18" s="176"/>
    </row>
    <row r="20" ht="12.75">
      <c r="C20" t="s">
        <v>92</v>
      </c>
    </row>
    <row r="22" spans="30:32" ht="12.75">
      <c r="AD22" s="53"/>
      <c r="AE22" s="53"/>
      <c r="AF22" s="3"/>
    </row>
    <row r="52" spans="3:8" ht="12.75">
      <c r="C52" t="s">
        <v>444</v>
      </c>
      <c r="E52" s="12" t="s">
        <v>64</v>
      </c>
      <c r="F52" s="12" t="s">
        <v>65</v>
      </c>
      <c r="G52" s="1"/>
      <c r="H52" s="1"/>
    </row>
    <row r="53" spans="2:8" ht="12.75">
      <c r="B53" s="333" t="s">
        <v>69</v>
      </c>
      <c r="C53" s="333" t="s">
        <v>26</v>
      </c>
      <c r="D53" s="333" t="s">
        <v>70</v>
      </c>
      <c r="E53" s="334">
        <v>43538</v>
      </c>
      <c r="F53" s="334">
        <v>43539</v>
      </c>
      <c r="G53" s="334">
        <v>43557</v>
      </c>
      <c r="H53" s="334">
        <v>43558</v>
      </c>
    </row>
    <row r="54" spans="2:8" ht="12.75">
      <c r="B54" s="56">
        <v>1</v>
      </c>
      <c r="C54" s="36" t="s">
        <v>196</v>
      </c>
      <c r="D54" s="177" t="s">
        <v>112</v>
      </c>
      <c r="E54" s="12">
        <v>8</v>
      </c>
      <c r="F54" s="12">
        <v>4</v>
      </c>
      <c r="G54" s="12"/>
      <c r="H54" s="12"/>
    </row>
    <row r="55" spans="2:8" ht="12.75">
      <c r="B55" s="56">
        <v>2</v>
      </c>
      <c r="C55" s="36" t="s">
        <v>396</v>
      </c>
      <c r="D55" s="177" t="s">
        <v>81</v>
      </c>
      <c r="E55" s="12" t="s">
        <v>276</v>
      </c>
      <c r="F55" s="12" t="s">
        <v>276</v>
      </c>
      <c r="G55" s="12" t="s">
        <v>276</v>
      </c>
      <c r="H55" s="12"/>
    </row>
    <row r="56" spans="2:8" ht="12.75">
      <c r="B56" s="56">
        <v>3</v>
      </c>
      <c r="C56" s="36" t="s">
        <v>197</v>
      </c>
      <c r="D56" s="177" t="s">
        <v>114</v>
      </c>
      <c r="E56" s="12">
        <v>8</v>
      </c>
      <c r="F56" s="12">
        <v>4</v>
      </c>
      <c r="G56" s="12"/>
      <c r="H56" s="12"/>
    </row>
    <row r="57" spans="2:8" ht="12.75">
      <c r="B57" s="56">
        <v>4</v>
      </c>
      <c r="C57" s="36" t="s">
        <v>198</v>
      </c>
      <c r="D57" s="177" t="s">
        <v>111</v>
      </c>
      <c r="E57" s="12">
        <v>8</v>
      </c>
      <c r="F57" s="12">
        <v>6</v>
      </c>
      <c r="G57" s="12"/>
      <c r="H57" s="12"/>
    </row>
    <row r="58" spans="2:8" ht="12.75">
      <c r="B58" s="56">
        <v>5</v>
      </c>
      <c r="C58" s="36" t="s">
        <v>199</v>
      </c>
      <c r="D58" s="177" t="s">
        <v>113</v>
      </c>
      <c r="E58" s="12">
        <v>6</v>
      </c>
      <c r="F58" s="12">
        <v>7</v>
      </c>
      <c r="G58" s="12"/>
      <c r="H58" s="12"/>
    </row>
    <row r="59" spans="2:8" ht="12.75">
      <c r="B59" s="56">
        <v>6</v>
      </c>
      <c r="C59" s="36" t="s">
        <v>200</v>
      </c>
      <c r="D59" s="177" t="s">
        <v>138</v>
      </c>
      <c r="E59" s="12">
        <v>9</v>
      </c>
      <c r="F59" s="12">
        <v>9</v>
      </c>
      <c r="G59" s="12"/>
      <c r="H59" s="12"/>
    </row>
    <row r="60" spans="2:8" ht="12.75">
      <c r="B60" s="56">
        <v>7</v>
      </c>
      <c r="C60" s="36" t="s">
        <v>201</v>
      </c>
      <c r="D60" s="177" t="s">
        <v>80</v>
      </c>
      <c r="E60" s="12">
        <v>7</v>
      </c>
      <c r="F60" s="12">
        <v>9</v>
      </c>
      <c r="G60" s="12"/>
      <c r="H60" s="12"/>
    </row>
    <row r="61" spans="2:8" ht="12.75">
      <c r="B61" s="56">
        <v>8</v>
      </c>
      <c r="C61" s="36" t="s">
        <v>202</v>
      </c>
      <c r="D61" s="177" t="s">
        <v>106</v>
      </c>
      <c r="E61" s="12">
        <v>8</v>
      </c>
      <c r="F61" s="12">
        <v>9</v>
      </c>
      <c r="G61" s="12"/>
      <c r="H61" s="12"/>
    </row>
    <row r="62" spans="2:8" ht="12.75">
      <c r="B62" s="56">
        <v>9</v>
      </c>
      <c r="C62" s="2" t="s">
        <v>203</v>
      </c>
      <c r="D62" s="126" t="s">
        <v>115</v>
      </c>
      <c r="E62" s="12">
        <v>8</v>
      </c>
      <c r="F62" s="12">
        <v>9</v>
      </c>
      <c r="G62" s="12" t="s">
        <v>341</v>
      </c>
      <c r="H62" s="12"/>
    </row>
    <row r="63" spans="2:8" ht="12.75">
      <c r="B63" s="56">
        <v>10</v>
      </c>
      <c r="C63" s="2" t="s">
        <v>204</v>
      </c>
      <c r="D63" s="126" t="s">
        <v>141</v>
      </c>
      <c r="E63" s="12">
        <v>8</v>
      </c>
      <c r="F63" s="12">
        <v>6</v>
      </c>
      <c r="G63" s="12"/>
      <c r="H63" s="12"/>
    </row>
    <row r="64" spans="2:8" ht="12.75">
      <c r="B64" s="56">
        <v>11</v>
      </c>
      <c r="C64" s="2" t="s">
        <v>205</v>
      </c>
      <c r="D64" s="126" t="s">
        <v>137</v>
      </c>
      <c r="E64" s="12">
        <v>9</v>
      </c>
      <c r="F64" s="12">
        <v>9</v>
      </c>
      <c r="G64" s="12"/>
      <c r="H64" s="12"/>
    </row>
    <row r="65" spans="2:8" ht="12.75">
      <c r="B65" s="56">
        <v>12</v>
      </c>
      <c r="C65" s="2" t="s">
        <v>206</v>
      </c>
      <c r="D65" s="126" t="s">
        <v>82</v>
      </c>
      <c r="E65" s="12">
        <v>8</v>
      </c>
      <c r="F65" s="12">
        <v>9</v>
      </c>
      <c r="G65" s="12"/>
      <c r="H65" s="12"/>
    </row>
    <row r="66" spans="2:8" ht="12.75">
      <c r="B66" s="56">
        <v>18</v>
      </c>
      <c r="C66" s="2" t="s">
        <v>446</v>
      </c>
      <c r="D66" s="126"/>
      <c r="E66" s="12">
        <v>7</v>
      </c>
      <c r="F66" s="12">
        <v>8</v>
      </c>
      <c r="G66" s="12"/>
      <c r="H66" s="12"/>
    </row>
    <row r="67" spans="2:8" ht="12.75">
      <c r="B67" s="56">
        <v>16</v>
      </c>
      <c r="C67" s="2" t="s">
        <v>443</v>
      </c>
      <c r="D67" s="126"/>
      <c r="E67" s="12">
        <v>8</v>
      </c>
      <c r="F67" s="12">
        <v>9</v>
      </c>
      <c r="G67" s="12"/>
      <c r="H67" s="12"/>
    </row>
    <row r="68" spans="2:8" ht="12.75">
      <c r="B68" s="56">
        <v>17</v>
      </c>
      <c r="C68" s="2" t="s">
        <v>445</v>
      </c>
      <c r="D68" s="126"/>
      <c r="E68" s="12">
        <v>7</v>
      </c>
      <c r="F68" s="12">
        <v>8</v>
      </c>
      <c r="G68" s="12"/>
      <c r="H68" s="12"/>
    </row>
    <row r="69" spans="2:8" ht="12.75">
      <c r="B69" s="56">
        <v>20</v>
      </c>
      <c r="C69" s="2" t="s">
        <v>448</v>
      </c>
      <c r="D69" s="126"/>
      <c r="E69" s="12">
        <v>8</v>
      </c>
      <c r="F69" s="12">
        <v>9</v>
      </c>
      <c r="G69" s="12"/>
      <c r="H69" s="12"/>
    </row>
    <row r="70" spans="2:8" ht="12.75">
      <c r="B70" s="56">
        <v>21</v>
      </c>
      <c r="C70" s="2" t="s">
        <v>449</v>
      </c>
      <c r="D70" s="126"/>
      <c r="E70" s="12">
        <v>8</v>
      </c>
      <c r="F70" s="12">
        <v>9</v>
      </c>
      <c r="G70" s="12"/>
      <c r="H70" s="12"/>
    </row>
    <row r="71" spans="2:8" ht="12.75">
      <c r="B71" s="56">
        <v>13</v>
      </c>
      <c r="C71" s="2" t="s">
        <v>440</v>
      </c>
      <c r="D71" s="126"/>
      <c r="E71" s="12">
        <v>7</v>
      </c>
      <c r="F71" s="12">
        <v>9</v>
      </c>
      <c r="G71" s="12"/>
      <c r="H71" s="12"/>
    </row>
    <row r="72" spans="2:8" ht="12.75">
      <c r="B72" s="56">
        <v>15</v>
      </c>
      <c r="C72" s="2" t="s">
        <v>442</v>
      </c>
      <c r="D72" s="126"/>
      <c r="E72" s="12">
        <v>8</v>
      </c>
      <c r="F72" s="12">
        <v>7</v>
      </c>
      <c r="G72" s="12"/>
      <c r="H72" s="12"/>
    </row>
    <row r="73" spans="2:8" ht="12.75">
      <c r="B73" s="56">
        <v>14</v>
      </c>
      <c r="C73" s="2" t="s">
        <v>441</v>
      </c>
      <c r="D73" s="126"/>
      <c r="E73" s="12">
        <v>8</v>
      </c>
      <c r="F73" s="12">
        <v>7</v>
      </c>
      <c r="G73" s="12"/>
      <c r="H73" s="12"/>
    </row>
    <row r="74" spans="2:8" ht="12.75">
      <c r="B74" s="56">
        <v>22</v>
      </c>
      <c r="C74" s="2" t="s">
        <v>454</v>
      </c>
      <c r="D74" s="126"/>
      <c r="E74" s="12">
        <v>7</v>
      </c>
      <c r="F74" s="12">
        <v>9</v>
      </c>
      <c r="G74" s="12"/>
      <c r="H74" s="12"/>
    </row>
    <row r="75" spans="2:8" ht="12.75">
      <c r="B75" s="56">
        <v>19</v>
      </c>
      <c r="C75" s="2" t="s">
        <v>447</v>
      </c>
      <c r="D75" s="126"/>
      <c r="E75" s="12">
        <v>9</v>
      </c>
      <c r="F75" s="12">
        <v>9</v>
      </c>
      <c r="G75" s="12" t="s">
        <v>341</v>
      </c>
      <c r="H75" s="12"/>
    </row>
  </sheetData>
  <sheetProtection/>
  <mergeCells count="13">
    <mergeCell ref="Q16:R16"/>
    <mergeCell ref="S16:T16"/>
    <mergeCell ref="G16:H16"/>
    <mergeCell ref="E17:W17"/>
    <mergeCell ref="O16:P16"/>
    <mergeCell ref="I16:J16"/>
    <mergeCell ref="E16:F16"/>
    <mergeCell ref="M16:N16"/>
    <mergeCell ref="B18:D18"/>
    <mergeCell ref="C1:L1"/>
    <mergeCell ref="B17:D17"/>
    <mergeCell ref="K16:L16"/>
    <mergeCell ref="B15:D15"/>
  </mergeCells>
  <conditionalFormatting sqref="Y3:AA14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X3:X14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Z24"/>
  <sheetViews>
    <sheetView zoomScalePageLayoutView="0" workbookViewId="0" topLeftCell="B1">
      <selection activeCell="R11" sqref="R11"/>
    </sheetView>
  </sheetViews>
  <sheetFormatPr defaultColWidth="9.00390625" defaultRowHeight="12.75"/>
  <cols>
    <col min="1" max="1" width="7.125" style="0" hidden="1" customWidth="1"/>
    <col min="2" max="2" width="3.625" style="0" customWidth="1"/>
    <col min="3" max="3" width="19.375" style="0" customWidth="1"/>
    <col min="4" max="4" width="8.625" style="0" customWidth="1"/>
    <col min="5" max="5" width="4.875" style="0" customWidth="1"/>
    <col min="6" max="7" width="5.25390625" style="0" customWidth="1"/>
    <col min="8" max="9" width="5.375" style="0" customWidth="1"/>
    <col min="10" max="16" width="5.75390625" style="0" customWidth="1"/>
    <col min="17" max="17" width="9.125" style="3" customWidth="1"/>
    <col min="18" max="18" width="9.125" style="10" customWidth="1"/>
  </cols>
  <sheetData>
    <row r="1" spans="3:26" ht="13.5" thickBot="1">
      <c r="C1" s="379" t="s">
        <v>232</v>
      </c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1"/>
      <c r="R1" s="31"/>
      <c r="S1" s="31"/>
      <c r="T1" s="31"/>
      <c r="U1" s="31"/>
      <c r="V1" s="59"/>
      <c r="Y1" s="14"/>
      <c r="Z1" s="15"/>
    </row>
    <row r="2" spans="2:22" ht="16.5" customHeight="1" thickBot="1">
      <c r="B2" s="61" t="s">
        <v>69</v>
      </c>
      <c r="C2" s="62" t="s">
        <v>26</v>
      </c>
      <c r="D2" s="235" t="s">
        <v>70</v>
      </c>
      <c r="E2" s="75">
        <v>43354</v>
      </c>
      <c r="F2" s="133">
        <v>43361</v>
      </c>
      <c r="G2" s="76">
        <v>43368</v>
      </c>
      <c r="H2" s="173">
        <v>43382</v>
      </c>
      <c r="I2" s="139">
        <v>43389</v>
      </c>
      <c r="J2" s="143">
        <v>43396</v>
      </c>
      <c r="K2" s="187">
        <v>43410</v>
      </c>
      <c r="L2" s="139">
        <v>43417</v>
      </c>
      <c r="M2" s="140">
        <v>43424</v>
      </c>
      <c r="N2" s="173">
        <v>43438</v>
      </c>
      <c r="O2" s="139">
        <v>43445</v>
      </c>
      <c r="P2" s="140">
        <v>43452</v>
      </c>
      <c r="Q2" s="64" t="s">
        <v>24</v>
      </c>
      <c r="R2" s="65" t="s">
        <v>21</v>
      </c>
      <c r="S2" s="31"/>
      <c r="T2" s="31"/>
      <c r="U2" s="31"/>
      <c r="V2" s="31"/>
    </row>
    <row r="3" spans="1:21" ht="12.75">
      <c r="A3" s="3">
        <f aca="true" t="shared" si="0" ref="A3:A16">Q3</f>
        <v>1</v>
      </c>
      <c r="B3" s="56">
        <v>1</v>
      </c>
      <c r="C3" s="36" t="s">
        <v>322</v>
      </c>
      <c r="D3" s="177" t="s">
        <v>115</v>
      </c>
      <c r="E3" s="77"/>
      <c r="F3" s="71"/>
      <c r="G3" s="293">
        <v>1</v>
      </c>
      <c r="H3" s="122" t="s">
        <v>276</v>
      </c>
      <c r="I3" s="175"/>
      <c r="J3" s="290" t="s">
        <v>276</v>
      </c>
      <c r="K3" s="124"/>
      <c r="L3" s="248" t="s">
        <v>276</v>
      </c>
      <c r="M3" s="288" t="s">
        <v>276</v>
      </c>
      <c r="N3" s="256"/>
      <c r="O3" s="248"/>
      <c r="P3" s="288" t="s">
        <v>276</v>
      </c>
      <c r="Q3" s="88">
        <f aca="true" t="shared" si="1" ref="Q3:Q16">AVERAGE(E3:P3)</f>
        <v>1</v>
      </c>
      <c r="R3" s="8">
        <v>0</v>
      </c>
      <c r="S3" s="1" t="s">
        <v>30</v>
      </c>
      <c r="T3" s="1">
        <f>COUNTIF(R3:R16,"&gt;8")</f>
        <v>0</v>
      </c>
      <c r="U3" s="46">
        <f>T3/$B$16</f>
        <v>0</v>
      </c>
    </row>
    <row r="4" spans="1:21" ht="12.75">
      <c r="A4" s="3">
        <f t="shared" si="0"/>
        <v>7</v>
      </c>
      <c r="B4" s="56">
        <v>2</v>
      </c>
      <c r="C4" s="36" t="s">
        <v>323</v>
      </c>
      <c r="D4" s="177" t="s">
        <v>80</v>
      </c>
      <c r="E4" s="79"/>
      <c r="F4" s="72"/>
      <c r="G4" s="104">
        <v>8</v>
      </c>
      <c r="H4" s="79"/>
      <c r="I4" s="72"/>
      <c r="J4" s="135">
        <v>8</v>
      </c>
      <c r="K4" s="81"/>
      <c r="L4" s="12"/>
      <c r="M4" s="80">
        <v>5</v>
      </c>
      <c r="N4" s="109"/>
      <c r="O4" s="12"/>
      <c r="P4" s="92">
        <v>7</v>
      </c>
      <c r="Q4" s="88">
        <f t="shared" si="1"/>
        <v>7</v>
      </c>
      <c r="R4" s="8">
        <f aca="true" t="shared" si="2" ref="R4:R16">ROUND(Q4,0)</f>
        <v>7</v>
      </c>
      <c r="S4" s="1" t="s">
        <v>31</v>
      </c>
      <c r="T4" s="47">
        <f>COUNTIF(R3:R16,7)+COUNTIF(R3:R16,8)</f>
        <v>9</v>
      </c>
      <c r="U4" s="46">
        <f>T4/$B$16</f>
        <v>0.6428571428571429</v>
      </c>
    </row>
    <row r="5" spans="1:21" ht="12.75">
      <c r="A5" s="3">
        <f t="shared" si="0"/>
        <v>8</v>
      </c>
      <c r="B5" s="56">
        <v>3</v>
      </c>
      <c r="C5" s="36" t="s">
        <v>324</v>
      </c>
      <c r="D5" s="177" t="s">
        <v>113</v>
      </c>
      <c r="E5" s="79"/>
      <c r="F5" s="72"/>
      <c r="G5" s="104">
        <v>9</v>
      </c>
      <c r="H5" s="79"/>
      <c r="I5" s="72"/>
      <c r="J5" s="135">
        <v>9</v>
      </c>
      <c r="K5" s="81"/>
      <c r="L5" s="12"/>
      <c r="M5" s="80">
        <v>8</v>
      </c>
      <c r="N5" s="110"/>
      <c r="O5" s="72"/>
      <c r="P5" s="270">
        <v>6</v>
      </c>
      <c r="Q5" s="96">
        <f t="shared" si="1"/>
        <v>8</v>
      </c>
      <c r="R5" s="8">
        <f t="shared" si="2"/>
        <v>8</v>
      </c>
      <c r="S5" s="1" t="s">
        <v>32</v>
      </c>
      <c r="T5" s="47">
        <f>COUNTIF(R3:R16,4)+COUNTIF(R3:R16,5)+COUNTIF(R3:R16,6)</f>
        <v>4</v>
      </c>
      <c r="U5" s="46">
        <f>T5/$B$16</f>
        <v>0.2857142857142857</v>
      </c>
    </row>
    <row r="6" spans="1:21" ht="12.75">
      <c r="A6" s="3">
        <f t="shared" si="0"/>
        <v>7</v>
      </c>
      <c r="B6" s="56">
        <v>4</v>
      </c>
      <c r="C6" s="2" t="s">
        <v>325</v>
      </c>
      <c r="D6" s="126" t="s">
        <v>137</v>
      </c>
      <c r="E6" s="79"/>
      <c r="F6" s="72"/>
      <c r="G6" s="104">
        <v>8</v>
      </c>
      <c r="H6" s="79"/>
      <c r="I6" s="72"/>
      <c r="J6" s="104">
        <v>7</v>
      </c>
      <c r="K6" s="79"/>
      <c r="L6" s="72"/>
      <c r="M6" s="92">
        <v>5</v>
      </c>
      <c r="N6" s="109"/>
      <c r="O6" s="12"/>
      <c r="P6" s="92">
        <v>8</v>
      </c>
      <c r="Q6" s="96">
        <f t="shared" si="1"/>
        <v>7</v>
      </c>
      <c r="R6" s="8">
        <f t="shared" si="2"/>
        <v>7</v>
      </c>
      <c r="S6" s="1" t="s">
        <v>33</v>
      </c>
      <c r="T6" s="1">
        <f>COUNTIF(R3:R16,"&lt;4")</f>
        <v>1</v>
      </c>
      <c r="U6" s="46">
        <f>T6/$B$16</f>
        <v>0.07142857142857142</v>
      </c>
    </row>
    <row r="7" spans="1:21" ht="12.75">
      <c r="A7" s="3">
        <f t="shared" si="0"/>
        <v>8</v>
      </c>
      <c r="B7" s="56">
        <v>5</v>
      </c>
      <c r="C7" s="36" t="s">
        <v>326</v>
      </c>
      <c r="D7" s="177" t="s">
        <v>106</v>
      </c>
      <c r="E7" s="79"/>
      <c r="F7" s="72"/>
      <c r="G7" s="104">
        <v>8</v>
      </c>
      <c r="H7" s="79"/>
      <c r="I7" s="72"/>
      <c r="J7" s="104">
        <v>8</v>
      </c>
      <c r="K7" s="79"/>
      <c r="L7" s="72"/>
      <c r="M7" s="92">
        <v>7</v>
      </c>
      <c r="N7" s="109"/>
      <c r="O7" s="12"/>
      <c r="P7" s="92">
        <v>9</v>
      </c>
      <c r="Q7" s="96">
        <f t="shared" si="1"/>
        <v>8</v>
      </c>
      <c r="R7" s="8">
        <f t="shared" si="2"/>
        <v>8</v>
      </c>
      <c r="S7" s="48" t="s">
        <v>34</v>
      </c>
      <c r="T7" s="1">
        <f>B16-SUM(T3:T6)</f>
        <v>0</v>
      </c>
      <c r="U7" s="46">
        <f>T7/$B$16</f>
        <v>0</v>
      </c>
    </row>
    <row r="8" spans="1:18" ht="12.75">
      <c r="A8" s="3">
        <f t="shared" si="0"/>
        <v>6.5</v>
      </c>
      <c r="B8" s="56">
        <v>6</v>
      </c>
      <c r="C8" s="36" t="s">
        <v>327</v>
      </c>
      <c r="D8" s="177" t="s">
        <v>112</v>
      </c>
      <c r="E8" s="79"/>
      <c r="F8" s="72"/>
      <c r="G8" s="104">
        <v>9</v>
      </c>
      <c r="H8" s="79"/>
      <c r="I8" s="72"/>
      <c r="J8" s="104">
        <v>6</v>
      </c>
      <c r="K8" s="79"/>
      <c r="L8" s="72"/>
      <c r="M8" s="92">
        <v>4</v>
      </c>
      <c r="N8" s="109" t="s">
        <v>276</v>
      </c>
      <c r="O8" s="12"/>
      <c r="P8" s="92">
        <v>7</v>
      </c>
      <c r="Q8" s="96">
        <f t="shared" si="1"/>
        <v>6.5</v>
      </c>
      <c r="R8" s="8">
        <f t="shared" si="2"/>
        <v>7</v>
      </c>
    </row>
    <row r="9" spans="1:18" ht="12.75">
      <c r="A9" s="3">
        <f t="shared" si="0"/>
        <v>6.75</v>
      </c>
      <c r="B9" s="56">
        <v>7</v>
      </c>
      <c r="C9" s="36" t="s">
        <v>328</v>
      </c>
      <c r="D9" s="177" t="s">
        <v>138</v>
      </c>
      <c r="E9" s="79"/>
      <c r="F9" s="72"/>
      <c r="G9" s="104">
        <v>6</v>
      </c>
      <c r="H9" s="79"/>
      <c r="I9" s="72"/>
      <c r="J9" s="104">
        <v>9</v>
      </c>
      <c r="K9" s="79"/>
      <c r="L9" s="72"/>
      <c r="M9" s="92">
        <v>8</v>
      </c>
      <c r="N9" s="109"/>
      <c r="O9" s="12"/>
      <c r="P9" s="92">
        <v>4</v>
      </c>
      <c r="Q9" s="96">
        <f t="shared" si="1"/>
        <v>6.75</v>
      </c>
      <c r="R9" s="8">
        <f t="shared" si="2"/>
        <v>7</v>
      </c>
    </row>
    <row r="10" spans="1:18" ht="12.75">
      <c r="A10" s="3">
        <f t="shared" si="0"/>
        <v>5.75</v>
      </c>
      <c r="B10" s="56">
        <v>8</v>
      </c>
      <c r="C10" s="36" t="s">
        <v>329</v>
      </c>
      <c r="D10" s="177" t="s">
        <v>141</v>
      </c>
      <c r="E10" s="79"/>
      <c r="F10" s="72"/>
      <c r="G10" s="104">
        <v>7</v>
      </c>
      <c r="H10" s="79"/>
      <c r="I10" s="72"/>
      <c r="J10" s="104">
        <v>6</v>
      </c>
      <c r="K10" s="79"/>
      <c r="L10" s="72"/>
      <c r="M10" s="92">
        <v>6</v>
      </c>
      <c r="N10" s="109" t="s">
        <v>276</v>
      </c>
      <c r="O10" s="12"/>
      <c r="P10" s="92">
        <v>4</v>
      </c>
      <c r="Q10" s="96">
        <f t="shared" si="1"/>
        <v>5.75</v>
      </c>
      <c r="R10" s="8">
        <f t="shared" si="2"/>
        <v>6</v>
      </c>
    </row>
    <row r="11" spans="1:18" ht="12.75">
      <c r="A11" s="3">
        <f t="shared" si="0"/>
        <v>6.5</v>
      </c>
      <c r="B11" s="56">
        <v>9</v>
      </c>
      <c r="C11" s="36" t="s">
        <v>330</v>
      </c>
      <c r="D11" s="177" t="s">
        <v>112</v>
      </c>
      <c r="E11" s="79"/>
      <c r="F11" s="72"/>
      <c r="G11" s="104">
        <v>9</v>
      </c>
      <c r="H11" s="79"/>
      <c r="I11" s="72"/>
      <c r="J11" s="104">
        <v>6</v>
      </c>
      <c r="K11" s="79"/>
      <c r="L11" s="72"/>
      <c r="M11" s="92">
        <v>4</v>
      </c>
      <c r="N11" s="109"/>
      <c r="O11" s="12"/>
      <c r="P11" s="92">
        <v>7</v>
      </c>
      <c r="Q11" s="96">
        <f t="shared" si="1"/>
        <v>6.5</v>
      </c>
      <c r="R11" s="8">
        <f t="shared" si="2"/>
        <v>7</v>
      </c>
    </row>
    <row r="12" spans="1:18" ht="12.75">
      <c r="A12" s="3">
        <f t="shared" si="0"/>
        <v>6</v>
      </c>
      <c r="B12" s="56">
        <v>10</v>
      </c>
      <c r="C12" s="36" t="s">
        <v>331</v>
      </c>
      <c r="D12" s="177" t="s">
        <v>111</v>
      </c>
      <c r="E12" s="79"/>
      <c r="F12" s="72"/>
      <c r="G12" s="104">
        <v>6</v>
      </c>
      <c r="H12" s="79"/>
      <c r="I12" s="72"/>
      <c r="J12" s="104">
        <v>7</v>
      </c>
      <c r="K12" s="79"/>
      <c r="L12" s="72"/>
      <c r="M12" s="92">
        <v>6</v>
      </c>
      <c r="N12" s="110"/>
      <c r="O12" s="72"/>
      <c r="P12" s="92">
        <v>5</v>
      </c>
      <c r="Q12" s="96">
        <f t="shared" si="1"/>
        <v>6</v>
      </c>
      <c r="R12" s="8">
        <f t="shared" si="2"/>
        <v>6</v>
      </c>
    </row>
    <row r="13" spans="1:18" ht="12.75">
      <c r="A13" s="3">
        <f t="shared" si="0"/>
        <v>8</v>
      </c>
      <c r="B13" s="56">
        <v>11</v>
      </c>
      <c r="C13" s="2" t="s">
        <v>332</v>
      </c>
      <c r="D13" s="126" t="s">
        <v>113</v>
      </c>
      <c r="E13" s="79"/>
      <c r="F13" s="72"/>
      <c r="G13" s="104">
        <v>9</v>
      </c>
      <c r="H13" s="79"/>
      <c r="I13" s="72"/>
      <c r="J13" s="104">
        <v>9</v>
      </c>
      <c r="K13" s="79"/>
      <c r="L13" s="72"/>
      <c r="M13" s="92">
        <v>8</v>
      </c>
      <c r="N13" s="109"/>
      <c r="O13" s="12"/>
      <c r="P13" s="270">
        <v>6</v>
      </c>
      <c r="Q13" s="96">
        <f t="shared" si="1"/>
        <v>8</v>
      </c>
      <c r="R13" s="8">
        <f t="shared" si="2"/>
        <v>8</v>
      </c>
    </row>
    <row r="14" spans="1:18" ht="12.75">
      <c r="A14" s="3">
        <f t="shared" si="0"/>
        <v>4.5</v>
      </c>
      <c r="B14" s="56">
        <v>12</v>
      </c>
      <c r="C14" s="2" t="s">
        <v>333</v>
      </c>
      <c r="D14" s="126" t="s">
        <v>81</v>
      </c>
      <c r="E14" s="79"/>
      <c r="F14" s="72"/>
      <c r="G14" s="104">
        <v>4</v>
      </c>
      <c r="H14" s="79"/>
      <c r="I14" s="72"/>
      <c r="J14" s="104">
        <v>5</v>
      </c>
      <c r="K14" s="79"/>
      <c r="L14" s="72"/>
      <c r="M14" s="92">
        <v>5</v>
      </c>
      <c r="N14" s="110"/>
      <c r="O14" s="72"/>
      <c r="P14" s="92">
        <v>4</v>
      </c>
      <c r="Q14" s="96">
        <f t="shared" si="1"/>
        <v>4.5</v>
      </c>
      <c r="R14" s="8">
        <f t="shared" si="2"/>
        <v>5</v>
      </c>
    </row>
    <row r="15" spans="1:18" ht="12.75">
      <c r="A15" s="3">
        <f t="shared" si="0"/>
        <v>4.2</v>
      </c>
      <c r="B15" s="56">
        <v>13</v>
      </c>
      <c r="C15" s="2" t="s">
        <v>334</v>
      </c>
      <c r="D15" s="126" t="s">
        <v>114</v>
      </c>
      <c r="E15" s="79"/>
      <c r="F15" s="72"/>
      <c r="G15" s="104">
        <v>7</v>
      </c>
      <c r="H15" s="79"/>
      <c r="I15" s="72">
        <v>1</v>
      </c>
      <c r="J15" s="104">
        <v>5</v>
      </c>
      <c r="K15" s="79"/>
      <c r="L15" s="72"/>
      <c r="M15" s="92">
        <v>4</v>
      </c>
      <c r="N15" s="110"/>
      <c r="O15" s="72"/>
      <c r="P15" s="92">
        <v>4</v>
      </c>
      <c r="Q15" s="96">
        <f t="shared" si="1"/>
        <v>4.2</v>
      </c>
      <c r="R15" s="8">
        <f t="shared" si="2"/>
        <v>4</v>
      </c>
    </row>
    <row r="16" spans="1:18" ht="12.75">
      <c r="A16" s="3">
        <f t="shared" si="0"/>
        <v>7</v>
      </c>
      <c r="B16" s="56">
        <v>14</v>
      </c>
      <c r="C16" s="2" t="s">
        <v>335</v>
      </c>
      <c r="D16" s="126" t="s">
        <v>82</v>
      </c>
      <c r="E16" s="79"/>
      <c r="F16" s="72"/>
      <c r="G16" s="104">
        <v>7</v>
      </c>
      <c r="H16" s="79"/>
      <c r="I16" s="72"/>
      <c r="J16" s="104">
        <v>8</v>
      </c>
      <c r="K16" s="79"/>
      <c r="L16" s="72"/>
      <c r="M16" s="92">
        <v>7</v>
      </c>
      <c r="N16" s="110"/>
      <c r="O16" s="72"/>
      <c r="P16" s="92">
        <v>6</v>
      </c>
      <c r="Q16" s="96">
        <f t="shared" si="1"/>
        <v>7</v>
      </c>
      <c r="R16" s="8">
        <f t="shared" si="2"/>
        <v>7</v>
      </c>
    </row>
    <row r="17" spans="2:18" s="5" customFormat="1" ht="13.5" thickBot="1">
      <c r="B17" s="369" t="s">
        <v>0</v>
      </c>
      <c r="C17" s="370"/>
      <c r="D17" s="370"/>
      <c r="E17" s="164"/>
      <c r="F17" s="169"/>
      <c r="G17" s="167">
        <f>AVERAGE(G3:G16)</f>
        <v>7</v>
      </c>
      <c r="H17" s="164"/>
      <c r="I17" s="169"/>
      <c r="J17" s="167">
        <f>AVERAGE(J3:J16)</f>
        <v>7.153846153846154</v>
      </c>
      <c r="K17" s="171"/>
      <c r="L17" s="167"/>
      <c r="M17" s="165">
        <f>AVERAGE(M3:M16)</f>
        <v>5.923076923076923</v>
      </c>
      <c r="N17" s="181"/>
      <c r="O17" s="169"/>
      <c r="P17" s="165">
        <f>AVERAGE(P3:P16)</f>
        <v>5.923076923076923</v>
      </c>
      <c r="Q17" s="95">
        <f>AVERAGE(Q3:Q16)</f>
        <v>6.1571428571428575</v>
      </c>
      <c r="R17" s="33">
        <f>AVERAGE(R3:R16)</f>
        <v>6.214285714285714</v>
      </c>
    </row>
    <row r="18" spans="2:18" s="5" customFormat="1" ht="13.5" thickBot="1">
      <c r="B18" s="369"/>
      <c r="C18" s="370"/>
      <c r="D18" s="370"/>
      <c r="E18" s="371" t="s">
        <v>56</v>
      </c>
      <c r="F18" s="372"/>
      <c r="G18" s="374"/>
      <c r="H18" s="371" t="s">
        <v>57</v>
      </c>
      <c r="I18" s="372"/>
      <c r="J18" s="374"/>
      <c r="K18" s="371" t="s">
        <v>58</v>
      </c>
      <c r="L18" s="372"/>
      <c r="M18" s="374"/>
      <c r="N18" s="371" t="s">
        <v>66</v>
      </c>
      <c r="O18" s="372"/>
      <c r="P18" s="374"/>
      <c r="Q18" s="89"/>
      <c r="R18" s="9"/>
    </row>
    <row r="19" spans="2:18" ht="12.75">
      <c r="B19" s="364" t="s">
        <v>44</v>
      </c>
      <c r="C19" s="365"/>
      <c r="D19" s="366"/>
      <c r="E19" s="343" t="s">
        <v>110</v>
      </c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">
        <f>R19/B16</f>
        <v>0.9285714285714286</v>
      </c>
      <c r="R19" s="8">
        <f>COUNTIF(R3:R16,"&gt;3")</f>
        <v>13</v>
      </c>
    </row>
    <row r="20" spans="2:18" ht="12.75">
      <c r="B20" s="364" t="s">
        <v>45</v>
      </c>
      <c r="C20" s="365"/>
      <c r="D20" s="366"/>
      <c r="E20" s="13"/>
      <c r="F20" s="13"/>
      <c r="G20" s="4"/>
      <c r="H20" s="13"/>
      <c r="I20" s="13"/>
      <c r="J20" s="4"/>
      <c r="K20" s="4"/>
      <c r="L20" s="4"/>
      <c r="M20" s="4"/>
      <c r="N20" s="4"/>
      <c r="O20" s="4"/>
      <c r="P20" s="4"/>
      <c r="Q20" s="34">
        <f>R20/B16</f>
        <v>0.6428571428571429</v>
      </c>
      <c r="R20" s="8">
        <f>COUNTIF(R3:R16,"&gt;6")</f>
        <v>9</v>
      </c>
    </row>
    <row r="22" ht="12.75">
      <c r="C22" t="s">
        <v>256</v>
      </c>
    </row>
    <row r="24" spans="21:22" ht="12.75">
      <c r="U24" s="53"/>
      <c r="V24" s="53"/>
    </row>
  </sheetData>
  <sheetProtection/>
  <mergeCells count="10">
    <mergeCell ref="B20:D20"/>
    <mergeCell ref="C1:P1"/>
    <mergeCell ref="B17:D17"/>
    <mergeCell ref="B18:D18"/>
    <mergeCell ref="B19:D19"/>
    <mergeCell ref="E18:G18"/>
    <mergeCell ref="H18:J18"/>
    <mergeCell ref="N18:P18"/>
    <mergeCell ref="E19:P19"/>
    <mergeCell ref="K18:M18"/>
  </mergeCells>
  <conditionalFormatting sqref="R3:R16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Q3:Q16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A1:AF68"/>
  <sheetViews>
    <sheetView workbookViewId="0" topLeftCell="B1">
      <selection activeCell="W11" sqref="W11"/>
    </sheetView>
  </sheetViews>
  <sheetFormatPr defaultColWidth="9.00390625" defaultRowHeight="12.75"/>
  <cols>
    <col min="1" max="1" width="9.00390625" style="0" hidden="1" customWidth="1"/>
    <col min="2" max="2" width="3.625" style="0" customWidth="1"/>
    <col min="3" max="3" width="21.625" style="0" customWidth="1"/>
    <col min="4" max="4" width="8.625" style="0" customWidth="1"/>
    <col min="5" max="5" width="5.75390625" style="0" customWidth="1"/>
    <col min="6" max="6" width="4.125" style="0" customWidth="1"/>
    <col min="7" max="7" width="5.75390625" style="0" customWidth="1"/>
    <col min="8" max="8" width="5.625" style="0" customWidth="1"/>
    <col min="9" max="9" width="4.00390625" style="0" customWidth="1"/>
    <col min="10" max="12" width="5.75390625" style="0" customWidth="1"/>
    <col min="13" max="13" width="3.75390625" style="0" customWidth="1"/>
    <col min="14" max="14" width="6.00390625" style="0" customWidth="1"/>
    <col min="15" max="15" width="3.875" style="0" customWidth="1"/>
    <col min="16" max="16" width="6.125" style="0" customWidth="1"/>
    <col min="17" max="21" width="5.75390625" style="14" customWidth="1"/>
    <col min="22" max="22" width="9.125" style="3" customWidth="1"/>
    <col min="23" max="23" width="9.125" style="10" customWidth="1"/>
  </cols>
  <sheetData>
    <row r="1" spans="3:32" ht="13.5" thickBot="1">
      <c r="C1" s="379" t="s">
        <v>234</v>
      </c>
      <c r="D1" s="379"/>
      <c r="E1" s="342"/>
      <c r="F1" s="342"/>
      <c r="G1" s="342"/>
      <c r="H1" s="342"/>
      <c r="I1" s="342"/>
      <c r="J1" s="342"/>
      <c r="K1" s="342"/>
      <c r="L1" s="342"/>
      <c r="M1" s="52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59"/>
      <c r="AB1" s="60"/>
      <c r="AE1" s="14"/>
      <c r="AF1" s="15"/>
    </row>
    <row r="2" spans="2:28" ht="16.5" customHeight="1" thickBot="1">
      <c r="B2" s="61" t="s">
        <v>69</v>
      </c>
      <c r="C2" s="62" t="s">
        <v>26</v>
      </c>
      <c r="D2" s="63" t="s">
        <v>70</v>
      </c>
      <c r="E2" s="139">
        <v>43367</v>
      </c>
      <c r="F2" s="143"/>
      <c r="G2" s="140">
        <v>43377</v>
      </c>
      <c r="H2" s="139">
        <v>43388</v>
      </c>
      <c r="I2" s="143"/>
      <c r="J2" s="143">
        <v>43391</v>
      </c>
      <c r="K2" s="75">
        <v>43402</v>
      </c>
      <c r="L2" s="76">
        <v>43405</v>
      </c>
      <c r="M2" s="296"/>
      <c r="N2" s="306">
        <v>43419</v>
      </c>
      <c r="O2" s="296"/>
      <c r="P2" s="296">
        <v>43423</v>
      </c>
      <c r="Q2" s="113">
        <v>43425</v>
      </c>
      <c r="R2" s="75">
        <v>43433</v>
      </c>
      <c r="S2" s="112">
        <v>43437</v>
      </c>
      <c r="T2" s="187">
        <v>43451</v>
      </c>
      <c r="U2" s="140">
        <v>43461</v>
      </c>
      <c r="V2" s="64" t="s">
        <v>24</v>
      </c>
      <c r="W2" s="65" t="s">
        <v>83</v>
      </c>
      <c r="X2" s="48" t="s">
        <v>30</v>
      </c>
      <c r="Y2" s="1">
        <f>B16-SUM(Y3:Y5)</f>
        <v>0</v>
      </c>
      <c r="Z2" s="46">
        <f>Y2/$B$16</f>
        <v>0</v>
      </c>
      <c r="AA2" s="31"/>
      <c r="AB2" s="31"/>
    </row>
    <row r="3" spans="1:26" ht="12.75">
      <c r="A3" s="3">
        <f aca="true" t="shared" si="0" ref="A3:A16">V3</f>
        <v>1.875</v>
      </c>
      <c r="B3" s="56">
        <v>1</v>
      </c>
      <c r="C3" s="36" t="s">
        <v>322</v>
      </c>
      <c r="D3" s="177" t="s">
        <v>115</v>
      </c>
      <c r="E3" s="122">
        <v>4</v>
      </c>
      <c r="F3" s="204"/>
      <c r="G3" s="288">
        <v>1</v>
      </c>
      <c r="H3" s="131">
        <v>5</v>
      </c>
      <c r="I3" s="204"/>
      <c r="J3" s="288">
        <v>1</v>
      </c>
      <c r="K3" s="82"/>
      <c r="L3" s="293">
        <v>1</v>
      </c>
      <c r="M3" s="307"/>
      <c r="N3" s="290" t="s">
        <v>276</v>
      </c>
      <c r="O3" s="307"/>
      <c r="P3" s="288">
        <v>1</v>
      </c>
      <c r="Q3" s="301">
        <v>1</v>
      </c>
      <c r="R3" s="77"/>
      <c r="S3" s="312">
        <v>1</v>
      </c>
      <c r="T3" s="122"/>
      <c r="U3" s="288" t="s">
        <v>276</v>
      </c>
      <c r="V3" s="88">
        <f aca="true" t="shared" si="1" ref="V3:V16">AVERAGE(E3:U3)</f>
        <v>1.875</v>
      </c>
      <c r="W3" s="8">
        <v>0</v>
      </c>
      <c r="X3" s="1" t="s">
        <v>31</v>
      </c>
      <c r="Y3" s="47">
        <f>COUNTIF(W3:W16,7)+COUNTIF(W3:W16,8)</f>
        <v>6</v>
      </c>
      <c r="Z3" s="46">
        <f>Y3/$B$16</f>
        <v>0.42857142857142855</v>
      </c>
    </row>
    <row r="4" spans="1:26" ht="12.75">
      <c r="A4" s="3">
        <f t="shared" si="0"/>
        <v>4.6923076923076925</v>
      </c>
      <c r="B4" s="56">
        <v>2</v>
      </c>
      <c r="C4" s="36" t="s">
        <v>323</v>
      </c>
      <c r="D4" s="177" t="s">
        <v>80</v>
      </c>
      <c r="E4" s="79">
        <v>6</v>
      </c>
      <c r="F4" s="101"/>
      <c r="G4" s="92">
        <v>4</v>
      </c>
      <c r="H4" s="110">
        <v>7</v>
      </c>
      <c r="I4" s="101">
        <v>1</v>
      </c>
      <c r="J4" s="92">
        <v>4</v>
      </c>
      <c r="K4" s="77"/>
      <c r="L4" s="102">
        <v>5</v>
      </c>
      <c r="M4" s="79">
        <v>2</v>
      </c>
      <c r="N4" s="104">
        <v>6</v>
      </c>
      <c r="O4" s="79">
        <v>1</v>
      </c>
      <c r="P4" s="92">
        <v>4</v>
      </c>
      <c r="Q4" s="101">
        <v>5</v>
      </c>
      <c r="R4" s="79"/>
      <c r="S4" s="311">
        <v>7</v>
      </c>
      <c r="T4" s="79"/>
      <c r="U4" s="270">
        <v>9</v>
      </c>
      <c r="V4" s="96">
        <f t="shared" si="1"/>
        <v>4.6923076923076925</v>
      </c>
      <c r="W4" s="8">
        <f aca="true" t="shared" si="2" ref="W4:W16">ROUND(V4,0)</f>
        <v>5</v>
      </c>
      <c r="X4" s="1" t="s">
        <v>32</v>
      </c>
      <c r="Y4" s="47">
        <f>COUNTIF(W3:W16,4)+COUNTIF(W3:W16,5)+COUNTIF(W3:W16,6)</f>
        <v>7</v>
      </c>
      <c r="Z4" s="46">
        <f>Y4/$B$16</f>
        <v>0.5</v>
      </c>
    </row>
    <row r="5" spans="1:26" ht="12.75">
      <c r="A5" s="3">
        <f t="shared" si="0"/>
        <v>6.1</v>
      </c>
      <c r="B5" s="56">
        <v>3</v>
      </c>
      <c r="C5" s="36" t="s">
        <v>324</v>
      </c>
      <c r="D5" s="177" t="s">
        <v>113</v>
      </c>
      <c r="E5" s="79">
        <v>4</v>
      </c>
      <c r="F5" s="101"/>
      <c r="G5" s="92">
        <v>7</v>
      </c>
      <c r="H5" s="110">
        <v>6</v>
      </c>
      <c r="I5" s="101"/>
      <c r="J5" s="92">
        <v>6</v>
      </c>
      <c r="K5" s="81"/>
      <c r="L5" s="135">
        <v>9</v>
      </c>
      <c r="M5" s="81"/>
      <c r="N5" s="104">
        <v>9</v>
      </c>
      <c r="O5" s="79"/>
      <c r="P5" s="92">
        <v>7</v>
      </c>
      <c r="Q5" s="101">
        <v>4</v>
      </c>
      <c r="R5" s="79"/>
      <c r="S5" s="104">
        <v>5</v>
      </c>
      <c r="T5" s="79"/>
      <c r="U5" s="92">
        <v>4</v>
      </c>
      <c r="V5" s="96">
        <f t="shared" si="1"/>
        <v>6.1</v>
      </c>
      <c r="W5" s="8">
        <f t="shared" si="2"/>
        <v>6</v>
      </c>
      <c r="X5" s="1" t="s">
        <v>33</v>
      </c>
      <c r="Y5" s="1">
        <f>COUNTIF(W3:W16,"&lt;4")</f>
        <v>1</v>
      </c>
      <c r="Z5" s="46">
        <f>Y5/$B$16</f>
        <v>0.07142857142857142</v>
      </c>
    </row>
    <row r="6" spans="1:23" ht="12.75">
      <c r="A6" s="3">
        <f t="shared" si="0"/>
        <v>7.1</v>
      </c>
      <c r="B6" s="56">
        <v>4</v>
      </c>
      <c r="C6" s="2" t="s">
        <v>325</v>
      </c>
      <c r="D6" s="126" t="s">
        <v>137</v>
      </c>
      <c r="E6" s="79">
        <v>5</v>
      </c>
      <c r="F6" s="101"/>
      <c r="G6" s="80">
        <v>4</v>
      </c>
      <c r="H6" s="110">
        <v>7</v>
      </c>
      <c r="I6" s="101"/>
      <c r="J6" s="92">
        <v>7</v>
      </c>
      <c r="K6" s="81"/>
      <c r="L6" s="104">
        <v>9</v>
      </c>
      <c r="M6" s="79"/>
      <c r="N6" s="104">
        <v>9</v>
      </c>
      <c r="O6" s="79"/>
      <c r="P6" s="92">
        <v>9</v>
      </c>
      <c r="Q6" s="100">
        <v>6</v>
      </c>
      <c r="R6" s="81"/>
      <c r="S6" s="135">
        <v>6</v>
      </c>
      <c r="T6" s="81"/>
      <c r="U6" s="80">
        <v>9</v>
      </c>
      <c r="V6" s="96">
        <f t="shared" si="1"/>
        <v>7.1</v>
      </c>
      <c r="W6" s="8">
        <f t="shared" si="2"/>
        <v>7</v>
      </c>
    </row>
    <row r="7" spans="1:24" ht="12.75">
      <c r="A7" s="3">
        <f t="shared" si="0"/>
        <v>7.6</v>
      </c>
      <c r="B7" s="56">
        <v>5</v>
      </c>
      <c r="C7" s="36" t="s">
        <v>326</v>
      </c>
      <c r="D7" s="177" t="s">
        <v>106</v>
      </c>
      <c r="E7" s="79">
        <v>5</v>
      </c>
      <c r="F7" s="101"/>
      <c r="G7" s="92">
        <v>4</v>
      </c>
      <c r="H7" s="110">
        <v>7</v>
      </c>
      <c r="I7" s="101"/>
      <c r="J7" s="92">
        <v>9</v>
      </c>
      <c r="K7" s="82"/>
      <c r="L7" s="102">
        <v>8</v>
      </c>
      <c r="M7" s="79"/>
      <c r="N7" s="104">
        <v>9</v>
      </c>
      <c r="O7" s="79"/>
      <c r="P7" s="80">
        <v>9</v>
      </c>
      <c r="Q7" s="100">
        <v>6</v>
      </c>
      <c r="R7" s="81"/>
      <c r="S7" s="135">
        <v>9</v>
      </c>
      <c r="T7" s="81"/>
      <c r="U7" s="80">
        <v>10</v>
      </c>
      <c r="V7" s="96">
        <f t="shared" si="1"/>
        <v>7.6</v>
      </c>
      <c r="W7" s="8">
        <f t="shared" si="2"/>
        <v>8</v>
      </c>
      <c r="X7" s="220"/>
    </row>
    <row r="8" spans="1:23" ht="12.75">
      <c r="A8" s="3">
        <f t="shared" si="0"/>
        <v>6.3</v>
      </c>
      <c r="B8" s="56">
        <v>6</v>
      </c>
      <c r="C8" s="36" t="s">
        <v>327</v>
      </c>
      <c r="D8" s="177" t="s">
        <v>112</v>
      </c>
      <c r="E8" s="79">
        <v>7</v>
      </c>
      <c r="F8" s="101"/>
      <c r="G8" s="92">
        <v>4</v>
      </c>
      <c r="H8" s="110">
        <v>7</v>
      </c>
      <c r="I8" s="101"/>
      <c r="J8" s="92">
        <v>4</v>
      </c>
      <c r="K8" s="81"/>
      <c r="L8" s="104">
        <v>4</v>
      </c>
      <c r="M8" s="79"/>
      <c r="N8" s="104">
        <v>7</v>
      </c>
      <c r="O8" s="79"/>
      <c r="P8" s="92">
        <v>8</v>
      </c>
      <c r="Q8" s="101">
        <v>6</v>
      </c>
      <c r="R8" s="79"/>
      <c r="S8" s="104">
        <v>6</v>
      </c>
      <c r="T8" s="79"/>
      <c r="U8" s="92">
        <v>10</v>
      </c>
      <c r="V8" s="96">
        <f t="shared" si="1"/>
        <v>6.3</v>
      </c>
      <c r="W8" s="8">
        <v>7</v>
      </c>
    </row>
    <row r="9" spans="1:23" ht="12.75">
      <c r="A9" s="3">
        <f t="shared" si="0"/>
        <v>6.1</v>
      </c>
      <c r="B9" s="56">
        <v>7</v>
      </c>
      <c r="C9" s="36" t="s">
        <v>328</v>
      </c>
      <c r="D9" s="177" t="s">
        <v>138</v>
      </c>
      <c r="E9" s="79">
        <v>5</v>
      </c>
      <c r="F9" s="101"/>
      <c r="G9" s="92">
        <v>4</v>
      </c>
      <c r="H9" s="110">
        <v>7</v>
      </c>
      <c r="I9" s="101"/>
      <c r="J9" s="92">
        <v>6</v>
      </c>
      <c r="K9" s="79"/>
      <c r="L9" s="104">
        <v>5</v>
      </c>
      <c r="M9" s="79"/>
      <c r="N9" s="104">
        <v>7</v>
      </c>
      <c r="O9" s="79"/>
      <c r="P9" s="92">
        <v>8</v>
      </c>
      <c r="Q9" s="101">
        <v>6</v>
      </c>
      <c r="R9" s="79"/>
      <c r="S9" s="104">
        <v>8</v>
      </c>
      <c r="T9" s="79"/>
      <c r="U9" s="92">
        <v>5</v>
      </c>
      <c r="V9" s="96">
        <f t="shared" si="1"/>
        <v>6.1</v>
      </c>
      <c r="W9" s="8">
        <f t="shared" si="2"/>
        <v>6</v>
      </c>
    </row>
    <row r="10" spans="1:27" ht="12.75">
      <c r="A10" s="3">
        <f t="shared" si="0"/>
        <v>4.583333333333333</v>
      </c>
      <c r="B10" s="56">
        <v>8</v>
      </c>
      <c r="C10" s="36" t="s">
        <v>329</v>
      </c>
      <c r="D10" s="177" t="s">
        <v>141</v>
      </c>
      <c r="E10" s="79">
        <v>7</v>
      </c>
      <c r="F10" s="101"/>
      <c r="G10" s="92">
        <v>4</v>
      </c>
      <c r="H10" s="110">
        <v>7</v>
      </c>
      <c r="I10" s="101"/>
      <c r="J10" s="92">
        <v>4</v>
      </c>
      <c r="K10" s="81">
        <v>1</v>
      </c>
      <c r="L10" s="104">
        <v>4</v>
      </c>
      <c r="M10" s="79"/>
      <c r="N10" s="104">
        <v>4</v>
      </c>
      <c r="O10" s="79">
        <v>2</v>
      </c>
      <c r="P10" s="92">
        <v>4</v>
      </c>
      <c r="Q10" s="101">
        <v>5</v>
      </c>
      <c r="R10" s="79"/>
      <c r="S10" s="311">
        <v>4</v>
      </c>
      <c r="T10" s="79"/>
      <c r="U10" s="92">
        <v>9</v>
      </c>
      <c r="V10" s="96">
        <f t="shared" si="1"/>
        <v>4.583333333333333</v>
      </c>
      <c r="W10" s="8">
        <f t="shared" si="2"/>
        <v>5</v>
      </c>
      <c r="Z10" s="14"/>
      <c r="AA10" s="14"/>
    </row>
    <row r="11" spans="1:23" ht="12.75">
      <c r="A11" s="3">
        <f t="shared" si="0"/>
        <v>6.3</v>
      </c>
      <c r="B11" s="56">
        <v>9</v>
      </c>
      <c r="C11" s="36" t="s">
        <v>330</v>
      </c>
      <c r="D11" s="177" t="s">
        <v>112</v>
      </c>
      <c r="E11" s="79">
        <v>6</v>
      </c>
      <c r="F11" s="101"/>
      <c r="G11" s="92">
        <v>4</v>
      </c>
      <c r="H11" s="110">
        <v>7</v>
      </c>
      <c r="I11" s="101"/>
      <c r="J11" s="92">
        <v>4</v>
      </c>
      <c r="K11" s="81"/>
      <c r="L11" s="104">
        <v>4</v>
      </c>
      <c r="M11" s="79"/>
      <c r="N11" s="104">
        <v>7</v>
      </c>
      <c r="O11" s="79"/>
      <c r="P11" s="80">
        <v>8</v>
      </c>
      <c r="Q11" s="100">
        <v>7</v>
      </c>
      <c r="R11" s="81" t="s">
        <v>276</v>
      </c>
      <c r="S11" s="135">
        <v>6</v>
      </c>
      <c r="T11" s="81"/>
      <c r="U11" s="80">
        <v>10</v>
      </c>
      <c r="V11" s="96">
        <f t="shared" si="1"/>
        <v>6.3</v>
      </c>
      <c r="W11" s="8">
        <v>7</v>
      </c>
    </row>
    <row r="12" spans="1:23" ht="12.75">
      <c r="A12" s="3">
        <f t="shared" si="0"/>
        <v>4.666666666666667</v>
      </c>
      <c r="B12" s="56">
        <v>10</v>
      </c>
      <c r="C12" s="36" t="s">
        <v>331</v>
      </c>
      <c r="D12" s="177" t="s">
        <v>111</v>
      </c>
      <c r="E12" s="79">
        <v>6</v>
      </c>
      <c r="F12" s="101">
        <v>2</v>
      </c>
      <c r="G12" s="92">
        <v>4</v>
      </c>
      <c r="H12" s="110">
        <v>6</v>
      </c>
      <c r="I12" s="101">
        <v>1</v>
      </c>
      <c r="J12" s="92">
        <v>4</v>
      </c>
      <c r="K12" s="79">
        <v>2</v>
      </c>
      <c r="L12" s="104">
        <v>4</v>
      </c>
      <c r="M12" s="79">
        <v>2</v>
      </c>
      <c r="N12" s="104">
        <v>7</v>
      </c>
      <c r="O12" s="79">
        <v>2</v>
      </c>
      <c r="P12" s="92">
        <v>7</v>
      </c>
      <c r="Q12" s="100">
        <v>6</v>
      </c>
      <c r="R12" s="81"/>
      <c r="S12" s="135">
        <v>8</v>
      </c>
      <c r="T12" s="81"/>
      <c r="U12" s="80">
        <v>9</v>
      </c>
      <c r="V12" s="96">
        <f t="shared" si="1"/>
        <v>4.666666666666667</v>
      </c>
      <c r="W12" s="8">
        <f t="shared" si="2"/>
        <v>5</v>
      </c>
    </row>
    <row r="13" spans="1:23" ht="12.75">
      <c r="A13" s="3">
        <f t="shared" si="0"/>
        <v>6.5</v>
      </c>
      <c r="B13" s="56">
        <v>11</v>
      </c>
      <c r="C13" s="2" t="s">
        <v>332</v>
      </c>
      <c r="D13" s="126" t="s">
        <v>113</v>
      </c>
      <c r="E13" s="79">
        <v>5</v>
      </c>
      <c r="F13" s="101"/>
      <c r="G13" s="92">
        <v>7</v>
      </c>
      <c r="H13" s="110">
        <v>7</v>
      </c>
      <c r="I13" s="101"/>
      <c r="J13" s="80">
        <v>6</v>
      </c>
      <c r="K13" s="79"/>
      <c r="L13" s="104">
        <v>9</v>
      </c>
      <c r="M13" s="79"/>
      <c r="N13" s="104">
        <v>9</v>
      </c>
      <c r="O13" s="79"/>
      <c r="P13" s="92">
        <v>7</v>
      </c>
      <c r="Q13" s="101">
        <v>5</v>
      </c>
      <c r="R13" s="79"/>
      <c r="S13" s="104">
        <v>5</v>
      </c>
      <c r="T13" s="79"/>
      <c r="U13" s="92">
        <v>5</v>
      </c>
      <c r="V13" s="96">
        <f t="shared" si="1"/>
        <v>6.5</v>
      </c>
      <c r="W13" s="8">
        <f t="shared" si="2"/>
        <v>7</v>
      </c>
    </row>
    <row r="14" spans="1:23" ht="12.75">
      <c r="A14" s="3">
        <f t="shared" si="0"/>
        <v>6.6</v>
      </c>
      <c r="B14" s="56">
        <v>12</v>
      </c>
      <c r="C14" s="2" t="s">
        <v>333</v>
      </c>
      <c r="D14" s="126" t="s">
        <v>81</v>
      </c>
      <c r="E14" s="79">
        <v>10</v>
      </c>
      <c r="F14" s="101"/>
      <c r="G14" s="92">
        <v>4</v>
      </c>
      <c r="H14" s="110">
        <v>6</v>
      </c>
      <c r="I14" s="101"/>
      <c r="J14" s="92">
        <v>4</v>
      </c>
      <c r="K14" s="79"/>
      <c r="L14" s="104">
        <v>9</v>
      </c>
      <c r="M14" s="79"/>
      <c r="N14" s="104">
        <v>4</v>
      </c>
      <c r="O14" s="79"/>
      <c r="P14" s="92">
        <v>9</v>
      </c>
      <c r="Q14" s="101">
        <v>6</v>
      </c>
      <c r="R14" s="79"/>
      <c r="S14" s="104">
        <v>4</v>
      </c>
      <c r="T14" s="79"/>
      <c r="U14" s="92">
        <v>10</v>
      </c>
      <c r="V14" s="96">
        <f t="shared" si="1"/>
        <v>6.6</v>
      </c>
      <c r="W14" s="8">
        <f t="shared" si="2"/>
        <v>7</v>
      </c>
    </row>
    <row r="15" spans="1:23" ht="12.75">
      <c r="A15" s="3">
        <f t="shared" si="0"/>
        <v>3.7142857142857144</v>
      </c>
      <c r="B15" s="56">
        <v>13</v>
      </c>
      <c r="C15" s="2" t="s">
        <v>334</v>
      </c>
      <c r="D15" s="126" t="s">
        <v>114</v>
      </c>
      <c r="E15" s="79">
        <v>6</v>
      </c>
      <c r="F15" s="101">
        <v>1</v>
      </c>
      <c r="G15" s="92">
        <v>6</v>
      </c>
      <c r="H15" s="110">
        <v>5</v>
      </c>
      <c r="I15" s="101">
        <v>1</v>
      </c>
      <c r="J15" s="92">
        <v>6</v>
      </c>
      <c r="K15" s="81" t="s">
        <v>276</v>
      </c>
      <c r="L15" s="104">
        <v>4</v>
      </c>
      <c r="M15" s="79">
        <v>1</v>
      </c>
      <c r="N15" s="104">
        <v>4</v>
      </c>
      <c r="O15" s="79">
        <v>1</v>
      </c>
      <c r="P15" s="92">
        <v>4</v>
      </c>
      <c r="Q15" s="101">
        <v>4</v>
      </c>
      <c r="R15" s="79"/>
      <c r="S15" s="311">
        <v>4</v>
      </c>
      <c r="T15" s="79"/>
      <c r="U15" s="92">
        <v>5</v>
      </c>
      <c r="V15" s="96">
        <f t="shared" si="1"/>
        <v>3.7142857142857144</v>
      </c>
      <c r="W15" s="8">
        <f t="shared" si="2"/>
        <v>4</v>
      </c>
    </row>
    <row r="16" spans="1:23" ht="13.5" thickBot="1">
      <c r="A16" s="3">
        <f t="shared" si="0"/>
        <v>5.8</v>
      </c>
      <c r="B16" s="56">
        <v>14</v>
      </c>
      <c r="C16" s="2" t="s">
        <v>335</v>
      </c>
      <c r="D16" s="126" t="s">
        <v>82</v>
      </c>
      <c r="E16" s="222">
        <v>4</v>
      </c>
      <c r="F16" s="297"/>
      <c r="G16" s="223">
        <v>4</v>
      </c>
      <c r="H16" s="233">
        <v>6</v>
      </c>
      <c r="I16" s="275"/>
      <c r="J16" s="232">
        <v>4</v>
      </c>
      <c r="K16" s="228"/>
      <c r="L16" s="224">
        <v>7</v>
      </c>
      <c r="M16" s="222"/>
      <c r="N16" s="224">
        <v>5</v>
      </c>
      <c r="O16" s="222"/>
      <c r="P16" s="223">
        <v>7</v>
      </c>
      <c r="Q16" s="275">
        <v>5</v>
      </c>
      <c r="R16" s="222"/>
      <c r="S16" s="224">
        <v>7</v>
      </c>
      <c r="T16" s="222"/>
      <c r="U16" s="223">
        <v>9</v>
      </c>
      <c r="V16" s="96">
        <f t="shared" si="1"/>
        <v>5.8</v>
      </c>
      <c r="W16" s="8">
        <f t="shared" si="2"/>
        <v>6</v>
      </c>
    </row>
    <row r="17" spans="2:23" s="5" customFormat="1" ht="13.5" thickBot="1">
      <c r="B17" s="369" t="s">
        <v>0</v>
      </c>
      <c r="C17" s="370"/>
      <c r="D17" s="370"/>
      <c r="E17" s="276">
        <f>AVERAGE(E3:E16)</f>
        <v>5.714285714285714</v>
      </c>
      <c r="F17" s="298"/>
      <c r="G17" s="277">
        <f>AVERAGE(G3:G16)</f>
        <v>4.357142857142857</v>
      </c>
      <c r="H17" s="277">
        <f>AVERAGE(H3:H16)</f>
        <v>6.428571428571429</v>
      </c>
      <c r="I17" s="277"/>
      <c r="J17" s="277">
        <f>AVERAGE(J3:J16)</f>
        <v>4.928571428571429</v>
      </c>
      <c r="K17" s="277"/>
      <c r="L17" s="277">
        <f>AVERAGE(L3:L16)</f>
        <v>5.857142857142857</v>
      </c>
      <c r="M17" s="278"/>
      <c r="N17" s="278">
        <f>AVERAGE(N3:N16)</f>
        <v>6.6923076923076925</v>
      </c>
      <c r="O17" s="278"/>
      <c r="P17" s="278">
        <f>AVERAGE(P3:P16)</f>
        <v>6.571428571428571</v>
      </c>
      <c r="Q17" s="277">
        <f>AVERAGE(Q3:Q16)</f>
        <v>5.142857142857143</v>
      </c>
      <c r="R17" s="278"/>
      <c r="S17" s="278"/>
      <c r="T17" s="278"/>
      <c r="U17" s="278"/>
      <c r="V17" s="95">
        <f>AVERAGE(V3:V16)</f>
        <v>5.566542386185242</v>
      </c>
      <c r="W17" s="33">
        <f>AVERAGE(W3:W16)</f>
        <v>5.714285714285714</v>
      </c>
    </row>
    <row r="18" spans="2:23" s="5" customFormat="1" ht="13.5" thickBot="1">
      <c r="B18" s="369"/>
      <c r="C18" s="370"/>
      <c r="D18" s="370"/>
      <c r="E18" s="345" t="s">
        <v>93</v>
      </c>
      <c r="F18" s="361"/>
      <c r="G18" s="346"/>
      <c r="H18" s="353" t="s">
        <v>135</v>
      </c>
      <c r="I18" s="354"/>
      <c r="J18" s="352"/>
      <c r="K18" s="372" t="s">
        <v>58</v>
      </c>
      <c r="L18" s="372"/>
      <c r="M18" s="210"/>
      <c r="N18" s="205" t="s">
        <v>59</v>
      </c>
      <c r="O18" s="179"/>
      <c r="P18" s="179" t="s">
        <v>60</v>
      </c>
      <c r="Q18" s="179" t="s">
        <v>61</v>
      </c>
      <c r="R18" s="372" t="s">
        <v>62</v>
      </c>
      <c r="S18" s="374"/>
      <c r="T18" s="372" t="s">
        <v>73</v>
      </c>
      <c r="U18" s="374"/>
      <c r="V18" s="89"/>
      <c r="W18" s="9"/>
    </row>
    <row r="19" spans="2:23" ht="12.75">
      <c r="B19" s="364" t="s">
        <v>44</v>
      </c>
      <c r="C19" s="365"/>
      <c r="D19" s="366"/>
      <c r="E19" s="375" t="s">
        <v>22</v>
      </c>
      <c r="F19" s="376"/>
      <c r="G19" s="376"/>
      <c r="H19" s="376"/>
      <c r="I19" s="376"/>
      <c r="J19" s="376"/>
      <c r="K19" s="343"/>
      <c r="L19" s="343"/>
      <c r="M19" s="376"/>
      <c r="N19" s="376"/>
      <c r="O19" s="376"/>
      <c r="P19" s="376"/>
      <c r="Q19" s="343"/>
      <c r="R19" s="343"/>
      <c r="S19" s="343"/>
      <c r="T19" s="343"/>
      <c r="U19" s="343"/>
      <c r="V19" s="34">
        <f>W19/B16</f>
        <v>0.9285714285714286</v>
      </c>
      <c r="W19" s="8">
        <f>COUNTIF(W3:W16,"&gt;3")</f>
        <v>13</v>
      </c>
    </row>
    <row r="20" spans="2:23" ht="12.75">
      <c r="B20" s="364" t="s">
        <v>45</v>
      </c>
      <c r="C20" s="365"/>
      <c r="D20" s="366"/>
      <c r="E20" s="13"/>
      <c r="F20" s="13"/>
      <c r="G20" s="4"/>
      <c r="H20" s="4"/>
      <c r="I20" s="4"/>
      <c r="J20" s="4"/>
      <c r="K20" s="4"/>
      <c r="L20" s="4"/>
      <c r="M20" s="4"/>
      <c r="N20" s="4"/>
      <c r="O20" s="4"/>
      <c r="P20" s="4"/>
      <c r="Q20" s="13"/>
      <c r="R20" s="13"/>
      <c r="S20" s="13"/>
      <c r="T20" s="13"/>
      <c r="U20" s="13"/>
      <c r="V20" s="34">
        <f>W20/B16</f>
        <v>0.42857142857142855</v>
      </c>
      <c r="W20" s="8">
        <f>COUNTIF(W3:W16,"&gt;6")</f>
        <v>6</v>
      </c>
    </row>
    <row r="22" ht="12.75">
      <c r="C22" t="s">
        <v>233</v>
      </c>
    </row>
    <row r="24" spans="26:28" ht="12.75">
      <c r="Z24" s="53"/>
      <c r="AA24" s="53"/>
      <c r="AB24" s="3"/>
    </row>
    <row r="54" spans="2:9" ht="12.75">
      <c r="B54" s="12" t="s">
        <v>69</v>
      </c>
      <c r="C54" s="12" t="s">
        <v>398</v>
      </c>
      <c r="D54" s="12" t="s">
        <v>173</v>
      </c>
      <c r="E54" s="12" t="s">
        <v>174</v>
      </c>
      <c r="F54" s="30"/>
      <c r="G54" s="31"/>
      <c r="H54" s="30"/>
      <c r="I54" s="30"/>
    </row>
    <row r="55" spans="2:9" ht="12.75">
      <c r="B55" s="1">
        <v>15</v>
      </c>
      <c r="C55" s="1" t="s">
        <v>405</v>
      </c>
      <c r="D55" s="12">
        <v>6</v>
      </c>
      <c r="E55" s="12">
        <v>7</v>
      </c>
      <c r="F55" s="30"/>
      <c r="G55" s="31"/>
      <c r="H55" s="30"/>
      <c r="I55" s="30"/>
    </row>
    <row r="56" spans="2:9" ht="12.75">
      <c r="B56" s="1">
        <v>16</v>
      </c>
      <c r="C56" s="1" t="s">
        <v>406</v>
      </c>
      <c r="D56" s="12">
        <v>7</v>
      </c>
      <c r="E56" s="12">
        <v>5</v>
      </c>
      <c r="F56" s="30"/>
      <c r="G56" s="31"/>
      <c r="H56" s="30"/>
      <c r="I56" s="30"/>
    </row>
    <row r="57" spans="2:9" ht="12.75">
      <c r="B57" s="1">
        <v>17</v>
      </c>
      <c r="C57" s="1" t="s">
        <v>400</v>
      </c>
      <c r="D57" s="12">
        <v>6</v>
      </c>
      <c r="E57" s="110">
        <v>6</v>
      </c>
      <c r="F57" s="289"/>
      <c r="G57" s="31"/>
      <c r="H57" s="30"/>
      <c r="I57" s="30"/>
    </row>
    <row r="58" spans="2:9" ht="12.75">
      <c r="B58" s="1">
        <v>18</v>
      </c>
      <c r="C58" s="1" t="s">
        <v>404</v>
      </c>
      <c r="D58" s="12">
        <v>5</v>
      </c>
      <c r="E58" s="12">
        <v>7</v>
      </c>
      <c r="F58" s="30"/>
      <c r="G58" s="31"/>
      <c r="H58" s="30"/>
      <c r="I58" s="30"/>
    </row>
    <row r="59" spans="2:9" ht="12.75">
      <c r="B59" s="1">
        <v>19</v>
      </c>
      <c r="C59" s="1" t="s">
        <v>409</v>
      </c>
      <c r="D59" s="12">
        <v>7</v>
      </c>
      <c r="E59" s="110">
        <v>7</v>
      </c>
      <c r="F59" s="289"/>
      <c r="G59" s="31"/>
      <c r="H59" s="30"/>
      <c r="I59" s="30"/>
    </row>
    <row r="60" spans="2:9" ht="12.75">
      <c r="B60" s="1">
        <v>20</v>
      </c>
      <c r="C60" s="1" t="s">
        <v>401</v>
      </c>
      <c r="D60" s="12">
        <v>7</v>
      </c>
      <c r="E60" s="12">
        <v>7</v>
      </c>
      <c r="F60" s="30"/>
      <c r="G60" s="31"/>
      <c r="H60" s="30"/>
      <c r="I60" s="30"/>
    </row>
    <row r="61" spans="2:9" ht="12.75">
      <c r="B61" s="1">
        <v>21</v>
      </c>
      <c r="C61" s="1" t="s">
        <v>410</v>
      </c>
      <c r="D61" s="12">
        <v>6</v>
      </c>
      <c r="E61" s="110">
        <v>6</v>
      </c>
      <c r="F61" s="289"/>
      <c r="G61" s="31"/>
      <c r="H61" s="30"/>
      <c r="I61" s="30"/>
    </row>
    <row r="62" spans="2:9" ht="12.75">
      <c r="B62" s="1">
        <v>22</v>
      </c>
      <c r="C62" s="1" t="s">
        <v>420</v>
      </c>
      <c r="D62" s="12">
        <v>4</v>
      </c>
      <c r="E62" s="110">
        <v>6</v>
      </c>
      <c r="F62" s="289"/>
      <c r="G62" s="31"/>
      <c r="H62" s="30"/>
      <c r="I62" s="30"/>
    </row>
    <row r="63" spans="2:9" ht="12.75">
      <c r="B63" s="1">
        <v>23</v>
      </c>
      <c r="C63" s="1" t="s">
        <v>402</v>
      </c>
      <c r="D63" s="12">
        <v>6</v>
      </c>
      <c r="E63" s="12">
        <v>6</v>
      </c>
      <c r="F63" s="30"/>
      <c r="G63" s="31"/>
      <c r="H63" s="30"/>
      <c r="I63" s="30"/>
    </row>
    <row r="64" spans="2:9" ht="12.75">
      <c r="B64" s="1">
        <v>24</v>
      </c>
      <c r="C64" s="1" t="s">
        <v>411</v>
      </c>
      <c r="D64" s="12">
        <v>4</v>
      </c>
      <c r="E64" s="12">
        <v>5</v>
      </c>
      <c r="F64" s="30"/>
      <c r="G64" s="31"/>
      <c r="H64" s="30"/>
      <c r="I64" s="30"/>
    </row>
    <row r="65" spans="2:9" ht="12.75">
      <c r="B65" s="1">
        <v>25</v>
      </c>
      <c r="C65" s="1" t="s">
        <v>399</v>
      </c>
      <c r="D65" s="12">
        <v>7</v>
      </c>
      <c r="E65" s="110">
        <v>7</v>
      </c>
      <c r="F65" s="289"/>
      <c r="G65" s="31"/>
      <c r="H65" s="30"/>
      <c r="I65" s="30"/>
    </row>
    <row r="66" spans="2:9" ht="12.75">
      <c r="B66" s="1">
        <v>26</v>
      </c>
      <c r="C66" s="1" t="s">
        <v>412</v>
      </c>
      <c r="D66" s="12">
        <v>5</v>
      </c>
      <c r="E66" s="12">
        <v>7</v>
      </c>
      <c r="F66" s="30"/>
      <c r="G66" s="31"/>
      <c r="H66" s="30"/>
      <c r="I66" s="30"/>
    </row>
    <row r="67" spans="2:9" ht="12.75">
      <c r="B67" s="1">
        <v>27</v>
      </c>
      <c r="C67" s="1" t="s">
        <v>403</v>
      </c>
      <c r="D67" s="12">
        <v>4</v>
      </c>
      <c r="E67" s="12">
        <v>4</v>
      </c>
      <c r="F67" s="30"/>
      <c r="G67" s="31"/>
      <c r="H67" s="30"/>
      <c r="I67" s="30"/>
    </row>
    <row r="68" spans="2:9" ht="12.75">
      <c r="B68" s="1">
        <v>28</v>
      </c>
      <c r="C68" s="1" t="s">
        <v>413</v>
      </c>
      <c r="D68" s="12">
        <v>7</v>
      </c>
      <c r="E68" s="110">
        <v>7</v>
      </c>
      <c r="F68" s="289"/>
      <c r="G68" s="31"/>
      <c r="H68" s="30"/>
      <c r="I68" s="30"/>
    </row>
  </sheetData>
  <sheetProtection/>
  <mergeCells count="11">
    <mergeCell ref="T18:U18"/>
    <mergeCell ref="H18:J18"/>
    <mergeCell ref="B20:D20"/>
    <mergeCell ref="C1:L1"/>
    <mergeCell ref="B17:D17"/>
    <mergeCell ref="B18:D18"/>
    <mergeCell ref="B19:D19"/>
    <mergeCell ref="E18:G18"/>
    <mergeCell ref="K18:L18"/>
    <mergeCell ref="E19:U19"/>
    <mergeCell ref="R18:S18"/>
  </mergeCells>
  <conditionalFormatting sqref="W3:W16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V3:V16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:AQ22"/>
  <sheetViews>
    <sheetView zoomScalePageLayoutView="0" workbookViewId="0" topLeftCell="B1">
      <selection activeCell="V12" sqref="V12"/>
    </sheetView>
  </sheetViews>
  <sheetFormatPr defaultColWidth="9.00390625" defaultRowHeight="12.75"/>
  <cols>
    <col min="1" max="1" width="10.87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5.875" style="0" customWidth="1"/>
    <col min="6" max="6" width="5.375" style="0" customWidth="1"/>
    <col min="7" max="8" width="5.625" style="0" customWidth="1"/>
    <col min="9" max="15" width="5.375" style="0" customWidth="1"/>
    <col min="16" max="16" width="3.875" style="0" customWidth="1"/>
    <col min="17" max="20" width="5.375" style="0" customWidth="1"/>
    <col min="21" max="21" width="9.875" style="3" customWidth="1"/>
    <col min="22" max="22" width="9.125" style="10" customWidth="1"/>
  </cols>
  <sheetData>
    <row r="1" spans="4:43" ht="13.5" thickBot="1">
      <c r="D1" s="68" t="s">
        <v>235</v>
      </c>
      <c r="E1" s="142"/>
      <c r="F1" s="142"/>
      <c r="G1" s="68"/>
      <c r="H1" s="68"/>
      <c r="I1" s="68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57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59"/>
      <c r="AM1" s="60"/>
      <c r="AP1" s="14"/>
      <c r="AQ1" s="15"/>
    </row>
    <row r="2" spans="2:39" ht="16.5" customHeight="1" thickBot="1">
      <c r="B2" s="61" t="s">
        <v>69</v>
      </c>
      <c r="C2" s="63" t="s">
        <v>26</v>
      </c>
      <c r="D2" s="97" t="s">
        <v>70</v>
      </c>
      <c r="E2" s="75">
        <v>43360</v>
      </c>
      <c r="F2" s="76">
        <v>43367</v>
      </c>
      <c r="G2" s="76">
        <v>43374</v>
      </c>
      <c r="H2" s="75">
        <v>43388</v>
      </c>
      <c r="I2" s="112">
        <v>43391</v>
      </c>
      <c r="J2" s="133">
        <v>43395</v>
      </c>
      <c r="K2" s="139">
        <v>43398</v>
      </c>
      <c r="L2" s="133">
        <v>43402</v>
      </c>
      <c r="M2" s="133">
        <v>43409</v>
      </c>
      <c r="N2" s="133">
        <v>43412</v>
      </c>
      <c r="O2" s="139">
        <v>43423</v>
      </c>
      <c r="P2" s="143"/>
      <c r="Q2" s="143">
        <v>43430</v>
      </c>
      <c r="R2" s="143">
        <v>43463</v>
      </c>
      <c r="S2" s="143">
        <v>43468</v>
      </c>
      <c r="T2" s="143">
        <v>43469</v>
      </c>
      <c r="U2" s="218" t="s">
        <v>24</v>
      </c>
      <c r="V2" s="217" t="s">
        <v>21</v>
      </c>
      <c r="AF2" s="31"/>
      <c r="AG2" s="31"/>
      <c r="AH2" s="31"/>
      <c r="AI2" s="31"/>
      <c r="AJ2" s="31"/>
      <c r="AK2" s="31"/>
      <c r="AL2" s="31"/>
      <c r="AM2" s="31"/>
    </row>
    <row r="3" spans="1:25" ht="12.75">
      <c r="A3" s="3">
        <f aca="true" t="shared" si="0" ref="A3:A14">U3</f>
        <v>7.461538461538462</v>
      </c>
      <c r="B3" s="2">
        <v>1</v>
      </c>
      <c r="C3" s="2" t="s">
        <v>293</v>
      </c>
      <c r="D3" s="177" t="s">
        <v>111</v>
      </c>
      <c r="E3" s="82"/>
      <c r="F3" s="78">
        <v>8</v>
      </c>
      <c r="G3" s="92">
        <v>6</v>
      </c>
      <c r="H3" s="124"/>
      <c r="I3" s="125">
        <v>7</v>
      </c>
      <c r="J3" s="161">
        <v>6</v>
      </c>
      <c r="K3" s="172">
        <v>8</v>
      </c>
      <c r="L3" s="172">
        <v>7</v>
      </c>
      <c r="M3" s="174">
        <v>5</v>
      </c>
      <c r="N3" s="161">
        <v>8</v>
      </c>
      <c r="O3" s="202">
        <v>8</v>
      </c>
      <c r="P3" s="122"/>
      <c r="Q3" s="125">
        <v>9</v>
      </c>
      <c r="R3" s="172">
        <v>7</v>
      </c>
      <c r="S3" s="172">
        <v>9</v>
      </c>
      <c r="T3" s="161">
        <v>9</v>
      </c>
      <c r="U3" s="96">
        <f aca="true" t="shared" si="1" ref="U3:U16">AVERAGE(E3:T3)</f>
        <v>7.461538461538462</v>
      </c>
      <c r="V3" s="8">
        <v>8</v>
      </c>
      <c r="W3" s="1" t="s">
        <v>30</v>
      </c>
      <c r="X3" s="1">
        <f>COUNTIF(V3:V16,"&gt;8")</f>
        <v>4</v>
      </c>
      <c r="Y3" s="46">
        <f>X3/$B$16</f>
        <v>0.2857142857142857</v>
      </c>
    </row>
    <row r="4" spans="1:25" ht="12.75">
      <c r="A4" s="3">
        <f t="shared" si="0"/>
        <v>7.5</v>
      </c>
      <c r="B4" s="2">
        <v>2</v>
      </c>
      <c r="C4" s="2" t="s">
        <v>294</v>
      </c>
      <c r="D4" s="126" t="s">
        <v>141</v>
      </c>
      <c r="E4" s="81"/>
      <c r="F4" s="80">
        <v>8</v>
      </c>
      <c r="G4" s="80">
        <v>6</v>
      </c>
      <c r="H4" s="81"/>
      <c r="I4" s="92">
        <v>9</v>
      </c>
      <c r="J4" s="94">
        <v>7</v>
      </c>
      <c r="K4" s="118">
        <v>9</v>
      </c>
      <c r="L4" s="118">
        <v>9</v>
      </c>
      <c r="M4" s="104">
        <v>7</v>
      </c>
      <c r="N4" s="94">
        <v>7</v>
      </c>
      <c r="O4" s="120">
        <v>8</v>
      </c>
      <c r="P4" s="79">
        <v>9</v>
      </c>
      <c r="Q4" s="92">
        <v>4</v>
      </c>
      <c r="R4" s="118">
        <v>7</v>
      </c>
      <c r="S4" s="118">
        <v>7</v>
      </c>
      <c r="T4" s="94">
        <v>8</v>
      </c>
      <c r="U4" s="96">
        <f t="shared" si="1"/>
        <v>7.5</v>
      </c>
      <c r="V4" s="8">
        <f aca="true" t="shared" si="2" ref="V4:V16">ROUND(U4,0)</f>
        <v>8</v>
      </c>
      <c r="W4" s="1" t="s">
        <v>31</v>
      </c>
      <c r="X4" s="47">
        <f>COUNTIF(V3:V16,7)+COUNTIF(V3:V16,8)</f>
        <v>9</v>
      </c>
      <c r="Y4" s="46">
        <f>X4/$B$16</f>
        <v>0.6428571428571429</v>
      </c>
    </row>
    <row r="5" spans="1:25" ht="12.75">
      <c r="A5" s="3">
        <f t="shared" si="0"/>
        <v>6.461538461538462</v>
      </c>
      <c r="B5" s="2">
        <v>3</v>
      </c>
      <c r="C5" s="2" t="s">
        <v>295</v>
      </c>
      <c r="D5" s="126" t="s">
        <v>82</v>
      </c>
      <c r="E5" s="81"/>
      <c r="F5" s="80">
        <v>6</v>
      </c>
      <c r="G5" s="80">
        <v>6</v>
      </c>
      <c r="H5" s="81"/>
      <c r="I5" s="92">
        <v>6</v>
      </c>
      <c r="J5" s="94">
        <v>5</v>
      </c>
      <c r="K5" s="118">
        <v>4</v>
      </c>
      <c r="L5" s="118">
        <v>5</v>
      </c>
      <c r="M5" s="104">
        <v>4</v>
      </c>
      <c r="N5" s="94">
        <v>7</v>
      </c>
      <c r="O5" s="120">
        <v>7</v>
      </c>
      <c r="P5" s="79"/>
      <c r="Q5" s="92">
        <v>10</v>
      </c>
      <c r="R5" s="118">
        <v>7</v>
      </c>
      <c r="S5" s="118">
        <v>8</v>
      </c>
      <c r="T5" s="94">
        <v>9</v>
      </c>
      <c r="U5" s="96">
        <f t="shared" si="1"/>
        <v>6.461538461538462</v>
      </c>
      <c r="V5" s="8">
        <v>7</v>
      </c>
      <c r="W5" s="1" t="s">
        <v>32</v>
      </c>
      <c r="X5" s="47">
        <f>COUNTIF(V3:V16,4)+COUNTIF(V3:V16,5)+COUNTIF(V3:V16,6)</f>
        <v>1</v>
      </c>
      <c r="Y5" s="46">
        <f>X5/$B$16</f>
        <v>0.07142857142857142</v>
      </c>
    </row>
    <row r="6" spans="1:25" ht="12.75">
      <c r="A6" s="3">
        <f t="shared" si="0"/>
        <v>6.538461538461538</v>
      </c>
      <c r="B6" s="2">
        <v>4</v>
      </c>
      <c r="C6" s="2" t="s">
        <v>296</v>
      </c>
      <c r="D6" s="126" t="s">
        <v>81</v>
      </c>
      <c r="E6" s="81"/>
      <c r="F6" s="80">
        <v>4</v>
      </c>
      <c r="G6" s="80">
        <v>5</v>
      </c>
      <c r="H6" s="81"/>
      <c r="I6" s="92">
        <v>7</v>
      </c>
      <c r="J6" s="94">
        <v>5</v>
      </c>
      <c r="K6" s="118">
        <v>7</v>
      </c>
      <c r="L6" s="118">
        <v>4</v>
      </c>
      <c r="M6" s="104">
        <v>4</v>
      </c>
      <c r="N6" s="94">
        <v>8</v>
      </c>
      <c r="O6" s="120">
        <v>8</v>
      </c>
      <c r="P6" s="79"/>
      <c r="Q6" s="92">
        <v>9</v>
      </c>
      <c r="R6" s="118">
        <v>7</v>
      </c>
      <c r="S6" s="118">
        <v>8</v>
      </c>
      <c r="T6" s="94">
        <v>9</v>
      </c>
      <c r="U6" s="96">
        <f t="shared" si="1"/>
        <v>6.538461538461538</v>
      </c>
      <c r="V6" s="8">
        <f t="shared" si="2"/>
        <v>7</v>
      </c>
      <c r="W6" s="1" t="s">
        <v>33</v>
      </c>
      <c r="X6" s="1">
        <f>COUNTIF(V3:V16,"&lt;4")</f>
        <v>0</v>
      </c>
      <c r="Y6" s="46">
        <f>X6/$B$16</f>
        <v>0</v>
      </c>
    </row>
    <row r="7" spans="1:25" ht="12.75">
      <c r="A7" s="3">
        <f t="shared" si="0"/>
        <v>7.928571428571429</v>
      </c>
      <c r="B7" s="2">
        <v>5</v>
      </c>
      <c r="C7" s="2" t="s">
        <v>297</v>
      </c>
      <c r="D7" s="126" t="s">
        <v>113</v>
      </c>
      <c r="E7" s="81"/>
      <c r="F7" s="80">
        <v>8</v>
      </c>
      <c r="G7" s="80">
        <v>6</v>
      </c>
      <c r="H7" s="81"/>
      <c r="I7" s="92">
        <v>8</v>
      </c>
      <c r="J7" s="94">
        <v>7</v>
      </c>
      <c r="K7" s="118">
        <v>9</v>
      </c>
      <c r="L7" s="118">
        <v>7</v>
      </c>
      <c r="M7" s="104">
        <v>7</v>
      </c>
      <c r="N7" s="94">
        <v>9</v>
      </c>
      <c r="O7" s="120">
        <v>9</v>
      </c>
      <c r="P7" s="79">
        <v>9</v>
      </c>
      <c r="Q7" s="92">
        <v>8</v>
      </c>
      <c r="R7" s="118">
        <v>8</v>
      </c>
      <c r="S7" s="118">
        <v>8</v>
      </c>
      <c r="T7" s="94">
        <v>8</v>
      </c>
      <c r="U7" s="96">
        <f t="shared" si="1"/>
        <v>7.928571428571429</v>
      </c>
      <c r="V7" s="8">
        <f t="shared" si="2"/>
        <v>8</v>
      </c>
      <c r="W7" s="48" t="s">
        <v>34</v>
      </c>
      <c r="X7" s="1">
        <f>B16-SUM(X3:X6)</f>
        <v>0</v>
      </c>
      <c r="Y7" s="46">
        <f>X7/$B$16</f>
        <v>0</v>
      </c>
    </row>
    <row r="8" spans="1:22" ht="12.75">
      <c r="A8" s="3">
        <f t="shared" si="0"/>
        <v>6.615384615384615</v>
      </c>
      <c r="B8" s="2">
        <v>6</v>
      </c>
      <c r="C8" s="2" t="s">
        <v>298</v>
      </c>
      <c r="D8" s="126" t="s">
        <v>138</v>
      </c>
      <c r="E8" s="81"/>
      <c r="F8" s="92">
        <v>5</v>
      </c>
      <c r="G8" s="80">
        <v>5</v>
      </c>
      <c r="H8" s="81"/>
      <c r="I8" s="92">
        <v>7</v>
      </c>
      <c r="J8" s="94">
        <v>7</v>
      </c>
      <c r="K8" s="118">
        <v>9</v>
      </c>
      <c r="L8" s="118">
        <v>4</v>
      </c>
      <c r="M8" s="104">
        <v>4</v>
      </c>
      <c r="N8" s="94">
        <v>7</v>
      </c>
      <c r="O8" s="120">
        <v>8</v>
      </c>
      <c r="P8" s="79"/>
      <c r="Q8" s="92">
        <v>9</v>
      </c>
      <c r="R8" s="118">
        <v>6</v>
      </c>
      <c r="S8" s="118">
        <v>8</v>
      </c>
      <c r="T8" s="94">
        <v>7</v>
      </c>
      <c r="U8" s="96">
        <f t="shared" si="1"/>
        <v>6.615384615384615</v>
      </c>
      <c r="V8" s="8">
        <f t="shared" si="2"/>
        <v>7</v>
      </c>
    </row>
    <row r="9" spans="1:22" ht="12.75">
      <c r="A9" s="3">
        <f t="shared" si="0"/>
        <v>7.833333333333333</v>
      </c>
      <c r="B9" s="2">
        <v>7</v>
      </c>
      <c r="C9" s="2" t="s">
        <v>299</v>
      </c>
      <c r="D9" s="126" t="s">
        <v>113</v>
      </c>
      <c r="E9" s="81"/>
      <c r="F9" s="80">
        <v>8</v>
      </c>
      <c r="G9" s="80">
        <v>6</v>
      </c>
      <c r="H9" s="81"/>
      <c r="I9" s="92">
        <v>8</v>
      </c>
      <c r="J9" s="94">
        <v>7</v>
      </c>
      <c r="K9" s="118">
        <v>9</v>
      </c>
      <c r="L9" s="118">
        <v>7</v>
      </c>
      <c r="M9" s="104">
        <v>7</v>
      </c>
      <c r="N9" s="94">
        <v>9</v>
      </c>
      <c r="O9" s="120">
        <v>9</v>
      </c>
      <c r="P9" s="79"/>
      <c r="Q9" s="92" t="s">
        <v>276</v>
      </c>
      <c r="R9" s="118">
        <v>8</v>
      </c>
      <c r="S9" s="118">
        <v>8</v>
      </c>
      <c r="T9" s="94">
        <v>8</v>
      </c>
      <c r="U9" s="96">
        <f t="shared" si="1"/>
        <v>7.833333333333333</v>
      </c>
      <c r="V9" s="8">
        <f t="shared" si="2"/>
        <v>8</v>
      </c>
    </row>
    <row r="10" spans="1:22" ht="12.75">
      <c r="A10" s="3">
        <f t="shared" si="0"/>
        <v>7.615384615384615</v>
      </c>
      <c r="B10" s="2">
        <v>8</v>
      </c>
      <c r="C10" s="2" t="s">
        <v>300</v>
      </c>
      <c r="D10" s="126" t="s">
        <v>80</v>
      </c>
      <c r="E10" s="81"/>
      <c r="F10" s="80">
        <v>8</v>
      </c>
      <c r="G10" s="80">
        <v>6</v>
      </c>
      <c r="H10" s="81"/>
      <c r="I10" s="92">
        <v>7</v>
      </c>
      <c r="J10" s="94">
        <v>7</v>
      </c>
      <c r="K10" s="118">
        <v>9</v>
      </c>
      <c r="L10" s="118">
        <v>9</v>
      </c>
      <c r="M10" s="104">
        <v>7</v>
      </c>
      <c r="N10" s="94">
        <v>7</v>
      </c>
      <c r="O10" s="120">
        <v>8</v>
      </c>
      <c r="P10" s="79"/>
      <c r="Q10" s="92">
        <v>9</v>
      </c>
      <c r="R10" s="118">
        <v>8</v>
      </c>
      <c r="S10" s="118">
        <v>7</v>
      </c>
      <c r="T10" s="94">
        <v>7</v>
      </c>
      <c r="U10" s="96">
        <f t="shared" si="1"/>
        <v>7.615384615384615</v>
      </c>
      <c r="V10" s="8">
        <f t="shared" si="2"/>
        <v>8</v>
      </c>
    </row>
    <row r="11" spans="1:22" ht="12.75">
      <c r="A11" s="3">
        <f t="shared" si="0"/>
        <v>8.538461538461538</v>
      </c>
      <c r="B11" s="2">
        <v>9</v>
      </c>
      <c r="C11" s="2" t="s">
        <v>301</v>
      </c>
      <c r="D11" s="126" t="s">
        <v>112</v>
      </c>
      <c r="E11" s="81"/>
      <c r="F11" s="80">
        <v>9</v>
      </c>
      <c r="G11" s="80">
        <v>8</v>
      </c>
      <c r="H11" s="81"/>
      <c r="I11" s="92">
        <v>9</v>
      </c>
      <c r="J11" s="94">
        <v>8</v>
      </c>
      <c r="K11" s="118">
        <v>9</v>
      </c>
      <c r="L11" s="118">
        <v>9</v>
      </c>
      <c r="M11" s="104">
        <v>7</v>
      </c>
      <c r="N11" s="94">
        <v>9</v>
      </c>
      <c r="O11" s="120">
        <v>9</v>
      </c>
      <c r="P11" s="79"/>
      <c r="Q11" s="92">
        <v>9</v>
      </c>
      <c r="R11" s="118">
        <v>9</v>
      </c>
      <c r="S11" s="118">
        <v>8</v>
      </c>
      <c r="T11" s="94">
        <v>8</v>
      </c>
      <c r="U11" s="96">
        <f t="shared" si="1"/>
        <v>8.538461538461538</v>
      </c>
      <c r="V11" s="8">
        <f t="shared" si="2"/>
        <v>9</v>
      </c>
    </row>
    <row r="12" spans="1:22" ht="12.75">
      <c r="A12" s="3">
        <f t="shared" si="0"/>
        <v>6</v>
      </c>
      <c r="B12" s="2">
        <v>10</v>
      </c>
      <c r="C12" s="2" t="s">
        <v>302</v>
      </c>
      <c r="D12" s="126" t="s">
        <v>114</v>
      </c>
      <c r="E12" s="81"/>
      <c r="F12" s="80">
        <v>6</v>
      </c>
      <c r="G12" s="80">
        <v>4</v>
      </c>
      <c r="H12" s="81"/>
      <c r="I12" s="92">
        <v>7</v>
      </c>
      <c r="J12" s="94">
        <v>7</v>
      </c>
      <c r="K12" s="118">
        <v>9</v>
      </c>
      <c r="L12" s="118">
        <v>4</v>
      </c>
      <c r="M12" s="104">
        <v>4</v>
      </c>
      <c r="N12" s="94">
        <v>6</v>
      </c>
      <c r="O12" s="120">
        <v>6</v>
      </c>
      <c r="P12" s="79"/>
      <c r="Q12" s="92"/>
      <c r="R12" s="118">
        <v>6</v>
      </c>
      <c r="S12" s="118">
        <v>7</v>
      </c>
      <c r="T12" s="94">
        <v>6</v>
      </c>
      <c r="U12" s="96">
        <f t="shared" si="1"/>
        <v>6</v>
      </c>
      <c r="V12" s="8">
        <f t="shared" si="2"/>
        <v>6</v>
      </c>
    </row>
    <row r="13" spans="1:22" ht="12.75">
      <c r="A13" s="3">
        <f t="shared" si="0"/>
        <v>8.571428571428571</v>
      </c>
      <c r="B13" s="2">
        <v>11</v>
      </c>
      <c r="C13" s="2" t="s">
        <v>303</v>
      </c>
      <c r="D13" s="126" t="s">
        <v>112</v>
      </c>
      <c r="E13" s="81"/>
      <c r="F13" s="80">
        <v>9</v>
      </c>
      <c r="G13" s="80">
        <v>8</v>
      </c>
      <c r="H13" s="81"/>
      <c r="I13" s="92">
        <v>9</v>
      </c>
      <c r="J13" s="94">
        <v>8</v>
      </c>
      <c r="K13" s="118">
        <v>9</v>
      </c>
      <c r="L13" s="118">
        <v>9</v>
      </c>
      <c r="M13" s="104">
        <v>7</v>
      </c>
      <c r="N13" s="94">
        <v>9</v>
      </c>
      <c r="O13" s="120">
        <v>9</v>
      </c>
      <c r="P13" s="79">
        <v>9</v>
      </c>
      <c r="Q13" s="92">
        <v>9</v>
      </c>
      <c r="R13" s="118">
        <v>9</v>
      </c>
      <c r="S13" s="118">
        <v>8</v>
      </c>
      <c r="T13" s="94">
        <v>8</v>
      </c>
      <c r="U13" s="96">
        <f t="shared" si="1"/>
        <v>8.571428571428571</v>
      </c>
      <c r="V13" s="8">
        <f t="shared" si="2"/>
        <v>9</v>
      </c>
    </row>
    <row r="14" spans="1:22" ht="12.75">
      <c r="A14" s="3">
        <f t="shared" si="0"/>
        <v>8.785714285714286</v>
      </c>
      <c r="B14" s="2">
        <v>12</v>
      </c>
      <c r="C14" s="36" t="s">
        <v>304</v>
      </c>
      <c r="D14" s="126" t="s">
        <v>106</v>
      </c>
      <c r="E14" s="81"/>
      <c r="F14" s="80">
        <v>10</v>
      </c>
      <c r="G14" s="78">
        <v>9</v>
      </c>
      <c r="H14" s="82"/>
      <c r="I14" s="91">
        <v>10</v>
      </c>
      <c r="J14" s="94">
        <v>8</v>
      </c>
      <c r="K14" s="118">
        <v>9</v>
      </c>
      <c r="L14" s="118">
        <v>9</v>
      </c>
      <c r="M14" s="104">
        <v>7</v>
      </c>
      <c r="N14" s="94">
        <v>9</v>
      </c>
      <c r="O14" s="120">
        <v>9</v>
      </c>
      <c r="P14" s="79">
        <v>9</v>
      </c>
      <c r="Q14" s="92">
        <v>10</v>
      </c>
      <c r="R14" s="118">
        <v>9</v>
      </c>
      <c r="S14" s="118">
        <v>6</v>
      </c>
      <c r="T14" s="94">
        <v>9</v>
      </c>
      <c r="U14" s="96">
        <f t="shared" si="1"/>
        <v>8.785714285714286</v>
      </c>
      <c r="V14" s="8">
        <f t="shared" si="2"/>
        <v>9</v>
      </c>
    </row>
    <row r="15" spans="1:22" ht="12.75">
      <c r="A15" s="3">
        <f>U15</f>
        <v>9.076923076923077</v>
      </c>
      <c r="B15" s="2">
        <v>13</v>
      </c>
      <c r="C15" s="36" t="s">
        <v>305</v>
      </c>
      <c r="D15" s="126" t="s">
        <v>137</v>
      </c>
      <c r="E15" s="81"/>
      <c r="F15" s="80">
        <v>10</v>
      </c>
      <c r="G15" s="78">
        <v>10</v>
      </c>
      <c r="H15" s="82"/>
      <c r="I15" s="91">
        <v>10</v>
      </c>
      <c r="J15" s="94">
        <v>9</v>
      </c>
      <c r="K15" s="118">
        <v>10</v>
      </c>
      <c r="L15" s="118">
        <v>9</v>
      </c>
      <c r="M15" s="104">
        <v>7</v>
      </c>
      <c r="N15" s="94">
        <v>9</v>
      </c>
      <c r="O15" s="120">
        <v>9</v>
      </c>
      <c r="P15" s="79"/>
      <c r="Q15" s="92">
        <v>10</v>
      </c>
      <c r="R15" s="118">
        <v>8</v>
      </c>
      <c r="S15" s="118">
        <v>8</v>
      </c>
      <c r="T15" s="94">
        <v>9</v>
      </c>
      <c r="U15" s="96">
        <f t="shared" si="1"/>
        <v>9.076923076923077</v>
      </c>
      <c r="V15" s="8">
        <f t="shared" si="2"/>
        <v>9</v>
      </c>
    </row>
    <row r="16" spans="1:22" ht="13.5" thickBot="1">
      <c r="A16" s="3">
        <f>U16</f>
        <v>6.538461538461538</v>
      </c>
      <c r="B16" s="2">
        <v>14</v>
      </c>
      <c r="C16" s="36" t="s">
        <v>306</v>
      </c>
      <c r="D16" s="126" t="s">
        <v>115</v>
      </c>
      <c r="E16" s="81"/>
      <c r="F16" s="92">
        <v>6</v>
      </c>
      <c r="G16" s="78">
        <v>4</v>
      </c>
      <c r="H16" s="82"/>
      <c r="I16" s="91">
        <v>7</v>
      </c>
      <c r="J16" s="94">
        <v>7</v>
      </c>
      <c r="K16" s="118">
        <v>8</v>
      </c>
      <c r="L16" s="118">
        <v>5</v>
      </c>
      <c r="M16" s="104">
        <v>4</v>
      </c>
      <c r="N16" s="94">
        <v>6</v>
      </c>
      <c r="O16" s="120">
        <v>8</v>
      </c>
      <c r="P16" s="222"/>
      <c r="Q16" s="223">
        <v>8</v>
      </c>
      <c r="R16" s="118">
        <v>7</v>
      </c>
      <c r="S16" s="317">
        <v>7</v>
      </c>
      <c r="T16" s="268">
        <v>8</v>
      </c>
      <c r="U16" s="96">
        <f t="shared" si="1"/>
        <v>6.538461538461538</v>
      </c>
      <c r="V16" s="8">
        <f t="shared" si="2"/>
        <v>7</v>
      </c>
    </row>
    <row r="17" spans="2:22" s="5" customFormat="1" ht="13.5" thickBot="1">
      <c r="B17" s="2"/>
      <c r="C17" s="369" t="s">
        <v>0</v>
      </c>
      <c r="D17" s="370"/>
      <c r="E17" s="83"/>
      <c r="F17" s="84">
        <f>AVERAGE(F3:F16)</f>
        <v>7.5</v>
      </c>
      <c r="G17" s="84">
        <f>AVERAGE(G3:G16)</f>
        <v>6.357142857142857</v>
      </c>
      <c r="H17" s="83"/>
      <c r="I17" s="84">
        <f aca="true" t="shared" si="3" ref="I17:O17">AVERAGE(I3:I16)</f>
        <v>7.928571428571429</v>
      </c>
      <c r="J17" s="132">
        <f t="shared" si="3"/>
        <v>7</v>
      </c>
      <c r="K17" s="209">
        <f t="shared" si="3"/>
        <v>8.428571428571429</v>
      </c>
      <c r="L17" s="114">
        <f t="shared" si="3"/>
        <v>6.928571428571429</v>
      </c>
      <c r="M17" s="103">
        <f t="shared" si="3"/>
        <v>5.785714285714286</v>
      </c>
      <c r="N17" s="132">
        <f t="shared" si="3"/>
        <v>7.857142857142857</v>
      </c>
      <c r="O17" s="105">
        <f t="shared" si="3"/>
        <v>8.214285714285714</v>
      </c>
      <c r="P17" s="355" t="s">
        <v>429</v>
      </c>
      <c r="Q17" s="356"/>
      <c r="R17" s="105">
        <f>AVERAGE(R3:R16)</f>
        <v>7.571428571428571</v>
      </c>
      <c r="S17" s="105">
        <f>AVERAGE(S3:S16)</f>
        <v>7.642857142857143</v>
      </c>
      <c r="T17" s="252">
        <f>AVERAGE(T3:T16)</f>
        <v>8.071428571428571</v>
      </c>
      <c r="U17" s="95">
        <f>AVERAGE(U3:U16)</f>
        <v>7.533228676085819</v>
      </c>
      <c r="V17" s="33">
        <f>AVERAGE(V3:V16)</f>
        <v>7.857142857142857</v>
      </c>
    </row>
    <row r="18" spans="2:22" s="5" customFormat="1" ht="13.5" thickBot="1">
      <c r="B18" s="2"/>
      <c r="C18" s="6"/>
      <c r="D18" s="69"/>
      <c r="E18" s="345" t="s">
        <v>94</v>
      </c>
      <c r="F18" s="346"/>
      <c r="G18" s="145" t="s">
        <v>95</v>
      </c>
      <c r="H18" s="360" t="s">
        <v>211</v>
      </c>
      <c r="I18" s="362"/>
      <c r="J18" s="141" t="s">
        <v>97</v>
      </c>
      <c r="K18" s="210" t="s">
        <v>98</v>
      </c>
      <c r="L18" s="141" t="s">
        <v>99</v>
      </c>
      <c r="M18" s="141" t="s">
        <v>100</v>
      </c>
      <c r="N18" s="145" t="s">
        <v>101</v>
      </c>
      <c r="O18" s="141" t="s">
        <v>108</v>
      </c>
      <c r="P18" s="313"/>
      <c r="Q18" s="360" t="s">
        <v>102</v>
      </c>
      <c r="R18" s="362"/>
      <c r="S18" s="145" t="s">
        <v>103</v>
      </c>
      <c r="T18" s="251" t="s">
        <v>109</v>
      </c>
      <c r="U18" s="89"/>
      <c r="V18" s="9"/>
    </row>
    <row r="19" spans="2:22" ht="13.5" thickBot="1">
      <c r="B19" s="2"/>
      <c r="C19" s="4" t="s">
        <v>35</v>
      </c>
      <c r="D19" s="70"/>
      <c r="E19" s="360" t="s">
        <v>116</v>
      </c>
      <c r="F19" s="361"/>
      <c r="G19" s="361"/>
      <c r="H19" s="361"/>
      <c r="I19" s="361"/>
      <c r="J19" s="361"/>
      <c r="K19" s="361"/>
      <c r="L19" s="362"/>
      <c r="M19" s="361" t="s">
        <v>136</v>
      </c>
      <c r="N19" s="361"/>
      <c r="O19" s="362"/>
      <c r="P19" s="166"/>
      <c r="Q19" s="360" t="s">
        <v>117</v>
      </c>
      <c r="R19" s="361"/>
      <c r="S19" s="361"/>
      <c r="T19" s="362"/>
      <c r="U19" s="67">
        <f>V19/$B$16</f>
        <v>1</v>
      </c>
      <c r="V19" s="8">
        <f>COUNTIF(V3:V16,"&gt;3")</f>
        <v>14</v>
      </c>
    </row>
    <row r="20" spans="2:22" ht="12.75">
      <c r="B20" s="2"/>
      <c r="C20" s="4" t="s">
        <v>36</v>
      </c>
      <c r="D20" s="4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7">
        <f>V20/$B$16</f>
        <v>0.9285714285714286</v>
      </c>
      <c r="V20" s="8">
        <f>COUNTIF(V3:V16,"&gt;6")</f>
        <v>13</v>
      </c>
    </row>
    <row r="22" ht="12.75">
      <c r="C22" t="s">
        <v>210</v>
      </c>
    </row>
  </sheetData>
  <sheetProtection/>
  <mergeCells count="8">
    <mergeCell ref="Q19:T19"/>
    <mergeCell ref="M19:O19"/>
    <mergeCell ref="C17:D17"/>
    <mergeCell ref="E18:F18"/>
    <mergeCell ref="H18:I18"/>
    <mergeCell ref="E19:L19"/>
    <mergeCell ref="Q18:R18"/>
    <mergeCell ref="P17:Q17"/>
  </mergeCells>
  <conditionalFormatting sqref="V3:V16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U3:U16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1-й семестр</dc:title>
  <dc:subject/>
  <dc:creator>Mike</dc:creator>
  <cp:keywords/>
  <dc:description/>
  <cp:lastModifiedBy>Mike</cp:lastModifiedBy>
  <cp:lastPrinted>2015-01-12T10:57:54Z</cp:lastPrinted>
  <dcterms:created xsi:type="dcterms:W3CDTF">2004-12-18T17:35:54Z</dcterms:created>
  <dcterms:modified xsi:type="dcterms:W3CDTF">2019-06-20T09:13:00Z</dcterms:modified>
  <cp:category/>
  <cp:version/>
  <cp:contentType/>
  <cp:contentStatus/>
</cp:coreProperties>
</file>