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3.xml" ContentType="application/vnd.openxmlformats-officedocument.drawing+xml"/>
  <Override PartName="/xl/chartsheets/sheet3.xml" ContentType="application/vnd.openxmlformats-officedocument.spreadsheetml.chartsheet+xml"/>
  <Override PartName="/xl/drawings/drawing14.xml" ContentType="application/vnd.openxmlformats-officedocument.drawing+xml"/>
  <Override PartName="/xl/chartsheets/sheet4.xml" ContentType="application/vnd.openxmlformats-officedocument.spreadsheetml.chartsheet+xml"/>
  <Override PartName="/xl/drawings/drawing15.xml" ContentType="application/vnd.openxmlformats-officedocument.drawing+xml"/>
  <Override PartName="/xl/chartsheets/sheet5.xml" ContentType="application/vnd.openxmlformats-officedocument.spreadsheetml.chartsheet+xml"/>
  <Override PartName="/xl/drawings/drawing16.xml" ContentType="application/vnd.openxmlformats-officedocument.drawing+xml"/>
  <Override PartName="/xl/chartsheets/sheet6.xml" ContentType="application/vnd.openxmlformats-officedocument.spreadsheetml.chart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2240" windowHeight="8100" tabRatio="753" activeTab="4"/>
  </bookViews>
  <sheets>
    <sheet name="28в_ПМС" sheetId="1" r:id="rId1"/>
    <sheet name="28в-2_САПР" sheetId="2" r:id="rId2"/>
    <sheet name="48ппа_САПР" sheetId="3" r:id="rId3"/>
    <sheet name="49ппа-1_Прогр" sheetId="4" r:id="rId4"/>
    <sheet name="49ппа-1_ИТ" sheetId="5" r:id="rId5"/>
    <sheet name="51ппу-1_Прогр" sheetId="6" r:id="rId6"/>
    <sheet name="51ппу-1_ИТ" sheetId="7" r:id="rId7"/>
    <sheet name="220ту-1_СК_ИТ" sheetId="8" r:id="rId8"/>
    <sheet name="211т-2_ИТ" sheetId="9" r:id="rId9"/>
    <sheet name="212т-2_ИТ" sheetId="10" r:id="rId10"/>
    <sheet name="217ту-1_ИТ" sheetId="11" r:id="rId11"/>
    <sheet name="34су-2_Практика" sheetId="12" r:id="rId12"/>
    <sheet name="Отчет" sheetId="13" r:id="rId13"/>
    <sheet name="Лучшие" sheetId="14" r:id="rId14"/>
    <sheet name="Худшие" sheetId="15" r:id="rId15"/>
    <sheet name="Ср_балл" sheetId="16" r:id="rId16"/>
    <sheet name="Кач_успев" sheetId="17" r:id="rId17"/>
    <sheet name="Оценки" sheetId="18" r:id="rId18"/>
    <sheet name="Успеваемость" sheetId="19" r:id="rId19"/>
    <sheet name="Среднее_по_семестрам" sheetId="20" r:id="rId20"/>
  </sheets>
  <definedNames>
    <definedName name="a" localSheetId="1">'28в-2_САПР'!$B$3</definedName>
    <definedName name="a" localSheetId="11">#REF!</definedName>
    <definedName name="a" localSheetId="2">'48ппа_САПР'!$B$3</definedName>
    <definedName name="a" localSheetId="6">'51ппу-1_ИТ'!$B$3</definedName>
    <definedName name="a">'49ппа-1_ИТ'!$B$3</definedName>
  </definedNames>
  <calcPr fullCalcOnLoad="1"/>
</workbook>
</file>

<file path=xl/sharedStrings.xml><?xml version="1.0" encoding="utf-8"?>
<sst xmlns="http://schemas.openxmlformats.org/spreadsheetml/2006/main" count="886" uniqueCount="358">
  <si>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</si>
  <si>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</si>
  <si>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</si>
  <si>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</si>
  <si>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</si>
  <si>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</si>
  <si>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</si>
  <si>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</si>
  <si>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</si>
  <si>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</si>
  <si>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</si>
  <si>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</si>
  <si>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</si>
  <si>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</si>
  <si>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</si>
  <si>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</si>
  <si>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</si>
  <si>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</si>
  <si>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</si>
  <si>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</si>
  <si>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</si>
  <si>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</si>
  <si>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</si>
  <si>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</si>
  <si>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</si>
  <si>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</si>
  <si>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</si>
  <si>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</si>
  <si>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</si>
  <si>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</si>
  <si>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</si>
  <si>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</si>
  <si>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</si>
  <si>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</si>
  <si>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</si>
  <si>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</si>
  <si>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</si>
  <si>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</si>
  <si>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</si>
  <si>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</si>
  <si>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</si>
  <si>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</si>
  <si>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</si>
  <si>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</si>
  <si>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</si>
  <si>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</si>
  <si>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</si>
  <si>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</si>
  <si>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</si>
  <si>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</si>
  <si>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</si>
  <si>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</si>
  <si>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</si>
  <si>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</si>
  <si>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</si>
  <si>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</si>
  <si>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</si>
  <si>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</si>
  <si>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</si>
  <si>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</si>
  <si>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</si>
  <si>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</si>
  <si>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</si>
  <si>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</si>
  <si>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</si>
  <si>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</si>
  <si>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ЛР5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</si>
  <si>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</si>
  <si>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</si>
  <si>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</si>
  <si>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</si>
  <si>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</si>
  <si>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</si>
  <si>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Варианты:</t>
  </si>
  <si>
    <t>1 гр. - N (N - номер компьютера)</t>
  </si>
  <si>
    <t>12/13-II</t>
  </si>
  <si>
    <t>13/14-I</t>
  </si>
  <si>
    <t>13/14-II</t>
  </si>
  <si>
    <t>14/15-I</t>
  </si>
  <si>
    <t>VI сем.</t>
  </si>
  <si>
    <t>ЛР10</t>
  </si>
  <si>
    <t>ЛР12</t>
  </si>
  <si>
    <t>ЛР13.1</t>
  </si>
  <si>
    <t>ЛР13.2</t>
  </si>
  <si>
    <t>ЛР15</t>
  </si>
  <si>
    <t>ОКР2</t>
  </si>
  <si>
    <t>Варианты: N (N - номер комп.)</t>
  </si>
  <si>
    <t>ЛР2.1</t>
  </si>
  <si>
    <t>ЛР2.2</t>
  </si>
  <si>
    <t>ЛР2.3</t>
  </si>
  <si>
    <t>ЛР2.4</t>
  </si>
  <si>
    <t>Экзамен</t>
  </si>
  <si>
    <t>ОКР№2</t>
  </si>
  <si>
    <t>Итог</t>
  </si>
  <si>
    <t>IV сем.</t>
  </si>
  <si>
    <t>III сем.</t>
  </si>
  <si>
    <t>14/15-II</t>
  </si>
  <si>
    <t>13</t>
  </si>
  <si>
    <t>5</t>
  </si>
  <si>
    <t>9</t>
  </si>
  <si>
    <t>10</t>
  </si>
  <si>
    <t>ЛР4</t>
  </si>
  <si>
    <t>ЛР6</t>
  </si>
  <si>
    <t>3</t>
  </si>
  <si>
    <t>2 гр. - N + 13</t>
  </si>
  <si>
    <t>Программирование (Прогр.):</t>
  </si>
  <si>
    <t>4</t>
  </si>
  <si>
    <t>6</t>
  </si>
  <si>
    <t>8</t>
  </si>
  <si>
    <t>11</t>
  </si>
  <si>
    <t>12</t>
  </si>
  <si>
    <t>15/16-I</t>
  </si>
  <si>
    <t>15/16-II</t>
  </si>
  <si>
    <t>Т1, ЛР1</t>
  </si>
  <si>
    <t>Т2, ЛР2</t>
  </si>
  <si>
    <t>ЛР16</t>
  </si>
  <si>
    <t>ОКР-1</t>
  </si>
  <si>
    <t>ОКР-2</t>
  </si>
  <si>
    <t>Сумма</t>
  </si>
  <si>
    <t>2</t>
  </si>
  <si>
    <t>7</t>
  </si>
  <si>
    <t>Беняш Алексей</t>
  </si>
  <si>
    <t>Бутурля Владислав</t>
  </si>
  <si>
    <t>Боголейша Артем</t>
  </si>
  <si>
    <t>Болынский Евгений</t>
  </si>
  <si>
    <t>Венско Виталий</t>
  </si>
  <si>
    <t>Войшнарович Максим</t>
  </si>
  <si>
    <t>Гольмант Сергей</t>
  </si>
  <si>
    <t>Горох Александр</t>
  </si>
  <si>
    <t>Гумбар Евгений</t>
  </si>
  <si>
    <t>Дедуль Евгений</t>
  </si>
  <si>
    <t>Зверко Александр</t>
  </si>
  <si>
    <t>Король Вадим</t>
  </si>
  <si>
    <t>Коршун Алексей</t>
  </si>
  <si>
    <t>ПР12</t>
  </si>
  <si>
    <t>Excel</t>
  </si>
  <si>
    <t>ПР15</t>
  </si>
  <si>
    <t>ПР16</t>
  </si>
  <si>
    <t>ПР17</t>
  </si>
  <si>
    <t>ПР18</t>
  </si>
  <si>
    <t>PowerPoint</t>
  </si>
  <si>
    <t>Web</t>
  </si>
  <si>
    <t>217ту-1</t>
  </si>
  <si>
    <t>48ппа-1 Прогр.</t>
  </si>
  <si>
    <t>Варианты: N+13, N - номер компьютера</t>
  </si>
  <si>
    <t>16/17-I</t>
  </si>
  <si>
    <t>16/17-II</t>
  </si>
  <si>
    <t xml:space="preserve">                           </t>
  </si>
  <si>
    <t>Среднее</t>
  </si>
  <si>
    <t>48ппа-2</t>
  </si>
  <si>
    <t>Т1</t>
  </si>
  <si>
    <t>Т2</t>
  </si>
  <si>
    <t>Родевич Вадим</t>
  </si>
  <si>
    <t>Сороко Ярослав</t>
  </si>
  <si>
    <t xml:space="preserve">Милевич Максим </t>
  </si>
  <si>
    <t>Левкевич Артем</t>
  </si>
  <si>
    <t>Стангис Никита</t>
  </si>
  <si>
    <t>Юхневич Владислав</t>
  </si>
  <si>
    <t>Куль Виталий</t>
  </si>
  <si>
    <t>Рум Владислав</t>
  </si>
  <si>
    <t>Лобынцев Александр</t>
  </si>
  <si>
    <t>Стрилюк Ярослав</t>
  </si>
  <si>
    <t>Чалей Вадим</t>
  </si>
  <si>
    <t>Лабецкий Евгений</t>
  </si>
  <si>
    <t>Кучинский Павел</t>
  </si>
  <si>
    <t>Стецевич Юрий</t>
  </si>
  <si>
    <t>Янович Владислав</t>
  </si>
  <si>
    <t>Смольский Владислав</t>
  </si>
  <si>
    <t>Содер.</t>
  </si>
  <si>
    <t>Дизайн</t>
  </si>
  <si>
    <t>Практика по Информационным технологиям, гр. 31су-2, 2 курс.</t>
  </si>
  <si>
    <t>Варианты: по номеру в журнале</t>
  </si>
  <si>
    <t>Отчет</t>
  </si>
  <si>
    <t>Чертежи</t>
  </si>
  <si>
    <t>П3</t>
  </si>
  <si>
    <t>П1</t>
  </si>
  <si>
    <t>П2-1</t>
  </si>
  <si>
    <t>П2-2</t>
  </si>
  <si>
    <t>Программирование микропроцессорныз систем, гр. 28в, 3 курс.</t>
  </si>
  <si>
    <t>Макарчук Александр</t>
  </si>
  <si>
    <t>Малечко Максим</t>
  </si>
  <si>
    <t>Ничипор Егор</t>
  </si>
  <si>
    <t>Рум Алексей</t>
  </si>
  <si>
    <t>Санюк Илона</t>
  </si>
  <si>
    <t>Улан Вадим</t>
  </si>
  <si>
    <t>Федорович Егор</t>
  </si>
  <si>
    <t>Хрещик Илья</t>
  </si>
  <si>
    <t>Цитавичюс Даниель</t>
  </si>
  <si>
    <t>Чаботько Виктория</t>
  </si>
  <si>
    <t>Чашейко Владислав</t>
  </si>
  <si>
    <t>Чернявский Руслан</t>
  </si>
  <si>
    <t>Шевченко Владислав</t>
  </si>
  <si>
    <t>Эни Дмитрий</t>
  </si>
  <si>
    <t>Аполоник Евгений</t>
  </si>
  <si>
    <t>Белогривый Антон</t>
  </si>
  <si>
    <t>Беняш Максим</t>
  </si>
  <si>
    <t>Богдан Александр</t>
  </si>
  <si>
    <t>Бородын Виктор</t>
  </si>
  <si>
    <t>Бояренко Кирилл</t>
  </si>
  <si>
    <t>Бузюк Сергей</t>
  </si>
  <si>
    <t>Горелик Владислав</t>
  </si>
  <si>
    <t>Жегздрин Матвей</t>
  </si>
  <si>
    <t>Залога Вероника</t>
  </si>
  <si>
    <t>Клещенко Иван</t>
  </si>
  <si>
    <t>Козлов Егор</t>
  </si>
  <si>
    <t>Кулеш Руслан</t>
  </si>
  <si>
    <t>Ланин Никита</t>
  </si>
  <si>
    <t>Лебецкий Андрей</t>
  </si>
  <si>
    <t>Варианты, 2-я подгруппа: N (N - номер компьютера).</t>
  </si>
  <si>
    <t>Системы автоматизированного проектирования, гр. 48ппа, 3 курс.</t>
  </si>
  <si>
    <t>Системы автоматизированного проектирования, гр. 28в, 3 курс.</t>
  </si>
  <si>
    <t>Варианты: N (N - номер компьютера)</t>
  </si>
  <si>
    <t>Итог.</t>
  </si>
  <si>
    <t>Микуть Андрей</t>
  </si>
  <si>
    <t>Ничипор Алексей</t>
  </si>
  <si>
    <t>Ольшевский Владислав</t>
  </si>
  <si>
    <t>Пашкевич Евгений</t>
  </si>
  <si>
    <t>Петушок Сергей</t>
  </si>
  <si>
    <t>Севко Денис</t>
  </si>
  <si>
    <t>Семерник Анастасия</t>
  </si>
  <si>
    <t>Сокоренко Анастасия</t>
  </si>
  <si>
    <t>Смирнов Анатолий</t>
  </si>
  <si>
    <t>Соломатин Владислав</t>
  </si>
  <si>
    <t>Черняк Илья</t>
  </si>
  <si>
    <t>Шадура Алексей</t>
  </si>
  <si>
    <t>Яхонт Максим</t>
  </si>
  <si>
    <t>Информационные технологии, гр. 51ппу-1, 2 курс.</t>
  </si>
  <si>
    <t>Информационные технологии, гр. 217ту-1, 3 курс.</t>
  </si>
  <si>
    <t>Панкевич Евгений</t>
  </si>
  <si>
    <t>Панарин Владислав</t>
  </si>
  <si>
    <t>Пасюта Никита</t>
  </si>
  <si>
    <t>Пышинский Сергей</t>
  </si>
  <si>
    <t>Рулько Дмитрий</t>
  </si>
  <si>
    <t>Савоста Олег</t>
  </si>
  <si>
    <t>Серафинович Дмитрий</t>
  </si>
  <si>
    <t>Сидорчук Дмитрий</t>
  </si>
  <si>
    <t>Скиртун Денис</t>
  </si>
  <si>
    <t>Смирнов Валентин</t>
  </si>
  <si>
    <t>Ступакевич Владислав</t>
  </si>
  <si>
    <t>Фурман Егор</t>
  </si>
  <si>
    <t>Харужа Александр</t>
  </si>
  <si>
    <t>Шанчук Александр</t>
  </si>
  <si>
    <t>Янцевич Егор</t>
  </si>
  <si>
    <t>Арабчик Дмитрий</t>
  </si>
  <si>
    <t>Болынский Дмитрий</t>
  </si>
  <si>
    <t>Булай Артур</t>
  </si>
  <si>
    <t>Бурак Александр</t>
  </si>
  <si>
    <t>Вансович Вадим</t>
  </si>
  <si>
    <t>Вашкевич Павел</t>
  </si>
  <si>
    <t>Волох Кирилл</t>
  </si>
  <si>
    <t>Денисов Дмитрий</t>
  </si>
  <si>
    <t>Закуповский Дмитрий</t>
  </si>
  <si>
    <t>Кевра Дмитрий</t>
  </si>
  <si>
    <t>Ковш Дмитрий</t>
  </si>
  <si>
    <t>Лавренюк Евгений</t>
  </si>
  <si>
    <t>Ли Александр</t>
  </si>
  <si>
    <t>Литвинский Иван</t>
  </si>
  <si>
    <t>Мамедов Пётр</t>
  </si>
  <si>
    <t>Информационные технологии, гр. 211т-2, 3 курс.</t>
  </si>
  <si>
    <t>Кахоцкий Никита</t>
  </si>
  <si>
    <t>Климашевский Михаил</t>
  </si>
  <si>
    <t>Лополчук Иван</t>
  </si>
  <si>
    <t>Лошакевич Павел</t>
  </si>
  <si>
    <t>Некрашевич Павел</t>
  </si>
  <si>
    <t>Ошмяна Алексей</t>
  </si>
  <si>
    <t>Панасик Алесей</t>
  </si>
  <si>
    <t>Пекарь Денис</t>
  </si>
  <si>
    <t>Пикта Илья</t>
  </si>
  <si>
    <t>Пилько Алексей</t>
  </si>
  <si>
    <t>Пыш Евгений</t>
  </si>
  <si>
    <t>Раговский Дмитрий</t>
  </si>
  <si>
    <t>Ткачук Евгений</t>
  </si>
  <si>
    <t>Хитрун Игорь</t>
  </si>
  <si>
    <t>Амброжко Алексей</t>
  </si>
  <si>
    <t>Гарновская Елена</t>
  </si>
  <si>
    <t>Кисель Олег</t>
  </si>
  <si>
    <t>Клус Никита</t>
  </si>
  <si>
    <t>Ковалевский Егор</t>
  </si>
  <si>
    <t>Козел Дмитрий</t>
  </si>
  <si>
    <t>Косаковский Артем</t>
  </si>
  <si>
    <t>Курило Алексей</t>
  </si>
  <si>
    <t>Курносова Полина</t>
  </si>
  <si>
    <t>Кушель Владислав</t>
  </si>
  <si>
    <t>Ловец Юрий</t>
  </si>
  <si>
    <t>Мась Михаил</t>
  </si>
  <si>
    <t>Никодимов Егор</t>
  </si>
  <si>
    <t>Информационные технологии, гр. 212т-2, 3 курс.</t>
  </si>
  <si>
    <t>Proteus VSM</t>
  </si>
  <si>
    <t>Программирование, гр. 49ппа-1, 2 курс.</t>
  </si>
  <si>
    <t>Программирование, гр. 51ппу-1, 2 курс.</t>
  </si>
  <si>
    <t>Информационные технологии, гр. 49ппа-1, 2 курс.</t>
  </si>
  <si>
    <t>1 гр. - N+13 (N - номер компьютера)</t>
  </si>
  <si>
    <t>Спец. курс "Информационные технологии", гр. 220ту-1, 2 курс.</t>
  </si>
  <si>
    <t>Варианты: N+1 (N-Номер компьютера)</t>
  </si>
  <si>
    <t>Варианты: N (N-Номер компьютера)</t>
  </si>
  <si>
    <t>Милевич Максим</t>
  </si>
  <si>
    <t>Сорока Ярослав</t>
  </si>
  <si>
    <t>Бобрик Роман</t>
  </si>
  <si>
    <t>Боярчик Алексей</t>
  </si>
  <si>
    <t>Гринюк Алексей</t>
  </si>
  <si>
    <t>Десятников Игорь</t>
  </si>
  <si>
    <t>Карапетян Никита</t>
  </si>
  <si>
    <t>Ковчик Евгений</t>
  </si>
  <si>
    <t>Коминч Александр</t>
  </si>
  <si>
    <t>Король Александр</t>
  </si>
  <si>
    <t>Котило Владислав</t>
  </si>
  <si>
    <t>Ашаев Владислав</t>
  </si>
  <si>
    <t>Богдевич Евгений</t>
  </si>
  <si>
    <t>Борисевич Елена</t>
  </si>
  <si>
    <t>Гресь Артем</t>
  </si>
  <si>
    <t>Гуцев Леонид</t>
  </si>
  <si>
    <t>Деменчук Сергей</t>
  </si>
  <si>
    <t>Дутко Денис</t>
  </si>
  <si>
    <t>Косы Владислав</t>
  </si>
  <si>
    <t>Котов Алексей</t>
  </si>
  <si>
    <t>Кузьмич Павел</t>
  </si>
  <si>
    <t>Макаров Дмитрий</t>
  </si>
  <si>
    <t>Мартюк Артем</t>
  </si>
  <si>
    <t>Маслов Илья</t>
  </si>
  <si>
    <t xml:space="preserve">Милято Михаил </t>
  </si>
  <si>
    <t>Огурцов Дмитрий</t>
  </si>
  <si>
    <t>н</t>
  </si>
  <si>
    <t>ПР13-14(4)</t>
  </si>
  <si>
    <t>ПР11(3)</t>
  </si>
  <si>
    <t>2-й семестр 2017-18 уч.г.</t>
  </si>
  <si>
    <t>49ппа-1</t>
  </si>
  <si>
    <t>51ппу-1</t>
  </si>
  <si>
    <t>Программирование микропроцессорных систем (ПМС):</t>
  </si>
  <si>
    <t>28в</t>
  </si>
  <si>
    <t>48ппа</t>
  </si>
  <si>
    <t>211т-2</t>
  </si>
  <si>
    <t>212т-2</t>
  </si>
  <si>
    <t>220ту-1</t>
  </si>
  <si>
    <t>28в ПМС</t>
  </si>
  <si>
    <t>28в-2</t>
  </si>
  <si>
    <t>28в-2 САПР</t>
  </si>
  <si>
    <t>Варианты: N+2 (N - номер комп.)</t>
  </si>
  <si>
    <t>48ппа САПР</t>
  </si>
  <si>
    <t>49ппа-1 ИТ</t>
  </si>
  <si>
    <t>49ппа-1 Прогр.</t>
  </si>
  <si>
    <t>51ппу-1 ИТ</t>
  </si>
  <si>
    <t>51ппу-1 Прогр.</t>
  </si>
  <si>
    <t>220ту-1 СК ИТ</t>
  </si>
  <si>
    <t>211т-2 ИТ</t>
  </si>
  <si>
    <t>212т-2 ИТ</t>
  </si>
  <si>
    <t>217ту-1 ИТ</t>
  </si>
  <si>
    <t>17/18-I</t>
  </si>
  <si>
    <t>17/18-II</t>
  </si>
  <si>
    <t>Proteus</t>
  </si>
  <si>
    <t>ТКР</t>
  </si>
  <si>
    <t>ПР13-14</t>
  </si>
  <si>
    <t>ПР10-11</t>
  </si>
  <si>
    <t>ПР15-16</t>
  </si>
  <si>
    <t>ПР17-18</t>
  </si>
  <si>
    <t>(н)</t>
  </si>
  <si>
    <t>В</t>
  </si>
  <si>
    <t>Варианты: N+13 (N - номер комп.), с ОКР1 N+11</t>
  </si>
  <si>
    <t>+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</si>
</sst>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  <numFmt numFmtId="187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0" fontId="2" fillId="20" borderId="14" xfId="0" applyFont="1" applyFill="1" applyBorder="1" applyAlignment="1">
      <alignment horizontal="center" vertical="center"/>
    </xf>
    <xf numFmtId="1" fontId="2" fillId="20" borderId="15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1" fontId="2" fillId="20" borderId="21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/>
    </xf>
    <xf numFmtId="9" fontId="2" fillId="20" borderId="13" xfId="0" applyNumberFormat="1" applyFont="1" applyFill="1" applyBorder="1" applyAlignment="1">
      <alignment horizontal="center"/>
    </xf>
    <xf numFmtId="0" fontId="2" fillId="20" borderId="2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20" borderId="23" xfId="0" applyFont="1" applyFill="1" applyBorder="1" applyAlignment="1">
      <alignment horizontal="center"/>
    </xf>
    <xf numFmtId="0" fontId="2" fillId="20" borderId="24" xfId="0" applyFont="1" applyFill="1" applyBorder="1" applyAlignment="1">
      <alignment/>
    </xf>
    <xf numFmtId="2" fontId="2" fillId="20" borderId="25" xfId="0" applyNumberFormat="1" applyFont="1" applyFill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2" fontId="2" fillId="20" borderId="31" xfId="0" applyNumberFormat="1" applyFont="1" applyFill="1" applyBorder="1" applyAlignment="1">
      <alignment horizontal="center"/>
    </xf>
    <xf numFmtId="183" fontId="0" fillId="0" borderId="32" xfId="0" applyNumberFormat="1" applyBorder="1" applyAlignment="1">
      <alignment horizontal="center"/>
    </xf>
    <xf numFmtId="2" fontId="0" fillId="20" borderId="33" xfId="0" applyNumberFormat="1" applyFill="1" applyBorder="1" applyAlignment="1">
      <alignment/>
    </xf>
    <xf numFmtId="10" fontId="2" fillId="20" borderId="13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2" fontId="0" fillId="20" borderId="13" xfId="0" applyNumberFormat="1" applyFill="1" applyBorder="1" applyAlignment="1">
      <alignment/>
    </xf>
    <xf numFmtId="0" fontId="0" fillId="20" borderId="36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83" fontId="0" fillId="0" borderId="40" xfId="0" applyNumberFormat="1" applyBorder="1" applyAlignment="1">
      <alignment horizontal="center"/>
    </xf>
    <xf numFmtId="2" fontId="2" fillId="20" borderId="41" xfId="0" applyNumberFormat="1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183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2" fillId="20" borderId="46" xfId="0" applyNumberFormat="1" applyFont="1" applyFill="1" applyBorder="1" applyAlignment="1">
      <alignment horizontal="center"/>
    </xf>
    <xf numFmtId="0" fontId="0" fillId="20" borderId="47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48" xfId="0" applyFill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Font="1" applyBorder="1" applyAlignment="1">
      <alignment horizontal="center"/>
    </xf>
    <xf numFmtId="49" fontId="0" fillId="20" borderId="24" xfId="0" applyNumberFormat="1" applyFill="1" applyBorder="1" applyAlignment="1">
      <alignment horizontal="center"/>
    </xf>
    <xf numFmtId="0" fontId="0" fillId="0" borderId="50" xfId="0" applyBorder="1" applyAlignment="1">
      <alignment horizontal="center"/>
    </xf>
    <xf numFmtId="2" fontId="2" fillId="20" borderId="38" xfId="0" applyNumberFormat="1" applyFont="1" applyFill="1" applyBorder="1" applyAlignment="1">
      <alignment horizontal="center"/>
    </xf>
    <xf numFmtId="0" fontId="0" fillId="20" borderId="12" xfId="0" applyFont="1" applyFill="1" applyBorder="1" applyAlignment="1">
      <alignment/>
    </xf>
    <xf numFmtId="2" fontId="2" fillId="20" borderId="24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83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Border="1" applyAlignment="1">
      <alignment/>
    </xf>
    <xf numFmtId="1" fontId="2" fillId="20" borderId="5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2" fontId="2" fillId="0" borderId="15" xfId="0" applyNumberFormat="1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2" fillId="0" borderId="49" xfId="0" applyNumberFormat="1" applyFont="1" applyBorder="1" applyAlignment="1">
      <alignment horizontal="center"/>
    </xf>
    <xf numFmtId="0" fontId="0" fillId="0" borderId="53" xfId="0" applyBorder="1" applyAlignment="1">
      <alignment horizontal="left"/>
    </xf>
    <xf numFmtId="9" fontId="2" fillId="0" borderId="27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0" fillId="0" borderId="55" xfId="0" applyBorder="1" applyAlignment="1">
      <alignment/>
    </xf>
    <xf numFmtId="2" fontId="2" fillId="0" borderId="48" xfId="0" applyNumberFormat="1" applyFont="1" applyBorder="1" applyAlignment="1">
      <alignment horizontal="center"/>
    </xf>
    <xf numFmtId="9" fontId="0" fillId="0" borderId="55" xfId="0" applyNumberFormat="1" applyBorder="1" applyAlignment="1">
      <alignment horizontal="center"/>
    </xf>
    <xf numFmtId="9" fontId="2" fillId="0" borderId="56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14" xfId="0" applyBorder="1" applyAlignment="1">
      <alignment/>
    </xf>
    <xf numFmtId="0" fontId="0" fillId="0" borderId="57" xfId="0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0" borderId="39" xfId="0" applyNumberFormat="1" applyFill="1" applyBorder="1" applyAlignment="1">
      <alignment horizontal="center"/>
    </xf>
    <xf numFmtId="49" fontId="0" fillId="20" borderId="58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2" xfId="0" applyFont="1" applyBorder="1" applyAlignment="1">
      <alignment horizontal="center"/>
    </xf>
    <xf numFmtId="1" fontId="2" fillId="20" borderId="48" xfId="0" applyNumberFormat="1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2" fillId="20" borderId="17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2" fontId="0" fillId="20" borderId="57" xfId="0" applyNumberFormat="1" applyFill="1" applyBorder="1" applyAlignment="1">
      <alignment/>
    </xf>
    <xf numFmtId="49" fontId="0" fillId="20" borderId="23" xfId="0" applyNumberFormat="1" applyFill="1" applyBorder="1" applyAlignment="1">
      <alignment horizontal="center"/>
    </xf>
    <xf numFmtId="0" fontId="2" fillId="20" borderId="32" xfId="0" applyFont="1" applyFill="1" applyBorder="1" applyAlignment="1">
      <alignment horizontal="center"/>
    </xf>
    <xf numFmtId="2" fontId="2" fillId="20" borderId="59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2" fillId="20" borderId="23" xfId="0" applyNumberFormat="1" applyFont="1" applyFill="1" applyBorder="1" applyAlignment="1">
      <alignment/>
    </xf>
    <xf numFmtId="49" fontId="2" fillId="20" borderId="24" xfId="0" applyNumberFormat="1" applyFont="1" applyFill="1" applyBorder="1" applyAlignment="1">
      <alignment/>
    </xf>
    <xf numFmtId="49" fontId="2" fillId="2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" fontId="2" fillId="20" borderId="37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57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2" fillId="20" borderId="22" xfId="0" applyNumberFormat="1" applyFont="1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/>
    </xf>
    <xf numFmtId="2" fontId="2" fillId="20" borderId="62" xfId="0" applyNumberFormat="1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0" fillId="20" borderId="36" xfId="0" applyFill="1" applyBorder="1" applyAlignment="1">
      <alignment horizontal="center" vertical="center"/>
    </xf>
    <xf numFmtId="183" fontId="0" fillId="0" borderId="52" xfId="0" applyNumberFormat="1" applyBorder="1" applyAlignment="1">
      <alignment horizontal="center"/>
    </xf>
    <xf numFmtId="183" fontId="0" fillId="0" borderId="65" xfId="0" applyNumberFormat="1" applyBorder="1" applyAlignment="1">
      <alignment horizontal="center"/>
    </xf>
    <xf numFmtId="183" fontId="0" fillId="0" borderId="51" xfId="0" applyNumberFormat="1" applyBorder="1" applyAlignment="1">
      <alignment horizontal="center"/>
    </xf>
    <xf numFmtId="183" fontId="0" fillId="0" borderId="66" xfId="0" applyNumberForma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2" fontId="2" fillId="20" borderId="60" xfId="0" applyNumberFormat="1" applyFont="1" applyFill="1" applyBorder="1" applyAlignment="1">
      <alignment horizontal="center"/>
    </xf>
    <xf numFmtId="2" fontId="2" fillId="20" borderId="42" xfId="0" applyNumberFormat="1" applyFont="1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2" fillId="20" borderId="24" xfId="0" applyFont="1" applyFill="1" applyBorder="1" applyAlignment="1">
      <alignment/>
    </xf>
    <xf numFmtId="0" fontId="2" fillId="20" borderId="32" xfId="0" applyFont="1" applyFill="1" applyBorder="1" applyAlignment="1">
      <alignment horizontal="center" vertical="center"/>
    </xf>
    <xf numFmtId="1" fontId="2" fillId="20" borderId="43" xfId="0" applyNumberFormat="1" applyFont="1" applyFill="1" applyBorder="1" applyAlignment="1">
      <alignment horizontal="center" vertical="center"/>
    </xf>
    <xf numFmtId="0" fontId="2" fillId="20" borderId="40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2" fillId="3" borderId="13" xfId="0" applyFont="1" applyFill="1" applyBorder="1" applyAlignment="1">
      <alignment/>
    </xf>
    <xf numFmtId="0" fontId="0" fillId="0" borderId="25" xfId="0" applyBorder="1" applyAlignment="1">
      <alignment horizontal="center"/>
    </xf>
    <xf numFmtId="2" fontId="2" fillId="20" borderId="16" xfId="0" applyNumberFormat="1" applyFont="1" applyFill="1" applyBorder="1" applyAlignment="1">
      <alignment horizontal="center"/>
    </xf>
    <xf numFmtId="2" fontId="2" fillId="20" borderId="56" xfId="0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20" borderId="66" xfId="0" applyFill="1" applyBorder="1" applyAlignment="1">
      <alignment horizontal="center" vertical="center"/>
    </xf>
    <xf numFmtId="0" fontId="0" fillId="20" borderId="70" xfId="0" applyFill="1" applyBorder="1" applyAlignment="1">
      <alignment horizontal="center"/>
    </xf>
    <xf numFmtId="0" fontId="0" fillId="20" borderId="71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" fontId="0" fillId="0" borderId="71" xfId="0" applyNumberFormat="1" applyBorder="1" applyAlignment="1">
      <alignment horizontal="center"/>
    </xf>
    <xf numFmtId="1" fontId="0" fillId="0" borderId="72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83" fontId="0" fillId="0" borderId="7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" fillId="20" borderId="18" xfId="0" applyNumberFormat="1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20" borderId="59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49" fontId="0" fillId="20" borderId="60" xfId="0" applyNumberFormat="1" applyFill="1" applyBorder="1" applyAlignment="1">
      <alignment horizontal="center" vertical="center"/>
    </xf>
    <xf numFmtId="0" fontId="2" fillId="20" borderId="7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9" fontId="2" fillId="20" borderId="33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1" fontId="2" fillId="20" borderId="32" xfId="0" applyNumberFormat="1" applyFont="1" applyFill="1" applyBorder="1" applyAlignment="1">
      <alignment horizontal="center" vertical="center"/>
    </xf>
    <xf numFmtId="1" fontId="2" fillId="20" borderId="33" xfId="0" applyNumberFormat="1" applyFont="1" applyFill="1" applyBorder="1" applyAlignment="1">
      <alignment horizontal="center"/>
    </xf>
    <xf numFmtId="1" fontId="2" fillId="20" borderId="67" xfId="0" applyNumberFormat="1" applyFont="1" applyFill="1" applyBorder="1" applyAlignment="1">
      <alignment horizontal="center"/>
    </xf>
    <xf numFmtId="1" fontId="2" fillId="20" borderId="24" xfId="0" applyNumberFormat="1" applyFont="1" applyFill="1" applyBorder="1" applyAlignment="1">
      <alignment horizontal="center"/>
    </xf>
    <xf numFmtId="183" fontId="0" fillId="0" borderId="53" xfId="0" applyNumberFormat="1" applyBorder="1" applyAlignment="1">
      <alignment horizontal="center"/>
    </xf>
    <xf numFmtId="183" fontId="0" fillId="0" borderId="75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Font="1" applyBorder="1" applyAlignment="1">
      <alignment horizontal="center"/>
    </xf>
    <xf numFmtId="183" fontId="0" fillId="0" borderId="36" xfId="0" applyNumberFormat="1" applyBorder="1" applyAlignment="1">
      <alignment horizontal="center"/>
    </xf>
    <xf numFmtId="0" fontId="2" fillId="20" borderId="43" xfId="0" applyFont="1" applyFill="1" applyBorder="1" applyAlignment="1">
      <alignment horizontal="center" vertical="center"/>
    </xf>
    <xf numFmtId="2" fontId="2" fillId="20" borderId="58" xfId="0" applyNumberFormat="1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2" fontId="2" fillId="20" borderId="63" xfId="0" applyNumberFormat="1" applyFont="1" applyFill="1" applyBorder="1" applyAlignment="1">
      <alignment horizontal="center"/>
    </xf>
    <xf numFmtId="0" fontId="0" fillId="0" borderId="53" xfId="0" applyBorder="1" applyAlignment="1">
      <alignment horizontal="right"/>
    </xf>
    <xf numFmtId="0" fontId="0" fillId="0" borderId="15" xfId="0" applyBorder="1" applyAlignment="1">
      <alignment horizontal="center"/>
    </xf>
    <xf numFmtId="2" fontId="2" fillId="20" borderId="48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center"/>
    </xf>
    <xf numFmtId="2" fontId="2" fillId="20" borderId="45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20" borderId="14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183" fontId="0" fillId="0" borderId="74" xfId="0" applyNumberForma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45" xfId="0" applyFont="1" applyFill="1" applyBorder="1" applyAlignment="1">
      <alignment horizontal="center"/>
    </xf>
    <xf numFmtId="2" fontId="2" fillId="20" borderId="76" xfId="0" applyNumberFormat="1" applyFont="1" applyFill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83" fontId="0" fillId="0" borderId="47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24" xfId="0" applyNumberFormat="1" applyFont="1" applyBorder="1" applyAlignment="1">
      <alignment horizontal="center"/>
    </xf>
    <xf numFmtId="2" fontId="0" fillId="20" borderId="47" xfId="0" applyNumberFormat="1" applyFill="1" applyBorder="1" applyAlignment="1">
      <alignment/>
    </xf>
    <xf numFmtId="1" fontId="2" fillId="20" borderId="49" xfId="0" applyNumberFormat="1" applyFont="1" applyFill="1" applyBorder="1" applyAlignment="1">
      <alignment horizontal="center"/>
    </xf>
    <xf numFmtId="2" fontId="0" fillId="20" borderId="28" xfId="0" applyNumberFormat="1" applyFill="1" applyBorder="1" applyAlignment="1">
      <alignment/>
    </xf>
    <xf numFmtId="1" fontId="2" fillId="20" borderId="29" xfId="0" applyNumberFormat="1" applyFont="1" applyFill="1" applyBorder="1" applyAlignment="1">
      <alignment horizontal="center"/>
    </xf>
    <xf numFmtId="2" fontId="0" fillId="20" borderId="59" xfId="0" applyNumberFormat="1" applyFill="1" applyBorder="1" applyAlignment="1">
      <alignment/>
    </xf>
    <xf numFmtId="1" fontId="2" fillId="20" borderId="60" xfId="0" applyNumberFormat="1" applyFont="1" applyFill="1" applyBorder="1" applyAlignment="1">
      <alignment horizontal="center"/>
    </xf>
    <xf numFmtId="0" fontId="0" fillId="20" borderId="11" xfId="0" applyFill="1" applyBorder="1" applyAlignment="1">
      <alignment/>
    </xf>
    <xf numFmtId="2" fontId="2" fillId="20" borderId="71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/>
    </xf>
    <xf numFmtId="10" fontId="2" fillId="20" borderId="10" xfId="0" applyNumberFormat="1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2" fontId="2" fillId="20" borderId="55" xfId="0" applyNumberFormat="1" applyFont="1" applyFill="1" applyBorder="1" applyAlignment="1">
      <alignment horizontal="center"/>
    </xf>
    <xf numFmtId="2" fontId="2" fillId="20" borderId="57" xfId="0" applyNumberFormat="1" applyFont="1" applyFill="1" applyBorder="1" applyAlignment="1">
      <alignment horizontal="center"/>
    </xf>
    <xf numFmtId="183" fontId="0" fillId="0" borderId="77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20" borderId="36" xfId="0" applyFont="1" applyFill="1" applyBorder="1" applyAlignment="1">
      <alignment horizontal="center"/>
    </xf>
    <xf numFmtId="0" fontId="0" fillId="20" borderId="52" xfId="0" applyFill="1" applyBorder="1" applyAlignment="1">
      <alignment horizontal="center" vertical="center"/>
    </xf>
    <xf numFmtId="0" fontId="2" fillId="20" borderId="78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20" borderId="79" xfId="0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right"/>
    </xf>
    <xf numFmtId="0" fontId="2" fillId="20" borderId="38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0" borderId="24" xfId="0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2" fillId="20" borderId="59" xfId="0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2" fillId="20" borderId="76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80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73" xfId="0" applyFont="1" applyFill="1" applyBorder="1" applyAlignment="1">
      <alignment horizontal="center"/>
    </xf>
    <xf numFmtId="0" fontId="2" fillId="20" borderId="81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38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9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chartsheet" Target="chartsheets/sheet4.xml" /><Relationship Id="rId18" Type="http://schemas.openxmlformats.org/officeDocument/2006/relationships/chartsheet" Target="chartsheets/sheet5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8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5"/>
          <c:w val="0.967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'28в_ПМС'!$X$33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'28в_ПМС'!$C$3:$C$31</c:f>
              <c:strCache/>
            </c:strRef>
          </c:cat>
          <c:val>
            <c:numRef>
              <c:f>'28в_ПМС'!$W$3:$W$31</c:f>
              <c:numCache/>
            </c:numRef>
          </c:val>
        </c:ser>
        <c:axId val="59926716"/>
        <c:axId val="2469533"/>
      </c:barChart>
      <c:catAx>
        <c:axId val="599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9533"/>
        <c:crosses val="autoZero"/>
        <c:auto val="1"/>
        <c:lblOffset val="100"/>
        <c:tickLblSkip val="1"/>
        <c:noMultiLvlLbl val="0"/>
      </c:catAx>
      <c:valAx>
        <c:axId val="246953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2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59"/>
          <c:w val="0.9797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'212т-2_ИТ'!$R$18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'212т-2_ИТ'!$C$3:$C$16</c:f>
              <c:strCache/>
            </c:strRef>
          </c:cat>
          <c:val>
            <c:numRef>
              <c:f>'212т-2_ИТ'!$Q$3:$Q$16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8139222"/>
        <c:axId val="53490951"/>
      </c:barChart>
      <c:catAx>
        <c:axId val="5813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90951"/>
        <c:crosses val="autoZero"/>
        <c:auto val="1"/>
        <c:lblOffset val="100"/>
        <c:tickLblSkip val="1"/>
        <c:noMultiLvlLbl val="0"/>
      </c:catAx>
      <c:valAx>
        <c:axId val="5349095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39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"/>
          <c:w val="0.979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'217ту-1_ИТ'!$Q$17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'217ту-1_ИТ'!$C$3:$C$15</c:f>
              <c:strCache/>
            </c:strRef>
          </c:cat>
          <c:val>
            <c:numRef>
              <c:f>'217ту-1_ИТ'!$P$3:$P$15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656512"/>
        <c:axId val="37799745"/>
      </c:barChart>
      <c:catAx>
        <c:axId val="1165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99745"/>
        <c:crosses val="autoZero"/>
        <c:auto val="1"/>
        <c:lblOffset val="100"/>
        <c:tickLblSkip val="1"/>
        <c:noMultiLvlLbl val="0"/>
      </c:catAx>
      <c:valAx>
        <c:axId val="3779974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56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875"/>
          <c:w val="0.983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Отчет!$C$42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Отчет!$D$43:$H$53</c:f>
              <c:multiLvlStrCache>
                <c:ptCount val="11"/>
                <c:lvl>
                  <c:pt idx="0">
                    <c:v>Бородын Виктор</c:v>
                  </c:pt>
                  <c:pt idx="1">
                    <c:v>Ничипор Егор</c:v>
                  </c:pt>
                  <c:pt idx="2">
                    <c:v>Карапетян Никита</c:v>
                  </c:pt>
                  <c:pt idx="3">
                    <c:v>Борисевич Елена</c:v>
                  </c:pt>
                  <c:pt idx="4">
                    <c:v>Деменчук Сергей</c:v>
                  </c:pt>
                  <c:pt idx="5">
                    <c:v>Курносова Полина</c:v>
                  </c:pt>
                  <c:pt idx="6">
                    <c:v>Курносова Полина</c:v>
                  </c:pt>
                  <c:pt idx="7">
                    <c:v>Ковш Дмитрий</c:v>
                  </c:pt>
                  <c:pt idx="8">
                    <c:v>Лошакевич Павел</c:v>
                  </c:pt>
                  <c:pt idx="9">
                    <c:v>Пышинский Сергей</c:v>
                  </c:pt>
                  <c:pt idx="10">
                    <c:v>Боголейша Артем</c:v>
                  </c:pt>
                </c:lvl>
                <c:lvl>
                  <c:pt idx="0">
                    <c:v>28в ПМС</c:v>
                  </c:pt>
                  <c:pt idx="1">
                    <c:v>28в-2 САПР</c:v>
                  </c:pt>
                  <c:pt idx="2">
                    <c:v>48ппа САПР</c:v>
                  </c:pt>
                  <c:pt idx="3">
                    <c:v>49ппа-1 ИТ</c:v>
                  </c:pt>
                  <c:pt idx="4">
                    <c:v>49ппа-1 Прогр.</c:v>
                  </c:pt>
                  <c:pt idx="5">
                    <c:v>51ппу-1 ИТ</c:v>
                  </c:pt>
                  <c:pt idx="6">
                    <c:v>51ппу-1 Прогр.</c:v>
                  </c:pt>
                  <c:pt idx="7">
                    <c:v>220ту-1 СК ИТ</c:v>
                  </c:pt>
                  <c:pt idx="8">
                    <c:v>211т-2 ИТ</c:v>
                  </c:pt>
                  <c:pt idx="9">
                    <c:v>212т-2 ИТ</c:v>
                  </c:pt>
                  <c:pt idx="10">
                    <c:v>217ту-1 ИТ</c:v>
                  </c:pt>
                </c:lvl>
              </c:multiLvlStrCache>
            </c:multiLvlStrRef>
          </c:cat>
          <c:val>
            <c:numRef>
              <c:f>Отчет!$C$43:$C$53</c:f>
              <c:numCache>
                <c:ptCount val="11"/>
                <c:pt idx="0">
                  <c:v>10</c:v>
                </c:pt>
                <c:pt idx="1">
                  <c:v>9.833333333333334</c:v>
                </c:pt>
                <c:pt idx="2">
                  <c:v>9.444444444444445</c:v>
                </c:pt>
                <c:pt idx="3">
                  <c:v>6.75</c:v>
                </c:pt>
                <c:pt idx="4">
                  <c:v>6.666666666666667</c:v>
                </c:pt>
                <c:pt idx="5">
                  <c:v>8.4</c:v>
                </c:pt>
                <c:pt idx="6">
                  <c:v>7.888888888888889</c:v>
                </c:pt>
                <c:pt idx="7">
                  <c:v>7.75</c:v>
                </c:pt>
                <c:pt idx="8">
                  <c:v>8.375</c:v>
                </c:pt>
                <c:pt idx="9">
                  <c:v>7</c:v>
                </c:pt>
                <c:pt idx="10">
                  <c:v>8.7</c:v>
                </c:pt>
              </c:numCache>
            </c:numRef>
          </c:val>
        </c:ser>
        <c:axId val="4653386"/>
        <c:axId val="41880475"/>
      </c:barChart>
      <c:catAx>
        <c:axId val="465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80475"/>
        <c:crosses val="autoZero"/>
        <c:auto val="1"/>
        <c:lblOffset val="100"/>
        <c:tickLblSkip val="1"/>
        <c:noMultiLvlLbl val="0"/>
      </c:catAx>
      <c:valAx>
        <c:axId val="4188047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25"/>
          <c:w val="0.980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Отчет!$J$42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Отчет!$K$43:$N$53</c:f>
              <c:multiLvlStrCache>
                <c:ptCount val="11"/>
                <c:lvl>
                  <c:pt idx="0">
                    <c:v>Ланин Никита</c:v>
                  </c:pt>
                  <c:pt idx="1">
                    <c:v>Рум Алексей</c:v>
                  </c:pt>
                  <c:pt idx="2">
                    <c:v>Стрилюк Ярослав</c:v>
                  </c:pt>
                  <c:pt idx="3">
                    <c:v>Маслов Илья</c:v>
                  </c:pt>
                  <c:pt idx="4">
                    <c:v>Котов Алексей</c:v>
                  </c:pt>
                  <c:pt idx="5">
                    <c:v>Косаковский Артем</c:v>
                  </c:pt>
                  <c:pt idx="6">
                    <c:v>Кисель Олег</c:v>
                  </c:pt>
                  <c:pt idx="7">
                    <c:v>Болынский Дмитрий</c:v>
                  </c:pt>
                  <c:pt idx="8">
                    <c:v>Кахоцкий Никита</c:v>
                  </c:pt>
                  <c:pt idx="9">
                    <c:v>Рулько Дмитрий</c:v>
                  </c:pt>
                  <c:pt idx="10">
                    <c:v>Дедуль Евгений</c:v>
                  </c:pt>
                </c:lvl>
                <c:lvl>
                  <c:pt idx="0">
                    <c:v>28в ПМС</c:v>
                  </c:pt>
                  <c:pt idx="1">
                    <c:v>28в-2 САПР</c:v>
                  </c:pt>
                  <c:pt idx="2">
                    <c:v>48ппа САПР</c:v>
                  </c:pt>
                  <c:pt idx="3">
                    <c:v>49ппа-1 ИТ</c:v>
                  </c:pt>
                  <c:pt idx="4">
                    <c:v>49ппа-1 Прогр.</c:v>
                  </c:pt>
                  <c:pt idx="5">
                    <c:v>51ппу-1 ИТ</c:v>
                  </c:pt>
                  <c:pt idx="6">
                    <c:v>51ппу-1 Прогр.</c:v>
                  </c:pt>
                  <c:pt idx="7">
                    <c:v>220ту-1 СК ИТ</c:v>
                  </c:pt>
                  <c:pt idx="8">
                    <c:v>211т-2 ИТ</c:v>
                  </c:pt>
                  <c:pt idx="9">
                    <c:v>212т-2 ИТ</c:v>
                  </c:pt>
                  <c:pt idx="10">
                    <c:v>217ту-1 ИТ</c:v>
                  </c:pt>
                </c:lvl>
              </c:multiLvlStrCache>
            </c:multiLvlStrRef>
          </c:cat>
          <c:val>
            <c:numRef>
              <c:f>Отчет!$J$43:$J$53</c:f>
              <c:numCache>
                <c:ptCount val="11"/>
                <c:pt idx="0">
                  <c:v>4.615384615384615</c:v>
                </c:pt>
                <c:pt idx="1">
                  <c:v>3.5555555555555554</c:v>
                </c:pt>
                <c:pt idx="2">
                  <c:v>4.2727272727272725</c:v>
                </c:pt>
                <c:pt idx="3">
                  <c:v>4.1</c:v>
                </c:pt>
                <c:pt idx="4">
                  <c:v>4.6</c:v>
                </c:pt>
                <c:pt idx="5">
                  <c:v>4.4</c:v>
                </c:pt>
                <c:pt idx="6">
                  <c:v>4.166666666666667</c:v>
                </c:pt>
                <c:pt idx="7">
                  <c:v>4.5</c:v>
                </c:pt>
                <c:pt idx="8">
                  <c:v>6.5</c:v>
                </c:pt>
                <c:pt idx="9">
                  <c:v>5.5</c:v>
                </c:pt>
                <c:pt idx="10">
                  <c:v>7</c:v>
                </c:pt>
              </c:numCache>
            </c:numRef>
          </c:val>
        </c:ser>
        <c:axId val="41379956"/>
        <c:axId val="36875285"/>
      </c:bar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9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625"/>
          <c:w val="0.988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(Отчет!$A$14,Отчет!$A$17,Отчет!$A$19,Отчет!$A$21,Отчет!$A$23,Отчет!$A$25,Отчет!$A$27,Отчет!$A$29,Отчет!$A$31,Отчет!$A$33,Отчет!$A$35)</c:f>
              <c:strCache>
                <c:ptCount val="11"/>
                <c:pt idx="0">
                  <c:v>28в ПМС</c:v>
                </c:pt>
                <c:pt idx="1">
                  <c:v>28в-2 САПР</c:v>
                </c:pt>
                <c:pt idx="2">
                  <c:v>48ппа САПР</c:v>
                </c:pt>
                <c:pt idx="3">
                  <c:v>49ппа-1 ИТ</c:v>
                </c:pt>
                <c:pt idx="4">
                  <c:v>49ппа-1 Прогр.</c:v>
                </c:pt>
                <c:pt idx="5">
                  <c:v>51ппу-1 ИТ</c:v>
                </c:pt>
                <c:pt idx="6">
                  <c:v>51ппу-1 Прогр.</c:v>
                </c:pt>
                <c:pt idx="7">
                  <c:v>220ту-1 СК ИТ</c:v>
                </c:pt>
                <c:pt idx="8">
                  <c:v>211т-2 ИТ</c:v>
                </c:pt>
                <c:pt idx="9">
                  <c:v>212т-2 ИТ</c:v>
                </c:pt>
                <c:pt idx="10">
                  <c:v>217ту-1 ИТ</c:v>
                </c:pt>
              </c:strCache>
            </c:strRef>
          </c:cat>
          <c:val>
            <c:numRef>
              <c:f>(Отчет!$O$16,Отчет!$O$18,Отчет!$O$20,Отчет!$O$22,Отчет!$O$24,Отчет!$O$26,Отчет!$O$28,Отчет!$O$30,Отчет!$O$32,Отчет!$O$34,Отчет!$O$36)</c:f>
              <c:numCache>
                <c:ptCount val="11"/>
                <c:pt idx="0">
                  <c:v>8.448275862068966</c:v>
                </c:pt>
                <c:pt idx="1">
                  <c:v>7.928571428571429</c:v>
                </c:pt>
                <c:pt idx="2">
                  <c:v>7.647058823529412</c:v>
                </c:pt>
                <c:pt idx="3">
                  <c:v>5.571428571428571</c:v>
                </c:pt>
                <c:pt idx="4">
                  <c:v>5.8</c:v>
                </c:pt>
                <c:pt idx="5">
                  <c:v>6.25</c:v>
                </c:pt>
                <c:pt idx="6">
                  <c:v>5.923076923076923</c:v>
                </c:pt>
                <c:pt idx="7">
                  <c:v>6.666666666666667</c:v>
                </c:pt>
                <c:pt idx="8">
                  <c:v>7.733333333333333</c:v>
                </c:pt>
                <c:pt idx="9">
                  <c:v>6.642857142857143</c:v>
                </c:pt>
                <c:pt idx="10">
                  <c:v>7.923076923076923</c:v>
                </c:pt>
              </c:numCache>
            </c:numRef>
          </c:val>
        </c:ser>
        <c:axId val="63442110"/>
        <c:axId val="34108079"/>
      </c:barChart>
      <c:catAx>
        <c:axId val="63442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8079"/>
        <c:crosses val="autoZero"/>
        <c:auto val="1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421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1"/>
          <c:w val="0.9802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(Отчет!$A$14,Отчет!$A$17,Отчет!$A$19,Отчет!$A$21,Отчет!$A$23,Отчет!$A$25,Отчет!$A$27,Отчет!$A$29,Отчет!$A$31,Отчет!$A$33,Отчет!$A$35)</c:f>
              <c:strCache>
                <c:ptCount val="11"/>
                <c:pt idx="0">
                  <c:v>28в ПМС</c:v>
                </c:pt>
                <c:pt idx="1">
                  <c:v>28в-2 САПР</c:v>
                </c:pt>
                <c:pt idx="2">
                  <c:v>48ппа САПР</c:v>
                </c:pt>
                <c:pt idx="3">
                  <c:v>49ппа-1 ИТ</c:v>
                </c:pt>
                <c:pt idx="4">
                  <c:v>49ппа-1 Прогр.</c:v>
                </c:pt>
                <c:pt idx="5">
                  <c:v>51ппу-1 ИТ</c:v>
                </c:pt>
                <c:pt idx="6">
                  <c:v>51ппу-1 Прогр.</c:v>
                </c:pt>
                <c:pt idx="7">
                  <c:v>220ту-1 СК ИТ</c:v>
                </c:pt>
                <c:pt idx="8">
                  <c:v>211т-2 ИТ</c:v>
                </c:pt>
                <c:pt idx="9">
                  <c:v>212т-2 ИТ</c:v>
                </c:pt>
                <c:pt idx="10">
                  <c:v>217ту-1 ИТ</c:v>
                </c:pt>
              </c:strCache>
            </c:strRef>
          </c:cat>
          <c:val>
            <c:numRef>
              <c:f>(Отчет!$Q$16,Отчет!$Q$18,Отчет!$Q$20,Отчет!$Q$22,Отчет!$Q$24,Отчет!$Q$26,Отчет!$Q$28,Отчет!$Q$30,Отчет!$Q$32,Отчет!$Q$34,Отчет!$Q$36)</c:f>
              <c:numCache>
                <c:ptCount val="11"/>
                <c:pt idx="0">
                  <c:v>0.896551724137931</c:v>
                </c:pt>
                <c:pt idx="1">
                  <c:v>0.7857142857142857</c:v>
                </c:pt>
                <c:pt idx="2">
                  <c:v>0.8235294117647058</c:v>
                </c:pt>
                <c:pt idx="3">
                  <c:v>0.26666666666666666</c:v>
                </c:pt>
                <c:pt idx="4">
                  <c:v>0.2</c:v>
                </c:pt>
                <c:pt idx="5">
                  <c:v>0.38461538461538464</c:v>
                </c:pt>
                <c:pt idx="6">
                  <c:v>0.38461538461538464</c:v>
                </c:pt>
                <c:pt idx="7">
                  <c:v>0.6666666666666666</c:v>
                </c:pt>
                <c:pt idx="8">
                  <c:v>1</c:v>
                </c:pt>
                <c:pt idx="9">
                  <c:v>0.6428571428571429</c:v>
                </c:pt>
                <c:pt idx="10">
                  <c:v>1</c:v>
                </c:pt>
              </c:numCache>
            </c:numRef>
          </c:val>
        </c:ser>
        <c:axId val="38537256"/>
        <c:axId val="11290985"/>
      </c:bar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7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375"/>
          <c:w val="0.973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Отчет!$C$37:$N$37</c:f>
              <c:numCache>
                <c:ptCount val="12"/>
                <c:pt idx="0">
                  <c:v>9</c:v>
                </c:pt>
                <c:pt idx="1">
                  <c:v>28</c:v>
                </c:pt>
                <c:pt idx="2">
                  <c:v>30</c:v>
                </c:pt>
                <c:pt idx="3">
                  <c:v>48</c:v>
                </c:pt>
                <c:pt idx="4">
                  <c:v>27</c:v>
                </c:pt>
                <c:pt idx="5">
                  <c:v>25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510002"/>
        <c:axId val="42154563"/>
      </c:bar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4563"/>
        <c:crosses val="autoZero"/>
        <c:auto val="1"/>
        <c:lblOffset val="100"/>
        <c:tickLblSkip val="1"/>
        <c:noMultiLvlLbl val="0"/>
      </c:catAx>
      <c:valAx>
        <c:axId val="42154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0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75"/>
          <c:y val="0.24875"/>
          <c:w val="0.50375"/>
          <c:h val="0.3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Отчет!$A$58:$A$62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Отчет!$B$58:$B$62</c:f>
              <c:numCache>
                <c:ptCount val="5"/>
                <c:pt idx="0">
                  <c:v>37</c:v>
                </c:pt>
                <c:pt idx="1">
                  <c:v>78</c:v>
                </c:pt>
                <c:pt idx="2">
                  <c:v>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25"/>
          <c:y val="0.15075"/>
          <c:w val="0.974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Среднее_по_семестрам!$A$45:$A$66</c:f>
              <c:strCache/>
            </c:strRef>
          </c:cat>
          <c:val>
            <c:numRef>
              <c:f>Среднее_по_семестрам!$B$45:$B$66</c:f>
              <c:numCache/>
            </c:numRef>
          </c:val>
        </c:ser>
        <c:axId val="43846748"/>
        <c:axId val="59076413"/>
      </c:barChart>
      <c:catAx>
        <c:axId val="4384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6413"/>
        <c:crosses val="autoZero"/>
        <c:auto val="1"/>
        <c:lblOffset val="100"/>
        <c:tickLblSkip val="1"/>
        <c:noMultiLvlLbl val="0"/>
      </c:catAx>
      <c:valAx>
        <c:axId val="59076413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25"/>
          <c:y val="0.095"/>
          <c:w val="0.989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Среднее_по_семестрам!$A$45:$A$66</c:f>
              <c:strCache/>
            </c:strRef>
          </c:cat>
          <c:val>
            <c:numRef>
              <c:f>Среднее_по_семестрам!$C$45:$C$66</c:f>
              <c:numCache/>
            </c:numRef>
          </c:val>
        </c:ser>
        <c:axId val="61925670"/>
        <c:axId val="20460119"/>
      </c:bar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9"/>
          <c:w val="0.973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'28в-2_САПР'!$S$18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'28в-2_САПР'!$C$3:$C$16</c:f>
              <c:strCache/>
            </c:strRef>
          </c:cat>
          <c:val>
            <c:numRef>
              <c:f>'28в-2_САПР'!$R$3:$R$16</c:f>
              <c:numCache/>
            </c:numRef>
          </c:val>
        </c:ser>
        <c:axId val="22225798"/>
        <c:axId val="65814455"/>
      </c:bar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14455"/>
        <c:crosses val="autoZero"/>
        <c:auto val="1"/>
        <c:lblOffset val="100"/>
        <c:tickLblSkip val="1"/>
        <c:noMultiLvlLbl val="0"/>
      </c:catAx>
      <c:valAx>
        <c:axId val="6581445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2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9"/>
          <c:w val="0.9747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'48ппа_САПР'!$V$22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('48ппа_САПР'!$C$3:$C$11,'48ппа_САПР'!$C$13:$C$20)</c:f>
              <c:strCache/>
            </c:strRef>
          </c:cat>
          <c:val>
            <c:numRef>
              <c:f>('48ппа_САПР'!$U$3:$U$11,'48ппа_САПР'!$U$13:$U$20)</c:f>
              <c:numCache/>
            </c:numRef>
          </c:val>
        </c:ser>
        <c:axId val="55459184"/>
        <c:axId val="29370609"/>
      </c:barChart>
      <c:catAx>
        <c:axId val="55459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70609"/>
        <c:crosses val="autoZero"/>
        <c:auto val="1"/>
        <c:lblOffset val="100"/>
        <c:tickLblSkip val="1"/>
        <c:noMultiLvlLbl val="0"/>
      </c:catAx>
      <c:valAx>
        <c:axId val="2937060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59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36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7"/>
          <c:w val="0.972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'49ппа-1_Прогр'!$T$19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'49ппа-1_Прогр'!$C$3:$C$17</c:f>
              <c:strCache/>
            </c:strRef>
          </c:cat>
          <c:val>
            <c:numRef>
              <c:f>'49ппа-1_Прогр'!$S$3:$S$17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3008890"/>
        <c:axId val="30209099"/>
      </c:bar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08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65"/>
          <c:w val="0.980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'49ппа-1_ИТ'!$V$19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('49ппа-1_ИТ'!$C$3:$C$15,'49ппа-1_ИТ'!$C$17:$C$17)</c:f>
              <c:strCache/>
            </c:strRef>
          </c:cat>
          <c:val>
            <c:numRef>
              <c:f>('49ппа-1_ИТ'!$U$3:$U$15,'49ппа-1_ИТ'!$U$17:$U$17)</c:f>
              <c:numCache/>
            </c:numRef>
          </c:val>
        </c:ser>
        <c:axId val="3446436"/>
        <c:axId val="31017925"/>
      </c:barChart>
      <c:catAx>
        <c:axId val="344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6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36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7"/>
          <c:w val="0.973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'51ппу-1_Прогр'!$T$17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'51ппу-1_Прогр'!$C$3:$C$15</c:f>
              <c:strCache/>
            </c:strRef>
          </c:cat>
          <c:val>
            <c:numRef>
              <c:f>'51ппу-1_Прогр'!$S$3:$S$15</c:f>
              <c:numCache/>
            </c:numRef>
          </c:val>
        </c:ser>
        <c:axId val="10725870"/>
        <c:axId val="29423967"/>
      </c:bar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23967"/>
        <c:crosses val="autoZero"/>
        <c:auto val="1"/>
        <c:lblOffset val="100"/>
        <c:tickLblSkip val="1"/>
        <c:noMultiLvlLbl val="0"/>
      </c:catAx>
      <c:valAx>
        <c:axId val="2942396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2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65"/>
          <c:w val="0.976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'51ппу-1_ИТ'!$S$17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('51ппу-1_ИТ'!$C$3:$C$13,'51ппу-1_ИТ'!$C$15:$C$15)</c:f>
              <c:strCache/>
            </c:strRef>
          </c:cat>
          <c:val>
            <c:numRef>
              <c:f>('51ппу-1_ИТ'!$R$3:$R$13,'51ппу-1_ИТ'!$R$15:$R$15)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489112"/>
        <c:axId val="34531097"/>
      </c:bar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89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"/>
          <c:w val="0.979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'220ту-1_СК_ИТ'!$O$19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'220ту-1_СК_ИТ'!$C$3:$C$17</c:f>
              <c:strCache/>
            </c:strRef>
          </c:cat>
          <c:val>
            <c:numRef>
              <c:f>'220ту-1_СК_ИТ'!$N$3:$N$17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2344418"/>
        <c:axId val="45555443"/>
      </c:barChart>
      <c:catAx>
        <c:axId val="4234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55443"/>
        <c:crosses val="autoZero"/>
        <c:auto val="1"/>
        <c:lblOffset val="100"/>
        <c:tickLblSkip val="1"/>
        <c:noMultiLvlLbl val="0"/>
      </c:catAx>
      <c:valAx>
        <c:axId val="4555544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44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5925"/>
          <c:w val="0.97525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'211т-2_ИТ'!$N$19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'211т-2_ИТ'!$C$3:$C$17</c:f>
              <c:strCache/>
            </c:strRef>
          </c:cat>
          <c:val>
            <c:numRef>
              <c:f>'211т-2_ИТ'!$M$3:$M$17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345804"/>
        <c:axId val="66112237"/>
      </c:barChart>
      <c:catAx>
        <c:axId val="73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12237"/>
        <c:crosses val="autoZero"/>
        <c:auto val="1"/>
        <c:lblOffset val="100"/>
        <c:tickLblSkip val="1"/>
        <c:noMultiLvlLbl val="0"/>
      </c:catAx>
      <c:valAx>
        <c:axId val="6611223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4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38</xdr:row>
      <xdr:rowOff>19050</xdr:rowOff>
    </xdr:from>
    <xdr:to>
      <xdr:col>23</xdr:col>
      <xdr:colOff>457200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85725" y="6267450"/>
        <a:ext cx="11563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47625</xdr:rowOff>
    </xdr:from>
    <xdr:to>
      <xdr:col>17</xdr:col>
      <xdr:colOff>904875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28600" y="3705225"/>
        <a:ext cx="94011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16</xdr:col>
      <xdr:colOff>904875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43300"/>
        <a:ext cx="91440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48350"/>
    <xdr:graphicFrame>
      <xdr:nvGraphicFramePr>
        <xdr:cNvPr id="1" name="Shape 1025"/>
        <xdr:cNvGraphicFramePr/>
      </xdr:nvGraphicFramePr>
      <xdr:xfrm>
        <a:off x="0" y="0"/>
        <a:ext cx="97155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48350"/>
    <xdr:graphicFrame>
      <xdr:nvGraphicFramePr>
        <xdr:cNvPr id="1" name="Shape 1025"/>
        <xdr:cNvGraphicFramePr/>
      </xdr:nvGraphicFramePr>
      <xdr:xfrm>
        <a:off x="0" y="0"/>
        <a:ext cx="97155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48350"/>
    <xdr:graphicFrame>
      <xdr:nvGraphicFramePr>
        <xdr:cNvPr id="1" name="Shape 1025"/>
        <xdr:cNvGraphicFramePr/>
      </xdr:nvGraphicFramePr>
      <xdr:xfrm>
        <a:off x="0" y="0"/>
        <a:ext cx="97155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48350"/>
    <xdr:graphicFrame>
      <xdr:nvGraphicFramePr>
        <xdr:cNvPr id="1" name="Shape 1025"/>
        <xdr:cNvGraphicFramePr/>
      </xdr:nvGraphicFramePr>
      <xdr:xfrm>
        <a:off x="0" y="0"/>
        <a:ext cx="97155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48350"/>
    <xdr:graphicFrame>
      <xdr:nvGraphicFramePr>
        <xdr:cNvPr id="1" name="Shape 1025"/>
        <xdr:cNvGraphicFramePr/>
      </xdr:nvGraphicFramePr>
      <xdr:xfrm>
        <a:off x="0" y="0"/>
        <a:ext cx="97155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48350"/>
    <xdr:graphicFrame>
      <xdr:nvGraphicFramePr>
        <xdr:cNvPr id="1" name="Shape 1025"/>
        <xdr:cNvGraphicFramePr/>
      </xdr:nvGraphicFramePr>
      <xdr:xfrm>
        <a:off x="0" y="0"/>
        <a:ext cx="97155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18</xdr:col>
      <xdr:colOff>495300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30111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18</xdr:col>
      <xdr:colOff>485775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30016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18</xdr:col>
      <xdr:colOff>676275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90950"/>
        <a:ext cx="99917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21</xdr:col>
      <xdr:colOff>676275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0" y="4505325"/>
        <a:ext cx="113061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18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9525"/>
        <a:ext cx="84677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21</xdr:col>
      <xdr:colOff>19050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0" y="3971925"/>
        <a:ext cx="102679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18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3495675"/>
        <a:ext cx="85725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18</xdr:col>
      <xdr:colOff>19050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0" y="3638550"/>
        <a:ext cx="91059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16</xdr:col>
      <xdr:colOff>657225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48100"/>
        <a:ext cx="89916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13</xdr:col>
      <xdr:colOff>904875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57625"/>
        <a:ext cx="777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zoomScale="87" zoomScaleNormal="87" zoomScalePageLayoutView="0" workbookViewId="0" topLeftCell="B16">
      <selection activeCell="W17" sqref="W17"/>
    </sheetView>
  </sheetViews>
  <sheetFormatPr defaultColWidth="9.00390625" defaultRowHeight="12.75"/>
  <cols>
    <col min="1" max="1" width="8.125" style="0" hidden="1" customWidth="1"/>
    <col min="2" max="2" width="3.375" style="0" bestFit="1" customWidth="1"/>
    <col min="3" max="3" width="23.25390625" style="0" customWidth="1"/>
    <col min="4" max="4" width="8.875" style="185" customWidth="1"/>
    <col min="5" max="7" width="5.25390625" style="0" customWidth="1"/>
    <col min="8" max="8" width="6.125" style="0" customWidth="1"/>
    <col min="9" max="9" width="4.75390625" style="0" customWidth="1"/>
    <col min="10" max="10" width="5.00390625" style="0" customWidth="1"/>
    <col min="11" max="11" width="4.875" style="0" customWidth="1"/>
    <col min="12" max="12" width="5.00390625" style="0" customWidth="1"/>
    <col min="13" max="16" width="5.875" style="0" customWidth="1"/>
    <col min="17" max="17" width="6.00390625" style="0" customWidth="1"/>
    <col min="18" max="18" width="5.75390625" style="0" customWidth="1"/>
    <col min="19" max="19" width="6.125" style="0" customWidth="1"/>
    <col min="20" max="21" width="6.375" style="0" customWidth="1"/>
    <col min="22" max="22" width="6.625" style="14" customWidth="1"/>
    <col min="23" max="23" width="9.125" style="3" customWidth="1"/>
    <col min="24" max="24" width="9.125" style="10" customWidth="1"/>
  </cols>
  <sheetData>
    <row r="1" spans="3:29" ht="13.5" thickBot="1">
      <c r="C1" s="333" t="s">
        <v>178</v>
      </c>
      <c r="D1" s="333"/>
      <c r="E1" s="333"/>
      <c r="F1" s="333"/>
      <c r="G1" s="333"/>
      <c r="H1" s="333"/>
      <c r="I1" s="333"/>
      <c r="J1" s="333"/>
      <c r="K1" s="52"/>
      <c r="L1" s="52"/>
      <c r="M1" s="52"/>
      <c r="N1" s="52"/>
      <c r="O1" s="52"/>
      <c r="P1" s="52"/>
      <c r="Q1" s="33"/>
      <c r="R1" s="33"/>
      <c r="S1" s="52"/>
      <c r="T1" s="52"/>
      <c r="U1" s="52"/>
      <c r="V1" s="53"/>
      <c r="W1"/>
      <c r="X1"/>
      <c r="Y1" s="14"/>
      <c r="Z1" s="15"/>
      <c r="AB1" s="200">
        <v>43196</v>
      </c>
      <c r="AC1" s="200">
        <v>43200</v>
      </c>
    </row>
    <row r="2" spans="2:30" ht="16.5" customHeight="1" thickBot="1">
      <c r="B2" s="241" t="s">
        <v>69</v>
      </c>
      <c r="C2" s="242" t="s">
        <v>26</v>
      </c>
      <c r="D2" s="243" t="s">
        <v>70</v>
      </c>
      <c r="E2" s="128">
        <v>43131</v>
      </c>
      <c r="F2" s="69">
        <v>43132</v>
      </c>
      <c r="G2" s="68">
        <v>43138</v>
      </c>
      <c r="H2" s="105">
        <v>43139</v>
      </c>
      <c r="I2" s="128">
        <v>43152</v>
      </c>
      <c r="J2" s="69">
        <v>43153</v>
      </c>
      <c r="K2" s="96">
        <v>43154</v>
      </c>
      <c r="L2" s="69">
        <v>43159</v>
      </c>
      <c r="M2" s="68">
        <v>43162</v>
      </c>
      <c r="N2" s="69">
        <v>43166</v>
      </c>
      <c r="O2" s="68">
        <v>43173</v>
      </c>
      <c r="P2" s="103">
        <v>43174</v>
      </c>
      <c r="Q2" s="205">
        <v>43180</v>
      </c>
      <c r="R2" s="206">
        <v>43181</v>
      </c>
      <c r="S2" s="96">
        <v>43187</v>
      </c>
      <c r="T2" s="69">
        <v>43188</v>
      </c>
      <c r="U2" s="108">
        <v>43195</v>
      </c>
      <c r="V2" s="78">
        <v>43189</v>
      </c>
      <c r="W2" s="49" t="s">
        <v>24</v>
      </c>
      <c r="X2" s="50" t="s">
        <v>79</v>
      </c>
      <c r="Y2" s="50" t="s">
        <v>21</v>
      </c>
      <c r="Z2" s="50" t="s">
        <v>91</v>
      </c>
      <c r="AA2" s="50" t="s">
        <v>148</v>
      </c>
      <c r="AB2" s="199" t="s">
        <v>116</v>
      </c>
      <c r="AC2" s="199" t="s">
        <v>117</v>
      </c>
      <c r="AD2" s="50" t="s">
        <v>118</v>
      </c>
    </row>
    <row r="3" spans="1:33" ht="12.75">
      <c r="A3" s="3">
        <f aca="true" t="shared" si="0" ref="A3:A31">W3</f>
        <v>8.4</v>
      </c>
      <c r="B3" s="37">
        <v>1</v>
      </c>
      <c r="C3" s="125" t="s">
        <v>193</v>
      </c>
      <c r="D3" s="158"/>
      <c r="E3" s="161"/>
      <c r="F3" s="121">
        <v>10</v>
      </c>
      <c r="G3" s="118"/>
      <c r="H3" s="222">
        <v>10</v>
      </c>
      <c r="I3" s="19"/>
      <c r="J3" s="81">
        <v>9</v>
      </c>
      <c r="K3" s="98"/>
      <c r="L3" s="81">
        <v>6</v>
      </c>
      <c r="M3" s="70"/>
      <c r="N3" s="81">
        <v>8</v>
      </c>
      <c r="O3" s="118"/>
      <c r="P3" s="121">
        <v>8</v>
      </c>
      <c r="Q3" s="198"/>
      <c r="R3" s="121">
        <v>9</v>
      </c>
      <c r="S3" s="98"/>
      <c r="T3" s="81">
        <v>8</v>
      </c>
      <c r="U3" s="117">
        <v>8</v>
      </c>
      <c r="V3" s="83">
        <v>8</v>
      </c>
      <c r="W3" s="79">
        <f aca="true" t="shared" si="1" ref="W3:W31">AVERAGE(E3:V3)</f>
        <v>8.4</v>
      </c>
      <c r="X3" s="36">
        <f aca="true" t="shared" si="2" ref="X3:X16">ROUND(W3,0)</f>
        <v>8</v>
      </c>
      <c r="Y3" s="36">
        <v>8</v>
      </c>
      <c r="Z3" s="36">
        <v>8</v>
      </c>
      <c r="AA3" s="190">
        <f>AVERAGE(X3:Z3)</f>
        <v>8</v>
      </c>
      <c r="AB3" s="191"/>
      <c r="AC3" s="191"/>
      <c r="AD3" s="187">
        <f aca="true" t="shared" si="3" ref="AD3:AD31">SUM(AB3:AC3)</f>
        <v>0</v>
      </c>
      <c r="AE3" s="20" t="s">
        <v>30</v>
      </c>
      <c r="AF3" s="1">
        <f>COUNTIF(Z3:Z31,"&gt;8")</f>
        <v>19</v>
      </c>
      <c r="AG3" s="43">
        <f>AF3/$B$31</f>
        <v>0.6551724137931034</v>
      </c>
    </row>
    <row r="4" spans="1:33" ht="12.75">
      <c r="A4" s="3">
        <f t="shared" si="0"/>
        <v>8.7</v>
      </c>
      <c r="B4" s="37">
        <v>2</v>
      </c>
      <c r="C4" s="2" t="s">
        <v>194</v>
      </c>
      <c r="D4" s="158"/>
      <c r="E4" s="160"/>
      <c r="F4" s="82">
        <v>10</v>
      </c>
      <c r="G4" s="72"/>
      <c r="H4" s="90">
        <v>6</v>
      </c>
      <c r="I4" s="12"/>
      <c r="J4" s="73">
        <v>10</v>
      </c>
      <c r="K4" s="97"/>
      <c r="L4" s="81">
        <v>10</v>
      </c>
      <c r="M4" s="70"/>
      <c r="N4" s="81">
        <v>6</v>
      </c>
      <c r="O4" s="70"/>
      <c r="P4" s="81">
        <v>10</v>
      </c>
      <c r="Q4" s="100"/>
      <c r="R4" s="82">
        <v>9</v>
      </c>
      <c r="S4" s="98"/>
      <c r="T4" s="81">
        <v>8</v>
      </c>
      <c r="U4" s="117">
        <v>9</v>
      </c>
      <c r="V4" s="83">
        <v>9</v>
      </c>
      <c r="W4" s="79">
        <f t="shared" si="1"/>
        <v>8.7</v>
      </c>
      <c r="X4" s="36">
        <f t="shared" si="2"/>
        <v>9</v>
      </c>
      <c r="Y4" s="36">
        <v>9</v>
      </c>
      <c r="Z4" s="36">
        <v>9</v>
      </c>
      <c r="AA4" s="190">
        <f aca="true" t="shared" si="4" ref="AA4:AA31">AVERAGE(X4:Z4)</f>
        <v>9</v>
      </c>
      <c r="AB4" s="19"/>
      <c r="AC4" s="19"/>
      <c r="AD4" s="187">
        <f t="shared" si="3"/>
        <v>0</v>
      </c>
      <c r="AE4" s="20" t="s">
        <v>31</v>
      </c>
      <c r="AF4" s="44">
        <f>COUNTIF(Z3:Z31,7)+COUNTIF(Z3:Z31,8)</f>
        <v>7</v>
      </c>
      <c r="AG4" s="43">
        <f>AF4/$B$31</f>
        <v>0.2413793103448276</v>
      </c>
    </row>
    <row r="5" spans="1:33" ht="12.75">
      <c r="A5" s="3">
        <f t="shared" si="0"/>
        <v>8.6</v>
      </c>
      <c r="B5" s="37">
        <v>3</v>
      </c>
      <c r="C5" s="2" t="s">
        <v>195</v>
      </c>
      <c r="D5" s="158"/>
      <c r="E5" s="12"/>
      <c r="F5" s="73">
        <v>10</v>
      </c>
      <c r="G5" s="74"/>
      <c r="H5" s="91">
        <v>9</v>
      </c>
      <c r="I5" s="12"/>
      <c r="J5" s="73">
        <v>7</v>
      </c>
      <c r="K5" s="99"/>
      <c r="L5" s="82">
        <v>9</v>
      </c>
      <c r="M5" s="72"/>
      <c r="N5" s="82">
        <v>8</v>
      </c>
      <c r="O5" s="72"/>
      <c r="P5" s="82">
        <v>10</v>
      </c>
      <c r="Q5" s="100"/>
      <c r="R5" s="82">
        <v>9</v>
      </c>
      <c r="S5" s="100"/>
      <c r="T5" s="82">
        <v>7</v>
      </c>
      <c r="U5" s="111">
        <v>9</v>
      </c>
      <c r="V5" s="84">
        <v>8</v>
      </c>
      <c r="W5" s="79">
        <f t="shared" si="1"/>
        <v>8.6</v>
      </c>
      <c r="X5" s="36">
        <f t="shared" si="2"/>
        <v>9</v>
      </c>
      <c r="Y5" s="36">
        <v>8</v>
      </c>
      <c r="Z5" s="36">
        <v>8</v>
      </c>
      <c r="AA5" s="190">
        <f t="shared" si="4"/>
        <v>8.333333333333334</v>
      </c>
      <c r="AB5" s="12"/>
      <c r="AC5" s="12"/>
      <c r="AD5" s="187">
        <f t="shared" si="3"/>
        <v>0</v>
      </c>
      <c r="AE5" s="20" t="s">
        <v>32</v>
      </c>
      <c r="AF5" s="44">
        <f>COUNTIF(Z3:Z31,4)+COUNTIF(Z3:Z31,5)+COUNTIF(Z3:Z31,6)</f>
        <v>3</v>
      </c>
      <c r="AG5" s="43">
        <f>AF5/$B$31</f>
        <v>0.10344827586206896</v>
      </c>
    </row>
    <row r="6" spans="1:33" ht="12.75">
      <c r="A6" s="3">
        <f t="shared" si="0"/>
        <v>9.6</v>
      </c>
      <c r="B6" s="37">
        <v>4</v>
      </c>
      <c r="C6" s="2" t="s">
        <v>196</v>
      </c>
      <c r="D6" s="122"/>
      <c r="E6" s="160"/>
      <c r="F6" s="82">
        <v>10</v>
      </c>
      <c r="G6" s="72"/>
      <c r="H6" s="92">
        <v>10</v>
      </c>
      <c r="I6" s="12"/>
      <c r="J6" s="73">
        <v>8</v>
      </c>
      <c r="K6" s="99"/>
      <c r="L6" s="82">
        <v>10</v>
      </c>
      <c r="M6" s="72"/>
      <c r="N6" s="82">
        <v>10</v>
      </c>
      <c r="O6" s="72"/>
      <c r="P6" s="82">
        <v>10</v>
      </c>
      <c r="Q6" s="100"/>
      <c r="R6" s="82">
        <v>10</v>
      </c>
      <c r="S6" s="100"/>
      <c r="T6" s="82">
        <v>10</v>
      </c>
      <c r="U6" s="111">
        <v>9</v>
      </c>
      <c r="V6" s="84">
        <v>9</v>
      </c>
      <c r="W6" s="79">
        <f t="shared" si="1"/>
        <v>9.6</v>
      </c>
      <c r="X6" s="36">
        <f t="shared" si="2"/>
        <v>10</v>
      </c>
      <c r="Y6" s="36">
        <v>9</v>
      </c>
      <c r="Z6" s="36">
        <v>9</v>
      </c>
      <c r="AA6" s="190">
        <f t="shared" si="4"/>
        <v>9.333333333333334</v>
      </c>
      <c r="AB6" s="12"/>
      <c r="AC6" s="12"/>
      <c r="AD6" s="187">
        <f t="shared" si="3"/>
        <v>0</v>
      </c>
      <c r="AE6" s="20" t="s">
        <v>33</v>
      </c>
      <c r="AF6" s="1">
        <f>COUNTIF(Z3:Z31,"&lt;4")</f>
        <v>0</v>
      </c>
      <c r="AG6" s="43">
        <f>AF6/$B$31</f>
        <v>0</v>
      </c>
    </row>
    <row r="7" spans="1:33" ht="12.75">
      <c r="A7" s="3">
        <f t="shared" si="0"/>
        <v>10</v>
      </c>
      <c r="B7" s="37">
        <v>5</v>
      </c>
      <c r="C7" s="2" t="s">
        <v>197</v>
      </c>
      <c r="D7" s="158"/>
      <c r="E7" s="160"/>
      <c r="F7" s="82">
        <v>10</v>
      </c>
      <c r="G7" s="72"/>
      <c r="H7" s="90">
        <v>10</v>
      </c>
      <c r="I7" s="12"/>
      <c r="J7" s="82">
        <v>10</v>
      </c>
      <c r="K7" s="97"/>
      <c r="L7" s="81">
        <v>10</v>
      </c>
      <c r="M7" s="70"/>
      <c r="N7" s="81">
        <v>10</v>
      </c>
      <c r="O7" s="70"/>
      <c r="P7" s="81">
        <v>10</v>
      </c>
      <c r="Q7" s="100"/>
      <c r="R7" s="82">
        <v>10</v>
      </c>
      <c r="S7" s="98"/>
      <c r="T7" s="81">
        <v>10</v>
      </c>
      <c r="U7" s="117">
        <v>10</v>
      </c>
      <c r="V7" s="83">
        <v>10</v>
      </c>
      <c r="W7" s="79">
        <f t="shared" si="1"/>
        <v>10</v>
      </c>
      <c r="X7" s="36">
        <f t="shared" si="2"/>
        <v>10</v>
      </c>
      <c r="Y7" s="36">
        <v>10</v>
      </c>
      <c r="Z7" s="36">
        <v>10</v>
      </c>
      <c r="AA7" s="190">
        <f t="shared" si="4"/>
        <v>10</v>
      </c>
      <c r="AB7" s="12"/>
      <c r="AC7" s="12"/>
      <c r="AD7" s="187">
        <f t="shared" si="3"/>
        <v>0</v>
      </c>
      <c r="AE7" s="127" t="s">
        <v>34</v>
      </c>
      <c r="AF7" s="1">
        <f>B31-SUM(AF3:AF6)</f>
        <v>0</v>
      </c>
      <c r="AG7" s="43">
        <f>AF7/$B$31</f>
        <v>0</v>
      </c>
    </row>
    <row r="8" spans="1:30" ht="12.75">
      <c r="A8" s="3">
        <f t="shared" si="0"/>
        <v>9.7</v>
      </c>
      <c r="B8" s="37">
        <v>6</v>
      </c>
      <c r="C8" s="2" t="s">
        <v>198</v>
      </c>
      <c r="D8" s="122"/>
      <c r="E8" s="160"/>
      <c r="F8" s="82">
        <v>10</v>
      </c>
      <c r="G8" s="72"/>
      <c r="H8" s="92">
        <v>10</v>
      </c>
      <c r="I8" s="12"/>
      <c r="J8" s="73">
        <v>10</v>
      </c>
      <c r="K8" s="100"/>
      <c r="L8" s="82">
        <v>10</v>
      </c>
      <c r="M8" s="72"/>
      <c r="N8" s="82">
        <v>10</v>
      </c>
      <c r="O8" s="72"/>
      <c r="P8" s="82">
        <v>10</v>
      </c>
      <c r="Q8" s="100"/>
      <c r="R8" s="82">
        <v>9</v>
      </c>
      <c r="S8" s="100"/>
      <c r="T8" s="82">
        <v>8</v>
      </c>
      <c r="U8" s="111">
        <v>10</v>
      </c>
      <c r="V8" s="84">
        <v>10</v>
      </c>
      <c r="W8" s="79">
        <f t="shared" si="1"/>
        <v>9.7</v>
      </c>
      <c r="X8" s="36">
        <f t="shared" si="2"/>
        <v>10</v>
      </c>
      <c r="Y8" s="36">
        <v>9</v>
      </c>
      <c r="Z8" s="36">
        <v>9</v>
      </c>
      <c r="AA8" s="190">
        <f t="shared" si="4"/>
        <v>9.333333333333334</v>
      </c>
      <c r="AB8" s="12"/>
      <c r="AC8" s="12"/>
      <c r="AD8" s="187">
        <f t="shared" si="3"/>
        <v>0</v>
      </c>
    </row>
    <row r="9" spans="1:30" ht="12.75">
      <c r="A9" s="3">
        <f t="shared" si="0"/>
        <v>9.8</v>
      </c>
      <c r="B9" s="37">
        <v>7</v>
      </c>
      <c r="C9" s="2" t="s">
        <v>199</v>
      </c>
      <c r="D9" s="122"/>
      <c r="E9" s="12"/>
      <c r="F9" s="73">
        <v>9</v>
      </c>
      <c r="G9" s="74"/>
      <c r="H9" s="91">
        <v>9</v>
      </c>
      <c r="I9" s="12"/>
      <c r="J9" s="82">
        <v>10</v>
      </c>
      <c r="K9" s="100"/>
      <c r="L9" s="82">
        <v>10</v>
      </c>
      <c r="M9" s="72"/>
      <c r="N9" s="82">
        <v>10</v>
      </c>
      <c r="O9" s="72"/>
      <c r="P9" s="82">
        <v>10</v>
      </c>
      <c r="Q9" s="100"/>
      <c r="R9" s="82">
        <v>10</v>
      </c>
      <c r="S9" s="100"/>
      <c r="T9" s="82">
        <v>10</v>
      </c>
      <c r="U9" s="111">
        <v>10</v>
      </c>
      <c r="V9" s="84">
        <v>10</v>
      </c>
      <c r="W9" s="79">
        <f t="shared" si="1"/>
        <v>9.8</v>
      </c>
      <c r="X9" s="36">
        <f t="shared" si="2"/>
        <v>10</v>
      </c>
      <c r="Y9" s="36">
        <v>9</v>
      </c>
      <c r="Z9" s="36">
        <v>9</v>
      </c>
      <c r="AA9" s="190">
        <f t="shared" si="4"/>
        <v>9.333333333333334</v>
      </c>
      <c r="AB9" s="12"/>
      <c r="AC9" s="12"/>
      <c r="AD9" s="187">
        <f t="shared" si="3"/>
        <v>0</v>
      </c>
    </row>
    <row r="10" spans="1:30" ht="12.75">
      <c r="A10" s="3">
        <f t="shared" si="0"/>
        <v>9.7</v>
      </c>
      <c r="B10" s="37">
        <v>8</v>
      </c>
      <c r="C10" s="2" t="s">
        <v>200</v>
      </c>
      <c r="D10" s="122"/>
      <c r="E10" s="160"/>
      <c r="F10" s="82">
        <v>9</v>
      </c>
      <c r="G10" s="72"/>
      <c r="H10" s="92">
        <v>8</v>
      </c>
      <c r="I10" s="12"/>
      <c r="J10" s="82">
        <v>10</v>
      </c>
      <c r="K10" s="100"/>
      <c r="L10" s="82">
        <v>10</v>
      </c>
      <c r="M10" s="72"/>
      <c r="N10" s="82">
        <v>10</v>
      </c>
      <c r="O10" s="72"/>
      <c r="P10" s="82">
        <v>10</v>
      </c>
      <c r="Q10" s="100"/>
      <c r="R10" s="82">
        <v>10</v>
      </c>
      <c r="S10" s="100"/>
      <c r="T10" s="82">
        <v>10</v>
      </c>
      <c r="U10" s="290">
        <v>10</v>
      </c>
      <c r="V10" s="84">
        <v>10</v>
      </c>
      <c r="W10" s="79">
        <f t="shared" si="1"/>
        <v>9.7</v>
      </c>
      <c r="X10" s="36">
        <f t="shared" si="2"/>
        <v>10</v>
      </c>
      <c r="Y10" s="36">
        <v>9</v>
      </c>
      <c r="Z10" s="36">
        <v>9</v>
      </c>
      <c r="AA10" s="190">
        <f t="shared" si="4"/>
        <v>9.333333333333334</v>
      </c>
      <c r="AB10" s="12"/>
      <c r="AC10" s="12"/>
      <c r="AD10" s="187">
        <f t="shared" si="3"/>
        <v>0</v>
      </c>
    </row>
    <row r="11" spans="1:30" ht="12.75">
      <c r="A11" s="3">
        <f t="shared" si="0"/>
        <v>9.8</v>
      </c>
      <c r="B11" s="37">
        <v>9</v>
      </c>
      <c r="C11" s="2" t="s">
        <v>201</v>
      </c>
      <c r="D11" s="122"/>
      <c r="E11" s="12"/>
      <c r="F11" s="73">
        <v>9</v>
      </c>
      <c r="G11" s="74"/>
      <c r="H11" s="91">
        <v>10</v>
      </c>
      <c r="I11" s="12"/>
      <c r="J11" s="82">
        <v>10</v>
      </c>
      <c r="K11" s="100"/>
      <c r="L11" s="82">
        <v>10</v>
      </c>
      <c r="M11" s="72"/>
      <c r="N11" s="82">
        <v>10</v>
      </c>
      <c r="O11" s="72"/>
      <c r="P11" s="82">
        <v>10</v>
      </c>
      <c r="Q11" s="100"/>
      <c r="R11" s="82">
        <v>10</v>
      </c>
      <c r="S11" s="100"/>
      <c r="T11" s="82">
        <v>10</v>
      </c>
      <c r="U11" s="111">
        <v>10</v>
      </c>
      <c r="V11" s="84">
        <v>9</v>
      </c>
      <c r="W11" s="79">
        <f t="shared" si="1"/>
        <v>9.8</v>
      </c>
      <c r="X11" s="36">
        <f t="shared" si="2"/>
        <v>10</v>
      </c>
      <c r="Y11" s="8">
        <v>9</v>
      </c>
      <c r="Z11" s="36">
        <v>9</v>
      </c>
      <c r="AA11" s="190">
        <f t="shared" si="4"/>
        <v>9.333333333333334</v>
      </c>
      <c r="AB11" s="12"/>
      <c r="AC11" s="12"/>
      <c r="AD11" s="187">
        <f t="shared" si="3"/>
        <v>0</v>
      </c>
    </row>
    <row r="12" spans="1:30" ht="12.75">
      <c r="A12" s="3">
        <f t="shared" si="0"/>
        <v>9</v>
      </c>
      <c r="B12" s="37">
        <v>10</v>
      </c>
      <c r="C12" s="2" t="s">
        <v>202</v>
      </c>
      <c r="D12" s="122"/>
      <c r="E12" s="160"/>
      <c r="F12" s="82">
        <v>9</v>
      </c>
      <c r="G12" s="72"/>
      <c r="H12" s="92">
        <v>10</v>
      </c>
      <c r="I12" s="12"/>
      <c r="J12" s="73">
        <v>9</v>
      </c>
      <c r="K12" s="100"/>
      <c r="L12" s="82">
        <v>9</v>
      </c>
      <c r="M12" s="72"/>
      <c r="N12" s="82">
        <v>8</v>
      </c>
      <c r="O12" s="72"/>
      <c r="P12" s="82">
        <v>10</v>
      </c>
      <c r="Q12" s="100"/>
      <c r="R12" s="82">
        <v>9</v>
      </c>
      <c r="S12" s="100"/>
      <c r="T12" s="82">
        <v>8</v>
      </c>
      <c r="U12" s="111">
        <v>9</v>
      </c>
      <c r="V12" s="84">
        <v>9</v>
      </c>
      <c r="W12" s="79">
        <f t="shared" si="1"/>
        <v>9</v>
      </c>
      <c r="X12" s="36">
        <f t="shared" si="2"/>
        <v>9</v>
      </c>
      <c r="Y12" s="8">
        <v>9</v>
      </c>
      <c r="Z12" s="36">
        <v>10</v>
      </c>
      <c r="AA12" s="190">
        <f t="shared" si="4"/>
        <v>9.333333333333334</v>
      </c>
      <c r="AB12" s="12"/>
      <c r="AC12" s="12"/>
      <c r="AD12" s="187">
        <f t="shared" si="3"/>
        <v>0</v>
      </c>
    </row>
    <row r="13" spans="1:30" ht="12.75">
      <c r="A13" s="3">
        <f t="shared" si="0"/>
        <v>7.545454545454546</v>
      </c>
      <c r="B13" s="37">
        <v>11</v>
      </c>
      <c r="C13" s="2" t="s">
        <v>203</v>
      </c>
      <c r="D13" s="122"/>
      <c r="E13" s="160"/>
      <c r="F13" s="82">
        <v>8</v>
      </c>
      <c r="G13" s="72"/>
      <c r="H13" s="92">
        <v>4</v>
      </c>
      <c r="I13" s="12"/>
      <c r="J13" s="82">
        <v>9</v>
      </c>
      <c r="K13" s="99"/>
      <c r="L13" s="82">
        <v>6</v>
      </c>
      <c r="M13" s="72">
        <v>7</v>
      </c>
      <c r="N13" s="82">
        <v>6</v>
      </c>
      <c r="O13" s="72"/>
      <c r="P13" s="82">
        <v>8</v>
      </c>
      <c r="Q13" s="100"/>
      <c r="R13" s="82">
        <v>10</v>
      </c>
      <c r="S13" s="100"/>
      <c r="T13" s="82">
        <v>8</v>
      </c>
      <c r="U13" s="111">
        <v>8</v>
      </c>
      <c r="V13" s="84">
        <v>9</v>
      </c>
      <c r="W13" s="79">
        <f t="shared" si="1"/>
        <v>7.545454545454546</v>
      </c>
      <c r="X13" s="36">
        <f t="shared" si="2"/>
        <v>8</v>
      </c>
      <c r="Y13" s="8">
        <v>8</v>
      </c>
      <c r="Z13" s="36">
        <v>8</v>
      </c>
      <c r="AA13" s="190">
        <f t="shared" si="4"/>
        <v>8</v>
      </c>
      <c r="AB13" s="12"/>
      <c r="AC13" s="12"/>
      <c r="AD13" s="187">
        <f t="shared" si="3"/>
        <v>0</v>
      </c>
    </row>
    <row r="14" spans="1:30" ht="12.75">
      <c r="A14" s="3">
        <f t="shared" si="0"/>
        <v>8.3</v>
      </c>
      <c r="B14" s="37">
        <v>12</v>
      </c>
      <c r="C14" s="2" t="s">
        <v>204</v>
      </c>
      <c r="D14" s="122"/>
      <c r="E14" s="160"/>
      <c r="F14" s="82">
        <v>9</v>
      </c>
      <c r="G14" s="72"/>
      <c r="H14" s="92">
        <v>6</v>
      </c>
      <c r="I14" s="12"/>
      <c r="J14" s="82">
        <v>9</v>
      </c>
      <c r="K14" s="99"/>
      <c r="L14" s="82">
        <v>7</v>
      </c>
      <c r="M14" s="72"/>
      <c r="N14" s="82">
        <v>8</v>
      </c>
      <c r="O14" s="72"/>
      <c r="P14" s="82">
        <v>10</v>
      </c>
      <c r="Q14" s="100"/>
      <c r="R14" s="82">
        <v>9</v>
      </c>
      <c r="S14" s="100"/>
      <c r="T14" s="82">
        <v>9</v>
      </c>
      <c r="U14" s="111">
        <v>8</v>
      </c>
      <c r="V14" s="84">
        <v>8</v>
      </c>
      <c r="W14" s="79">
        <f t="shared" si="1"/>
        <v>8.3</v>
      </c>
      <c r="X14" s="36">
        <f t="shared" si="2"/>
        <v>8</v>
      </c>
      <c r="Y14" s="8">
        <v>8</v>
      </c>
      <c r="Z14" s="36">
        <v>8</v>
      </c>
      <c r="AA14" s="190">
        <f t="shared" si="4"/>
        <v>8</v>
      </c>
      <c r="AB14" s="12"/>
      <c r="AC14" s="12"/>
      <c r="AD14" s="187">
        <f t="shared" si="3"/>
        <v>0</v>
      </c>
    </row>
    <row r="15" spans="1:30" ht="12.75">
      <c r="A15" s="3">
        <f t="shared" si="0"/>
        <v>9.8</v>
      </c>
      <c r="B15" s="37">
        <v>13</v>
      </c>
      <c r="C15" s="2" t="s">
        <v>205</v>
      </c>
      <c r="D15" s="122"/>
      <c r="E15" s="160"/>
      <c r="F15" s="82">
        <v>10</v>
      </c>
      <c r="G15" s="72"/>
      <c r="H15" s="92">
        <v>9</v>
      </c>
      <c r="I15" s="12"/>
      <c r="J15" s="82">
        <v>10</v>
      </c>
      <c r="K15" s="99"/>
      <c r="L15" s="82">
        <v>9</v>
      </c>
      <c r="M15" s="72"/>
      <c r="N15" s="82">
        <v>10</v>
      </c>
      <c r="O15" s="72"/>
      <c r="P15" s="82">
        <v>10</v>
      </c>
      <c r="Q15" s="100"/>
      <c r="R15" s="82">
        <v>10</v>
      </c>
      <c r="S15" s="100"/>
      <c r="T15" s="82">
        <v>10</v>
      </c>
      <c r="U15" s="111">
        <v>10</v>
      </c>
      <c r="V15" s="84">
        <v>10</v>
      </c>
      <c r="W15" s="79">
        <f t="shared" si="1"/>
        <v>9.8</v>
      </c>
      <c r="X15" s="36">
        <f t="shared" si="2"/>
        <v>10</v>
      </c>
      <c r="Y15" s="8">
        <v>9</v>
      </c>
      <c r="Z15" s="36">
        <v>9</v>
      </c>
      <c r="AA15" s="190">
        <f t="shared" si="4"/>
        <v>9.333333333333334</v>
      </c>
      <c r="AB15" s="12"/>
      <c r="AC15" s="12"/>
      <c r="AD15" s="187">
        <f t="shared" si="3"/>
        <v>0</v>
      </c>
    </row>
    <row r="16" spans="1:30" ht="12.75">
      <c r="A16" s="3">
        <f t="shared" si="0"/>
        <v>4.615384615384615</v>
      </c>
      <c r="B16" s="37">
        <v>14</v>
      </c>
      <c r="C16" s="2" t="s">
        <v>206</v>
      </c>
      <c r="D16" s="122"/>
      <c r="E16" s="160"/>
      <c r="F16" s="82">
        <v>4</v>
      </c>
      <c r="G16" s="72"/>
      <c r="H16" s="92">
        <v>4</v>
      </c>
      <c r="I16" s="12"/>
      <c r="J16" s="82">
        <v>4</v>
      </c>
      <c r="K16" s="99"/>
      <c r="L16" s="82">
        <v>5</v>
      </c>
      <c r="M16" s="72">
        <v>1</v>
      </c>
      <c r="N16" s="82">
        <v>7</v>
      </c>
      <c r="O16" s="72">
        <v>1</v>
      </c>
      <c r="P16" s="82">
        <v>7</v>
      </c>
      <c r="Q16" s="100">
        <v>1</v>
      </c>
      <c r="R16" s="82">
        <v>7</v>
      </c>
      <c r="S16" s="100"/>
      <c r="T16" s="82">
        <v>7</v>
      </c>
      <c r="U16" s="290">
        <v>6</v>
      </c>
      <c r="V16" s="84">
        <v>6</v>
      </c>
      <c r="W16" s="79">
        <f t="shared" si="1"/>
        <v>4.615384615384615</v>
      </c>
      <c r="X16" s="36">
        <f t="shared" si="2"/>
        <v>5</v>
      </c>
      <c r="Y16" s="8">
        <v>5</v>
      </c>
      <c r="Z16" s="36">
        <v>6</v>
      </c>
      <c r="AA16" s="190">
        <f t="shared" si="4"/>
        <v>5.333333333333333</v>
      </c>
      <c r="AB16" s="12"/>
      <c r="AC16" s="12"/>
      <c r="AD16" s="187">
        <f t="shared" si="3"/>
        <v>0</v>
      </c>
    </row>
    <row r="17" spans="1:30" ht="13.5" thickBot="1">
      <c r="A17" s="3">
        <f t="shared" si="0"/>
        <v>10</v>
      </c>
      <c r="B17" s="116">
        <v>15</v>
      </c>
      <c r="C17" s="116" t="s">
        <v>207</v>
      </c>
      <c r="D17" s="159"/>
      <c r="E17" s="171"/>
      <c r="F17" s="164">
        <v>10</v>
      </c>
      <c r="G17" s="163"/>
      <c r="H17" s="169">
        <v>10</v>
      </c>
      <c r="I17" s="193"/>
      <c r="J17" s="164">
        <v>10</v>
      </c>
      <c r="K17" s="223"/>
      <c r="L17" s="164">
        <v>10</v>
      </c>
      <c r="M17" s="163"/>
      <c r="N17" s="164">
        <v>10</v>
      </c>
      <c r="O17" s="163"/>
      <c r="P17" s="164">
        <v>10</v>
      </c>
      <c r="Q17" s="249"/>
      <c r="R17" s="173">
        <v>10</v>
      </c>
      <c r="S17" s="278"/>
      <c r="T17" s="164">
        <v>10</v>
      </c>
      <c r="U17" s="188">
        <v>10</v>
      </c>
      <c r="V17" s="167">
        <v>10</v>
      </c>
      <c r="W17" s="177">
        <f t="shared" si="1"/>
        <v>10</v>
      </c>
      <c r="X17" s="168">
        <f aca="true" t="shared" si="5" ref="X17:X31">ROUND(W17,0)</f>
        <v>10</v>
      </c>
      <c r="Y17" s="168">
        <v>10</v>
      </c>
      <c r="Z17" s="168">
        <v>10</v>
      </c>
      <c r="AA17" s="168">
        <f t="shared" si="4"/>
        <v>10</v>
      </c>
      <c r="AB17" s="193"/>
      <c r="AC17" s="193"/>
      <c r="AD17" s="194">
        <f t="shared" si="3"/>
        <v>0</v>
      </c>
    </row>
    <row r="18" spans="1:30" ht="12.75">
      <c r="A18" s="3">
        <f t="shared" si="0"/>
        <v>9.4</v>
      </c>
      <c r="B18" s="37">
        <v>16</v>
      </c>
      <c r="C18" s="37" t="s">
        <v>179</v>
      </c>
      <c r="D18" s="158" t="s">
        <v>99</v>
      </c>
      <c r="E18" s="170"/>
      <c r="F18" s="81">
        <v>9</v>
      </c>
      <c r="G18" s="70"/>
      <c r="H18" s="93">
        <v>10</v>
      </c>
      <c r="I18" s="19"/>
      <c r="J18" s="81">
        <v>9</v>
      </c>
      <c r="K18" s="120"/>
      <c r="L18" s="121">
        <v>8</v>
      </c>
      <c r="M18" s="118"/>
      <c r="N18" s="121">
        <v>10</v>
      </c>
      <c r="O18" s="118"/>
      <c r="P18" s="121">
        <v>9</v>
      </c>
      <c r="Q18" s="198"/>
      <c r="R18" s="121">
        <v>10</v>
      </c>
      <c r="S18" s="198"/>
      <c r="T18" s="121">
        <v>9</v>
      </c>
      <c r="U18" s="209">
        <v>10</v>
      </c>
      <c r="V18" s="209">
        <v>10</v>
      </c>
      <c r="W18" s="79">
        <f t="shared" si="1"/>
        <v>9.4</v>
      </c>
      <c r="X18" s="8">
        <v>10</v>
      </c>
      <c r="Y18" s="36">
        <v>8</v>
      </c>
      <c r="Z18" s="36">
        <v>9</v>
      </c>
      <c r="AA18" s="190">
        <f t="shared" si="4"/>
        <v>9</v>
      </c>
      <c r="AB18" s="19">
        <v>0.5</v>
      </c>
      <c r="AC18" s="19">
        <v>0.5</v>
      </c>
      <c r="AD18" s="196">
        <f t="shared" si="3"/>
        <v>1</v>
      </c>
    </row>
    <row r="19" spans="1:30" ht="12.75">
      <c r="A19" s="3">
        <f t="shared" si="0"/>
        <v>5.909090909090909</v>
      </c>
      <c r="B19" s="37">
        <v>17</v>
      </c>
      <c r="C19" s="37" t="s">
        <v>180</v>
      </c>
      <c r="D19" s="158" t="s">
        <v>98</v>
      </c>
      <c r="E19" s="170"/>
      <c r="F19" s="81">
        <v>6</v>
      </c>
      <c r="G19" s="70"/>
      <c r="H19" s="90">
        <v>7</v>
      </c>
      <c r="I19" s="12">
        <v>1</v>
      </c>
      <c r="J19" s="82">
        <v>4</v>
      </c>
      <c r="K19" s="75" t="s">
        <v>321</v>
      </c>
      <c r="L19" s="81">
        <v>8</v>
      </c>
      <c r="M19" s="70"/>
      <c r="N19" s="81">
        <v>7</v>
      </c>
      <c r="O19" s="70"/>
      <c r="P19" s="81">
        <v>9</v>
      </c>
      <c r="Q19" s="100"/>
      <c r="R19" s="82">
        <v>6</v>
      </c>
      <c r="S19" s="98"/>
      <c r="T19" s="81">
        <v>4</v>
      </c>
      <c r="U19" s="83">
        <v>7</v>
      </c>
      <c r="V19" s="83">
        <v>6</v>
      </c>
      <c r="W19" s="79">
        <f t="shared" si="1"/>
        <v>5.909090909090909</v>
      </c>
      <c r="X19" s="8">
        <f t="shared" si="5"/>
        <v>6</v>
      </c>
      <c r="Y19" s="36">
        <v>7</v>
      </c>
      <c r="Z19" s="36">
        <v>7</v>
      </c>
      <c r="AA19" s="190">
        <f t="shared" si="4"/>
        <v>6.666666666666667</v>
      </c>
      <c r="AB19" s="19">
        <v>0.3</v>
      </c>
      <c r="AC19" s="19">
        <v>0.3</v>
      </c>
      <c r="AD19" s="192">
        <f t="shared" si="3"/>
        <v>0.6</v>
      </c>
    </row>
    <row r="20" spans="1:30" ht="12.75">
      <c r="A20" s="3">
        <f t="shared" si="0"/>
        <v>9.1</v>
      </c>
      <c r="B20" s="37">
        <v>18</v>
      </c>
      <c r="C20" s="37" t="s">
        <v>181</v>
      </c>
      <c r="D20" s="158" t="s">
        <v>110</v>
      </c>
      <c r="E20" s="160"/>
      <c r="F20" s="82">
        <v>7</v>
      </c>
      <c r="G20" s="72"/>
      <c r="H20" s="92">
        <v>9</v>
      </c>
      <c r="I20" s="12"/>
      <c r="J20" s="82">
        <v>9</v>
      </c>
      <c r="K20" s="74"/>
      <c r="L20" s="82">
        <v>10</v>
      </c>
      <c r="M20" s="72"/>
      <c r="N20" s="82">
        <v>10</v>
      </c>
      <c r="O20" s="72"/>
      <c r="P20" s="82">
        <v>10</v>
      </c>
      <c r="Q20" s="100"/>
      <c r="R20" s="82">
        <v>9</v>
      </c>
      <c r="S20" s="100"/>
      <c r="T20" s="81">
        <v>10</v>
      </c>
      <c r="U20" s="84">
        <v>10</v>
      </c>
      <c r="V20" s="84">
        <v>7</v>
      </c>
      <c r="W20" s="79">
        <f t="shared" si="1"/>
        <v>9.1</v>
      </c>
      <c r="X20" s="8">
        <f t="shared" si="5"/>
        <v>9</v>
      </c>
      <c r="Y20" s="8">
        <v>9</v>
      </c>
      <c r="Z20" s="36">
        <v>9</v>
      </c>
      <c r="AA20" s="190">
        <f t="shared" si="4"/>
        <v>9</v>
      </c>
      <c r="AB20" s="12">
        <v>0.5</v>
      </c>
      <c r="AC20" s="12">
        <v>0.5</v>
      </c>
      <c r="AD20" s="187">
        <f t="shared" si="3"/>
        <v>1</v>
      </c>
    </row>
    <row r="21" spans="1:30" ht="12.75">
      <c r="A21" s="3">
        <f t="shared" si="0"/>
        <v>4.75</v>
      </c>
      <c r="B21" s="37">
        <v>19</v>
      </c>
      <c r="C21" s="2" t="s">
        <v>182</v>
      </c>
      <c r="D21" s="122" t="s">
        <v>119</v>
      </c>
      <c r="E21" s="160" t="s">
        <v>321</v>
      </c>
      <c r="F21" s="82">
        <v>7</v>
      </c>
      <c r="G21" s="72">
        <v>1</v>
      </c>
      <c r="H21" s="92">
        <v>7</v>
      </c>
      <c r="I21" s="12"/>
      <c r="J21" s="82">
        <v>4</v>
      </c>
      <c r="K21" s="74"/>
      <c r="L21" s="82">
        <v>6</v>
      </c>
      <c r="M21" s="72"/>
      <c r="N21" s="82">
        <v>4</v>
      </c>
      <c r="O21" s="72"/>
      <c r="P21" s="82">
        <v>4</v>
      </c>
      <c r="Q21" s="100" t="s">
        <v>321</v>
      </c>
      <c r="R21" s="82">
        <v>6</v>
      </c>
      <c r="S21" s="100">
        <v>1</v>
      </c>
      <c r="T21" s="81">
        <v>6</v>
      </c>
      <c r="U21" s="84">
        <v>4</v>
      </c>
      <c r="V21" s="84">
        <v>7</v>
      </c>
      <c r="W21" s="79">
        <f t="shared" si="1"/>
        <v>4.75</v>
      </c>
      <c r="X21" s="8">
        <f t="shared" si="5"/>
        <v>5</v>
      </c>
      <c r="Y21" s="8">
        <v>4</v>
      </c>
      <c r="Z21" s="36">
        <v>6</v>
      </c>
      <c r="AA21" s="190">
        <f t="shared" si="4"/>
        <v>5</v>
      </c>
      <c r="AB21" s="12"/>
      <c r="AC21" s="12"/>
      <c r="AD21" s="187">
        <f t="shared" si="3"/>
        <v>0</v>
      </c>
    </row>
    <row r="22" spans="1:30" ht="12.75">
      <c r="A22" s="3">
        <f t="shared" si="0"/>
        <v>9.7</v>
      </c>
      <c r="B22" s="37">
        <v>20</v>
      </c>
      <c r="C22" s="37" t="s">
        <v>183</v>
      </c>
      <c r="D22" s="158" t="s">
        <v>103</v>
      </c>
      <c r="E22" s="160"/>
      <c r="F22" s="82">
        <v>10</v>
      </c>
      <c r="G22" s="72"/>
      <c r="H22" s="92">
        <v>10</v>
      </c>
      <c r="I22" s="12" t="s">
        <v>321</v>
      </c>
      <c r="J22" s="82">
        <v>9</v>
      </c>
      <c r="K22" s="74" t="s">
        <v>321</v>
      </c>
      <c r="L22" s="82">
        <v>10</v>
      </c>
      <c r="M22" s="72"/>
      <c r="N22" s="82">
        <v>9</v>
      </c>
      <c r="O22" s="72" t="s">
        <v>321</v>
      </c>
      <c r="P22" s="82">
        <v>10</v>
      </c>
      <c r="Q22" s="100"/>
      <c r="R22" s="82">
        <v>9</v>
      </c>
      <c r="S22" s="100"/>
      <c r="T22" s="81">
        <v>10</v>
      </c>
      <c r="U22" s="84">
        <v>10</v>
      </c>
      <c r="V22" s="84">
        <v>10</v>
      </c>
      <c r="W22" s="79">
        <f t="shared" si="1"/>
        <v>9.7</v>
      </c>
      <c r="X22" s="8">
        <f t="shared" si="5"/>
        <v>10</v>
      </c>
      <c r="Y22" s="8">
        <v>10</v>
      </c>
      <c r="Z22" s="36">
        <v>10</v>
      </c>
      <c r="AA22" s="190">
        <f t="shared" si="4"/>
        <v>10</v>
      </c>
      <c r="AB22" s="12">
        <v>0.5</v>
      </c>
      <c r="AC22" s="12">
        <v>0.5</v>
      </c>
      <c r="AD22" s="187">
        <f t="shared" si="3"/>
        <v>1</v>
      </c>
    </row>
    <row r="23" spans="1:30" ht="12.75">
      <c r="A23" s="3">
        <f t="shared" si="0"/>
        <v>9.6</v>
      </c>
      <c r="B23" s="37">
        <v>21</v>
      </c>
      <c r="C23" s="37" t="s">
        <v>184</v>
      </c>
      <c r="D23" s="158" t="s">
        <v>107</v>
      </c>
      <c r="E23" s="160"/>
      <c r="F23" s="82">
        <v>9</v>
      </c>
      <c r="G23" s="72"/>
      <c r="H23" s="92">
        <v>10</v>
      </c>
      <c r="I23" s="12"/>
      <c r="J23" s="82">
        <v>9</v>
      </c>
      <c r="K23" s="74"/>
      <c r="L23" s="82">
        <v>9</v>
      </c>
      <c r="M23" s="72"/>
      <c r="N23" s="82">
        <v>10</v>
      </c>
      <c r="O23" s="72"/>
      <c r="P23" s="82">
        <v>9</v>
      </c>
      <c r="Q23" s="100"/>
      <c r="R23" s="82">
        <v>10</v>
      </c>
      <c r="S23" s="100"/>
      <c r="T23" s="81">
        <v>10</v>
      </c>
      <c r="U23" s="84">
        <v>10</v>
      </c>
      <c r="V23" s="84">
        <v>10</v>
      </c>
      <c r="W23" s="79">
        <f t="shared" si="1"/>
        <v>9.6</v>
      </c>
      <c r="X23" s="8">
        <f t="shared" si="5"/>
        <v>10</v>
      </c>
      <c r="Y23" s="8">
        <v>9</v>
      </c>
      <c r="Z23" s="36">
        <v>9</v>
      </c>
      <c r="AA23" s="190">
        <f t="shared" si="4"/>
        <v>9.333333333333334</v>
      </c>
      <c r="AB23" s="12">
        <v>0.5</v>
      </c>
      <c r="AC23" s="12">
        <v>0.5</v>
      </c>
      <c r="AD23" s="187">
        <f t="shared" si="3"/>
        <v>1</v>
      </c>
    </row>
    <row r="24" spans="1:30" ht="12.75">
      <c r="A24" s="3">
        <f t="shared" si="0"/>
        <v>9.1</v>
      </c>
      <c r="B24" s="37">
        <v>22</v>
      </c>
      <c r="C24" s="37" t="s">
        <v>185</v>
      </c>
      <c r="D24" s="158" t="s">
        <v>100</v>
      </c>
      <c r="E24" s="160"/>
      <c r="F24" s="82">
        <v>9</v>
      </c>
      <c r="G24" s="72"/>
      <c r="H24" s="92">
        <v>10</v>
      </c>
      <c r="I24" s="12"/>
      <c r="J24" s="82">
        <v>9</v>
      </c>
      <c r="K24" s="74"/>
      <c r="L24" s="82">
        <v>10</v>
      </c>
      <c r="M24" s="72"/>
      <c r="N24" s="82">
        <v>9</v>
      </c>
      <c r="O24" s="72"/>
      <c r="P24" s="82">
        <v>9</v>
      </c>
      <c r="Q24" s="100"/>
      <c r="R24" s="82">
        <v>8</v>
      </c>
      <c r="S24" s="100"/>
      <c r="T24" s="81">
        <v>9</v>
      </c>
      <c r="U24" s="84">
        <v>9</v>
      </c>
      <c r="V24" s="84">
        <v>9</v>
      </c>
      <c r="W24" s="79">
        <f t="shared" si="1"/>
        <v>9.1</v>
      </c>
      <c r="X24" s="8">
        <f t="shared" si="5"/>
        <v>9</v>
      </c>
      <c r="Y24" s="8">
        <v>9</v>
      </c>
      <c r="Z24" s="36">
        <v>9</v>
      </c>
      <c r="AA24" s="190">
        <f t="shared" si="4"/>
        <v>9</v>
      </c>
      <c r="AB24" s="12">
        <v>0.4</v>
      </c>
      <c r="AC24" s="12">
        <v>0.4</v>
      </c>
      <c r="AD24" s="187">
        <f t="shared" si="3"/>
        <v>0.8</v>
      </c>
    </row>
    <row r="25" spans="1:30" ht="12.75">
      <c r="A25" s="3">
        <f t="shared" si="0"/>
        <v>7.909090909090909</v>
      </c>
      <c r="B25" s="37">
        <v>23</v>
      </c>
      <c r="C25" s="37" t="s">
        <v>186</v>
      </c>
      <c r="D25" s="158" t="s">
        <v>108</v>
      </c>
      <c r="E25" s="160"/>
      <c r="F25" s="82">
        <v>9</v>
      </c>
      <c r="G25" s="72"/>
      <c r="H25" s="92">
        <v>7</v>
      </c>
      <c r="I25" s="12"/>
      <c r="J25" s="82">
        <v>7</v>
      </c>
      <c r="K25" s="74"/>
      <c r="L25" s="82">
        <v>9</v>
      </c>
      <c r="M25" s="72">
        <v>2</v>
      </c>
      <c r="N25" s="82">
        <v>9</v>
      </c>
      <c r="O25" s="72"/>
      <c r="P25" s="82">
        <v>9</v>
      </c>
      <c r="Q25" s="100"/>
      <c r="R25" s="82">
        <v>10</v>
      </c>
      <c r="S25" s="100"/>
      <c r="T25" s="81">
        <v>8</v>
      </c>
      <c r="U25" s="288">
        <v>8</v>
      </c>
      <c r="V25" s="84">
        <v>9</v>
      </c>
      <c r="W25" s="79">
        <f t="shared" si="1"/>
        <v>7.909090909090909</v>
      </c>
      <c r="X25" s="8">
        <f t="shared" si="5"/>
        <v>8</v>
      </c>
      <c r="Y25" s="8">
        <v>6</v>
      </c>
      <c r="Z25" s="36">
        <v>7</v>
      </c>
      <c r="AA25" s="190">
        <f t="shared" si="4"/>
        <v>7</v>
      </c>
      <c r="AB25" s="12">
        <v>0.4</v>
      </c>
      <c r="AC25" s="12">
        <v>0.4</v>
      </c>
      <c r="AD25" s="187">
        <f t="shared" si="3"/>
        <v>0.8</v>
      </c>
    </row>
    <row r="26" spans="1:30" ht="12.75">
      <c r="A26" s="3">
        <f t="shared" si="0"/>
        <v>5</v>
      </c>
      <c r="B26" s="37">
        <v>24</v>
      </c>
      <c r="C26" s="37" t="s">
        <v>187</v>
      </c>
      <c r="D26" s="158" t="s">
        <v>97</v>
      </c>
      <c r="E26" s="160"/>
      <c r="F26" s="82">
        <v>9</v>
      </c>
      <c r="G26" s="72">
        <v>1</v>
      </c>
      <c r="H26" s="92">
        <v>7</v>
      </c>
      <c r="I26" s="12"/>
      <c r="J26" s="82">
        <v>8</v>
      </c>
      <c r="K26" s="74">
        <v>1</v>
      </c>
      <c r="L26" s="82">
        <v>6</v>
      </c>
      <c r="M26" s="72">
        <v>2</v>
      </c>
      <c r="N26" s="82">
        <v>4</v>
      </c>
      <c r="O26" s="72">
        <v>9</v>
      </c>
      <c r="P26" s="82">
        <v>4</v>
      </c>
      <c r="Q26" s="100">
        <v>1</v>
      </c>
      <c r="R26" s="82">
        <v>4</v>
      </c>
      <c r="S26" s="100"/>
      <c r="T26" s="81">
        <v>6</v>
      </c>
      <c r="U26" s="84">
        <v>5</v>
      </c>
      <c r="V26" s="84">
        <v>8</v>
      </c>
      <c r="W26" s="79">
        <f t="shared" si="1"/>
        <v>5</v>
      </c>
      <c r="X26" s="8">
        <f t="shared" si="5"/>
        <v>5</v>
      </c>
      <c r="Y26" s="8">
        <v>6</v>
      </c>
      <c r="Z26" s="36">
        <v>7</v>
      </c>
      <c r="AA26" s="190">
        <f t="shared" si="4"/>
        <v>6</v>
      </c>
      <c r="AB26" s="12"/>
      <c r="AC26" s="12"/>
      <c r="AD26" s="187">
        <f t="shared" si="3"/>
        <v>0</v>
      </c>
    </row>
    <row r="27" spans="1:30" ht="12.75">
      <c r="A27" s="3">
        <f t="shared" si="0"/>
        <v>9.7</v>
      </c>
      <c r="B27" s="37">
        <v>25</v>
      </c>
      <c r="C27" s="37" t="s">
        <v>188</v>
      </c>
      <c r="D27" s="158" t="s">
        <v>103</v>
      </c>
      <c r="E27" s="160"/>
      <c r="F27" s="82">
        <v>10</v>
      </c>
      <c r="G27" s="72"/>
      <c r="H27" s="92">
        <v>10</v>
      </c>
      <c r="I27" s="12"/>
      <c r="J27" s="82">
        <v>9</v>
      </c>
      <c r="K27" s="74"/>
      <c r="L27" s="82">
        <v>10</v>
      </c>
      <c r="M27" s="72"/>
      <c r="N27" s="82">
        <v>9</v>
      </c>
      <c r="O27" s="72"/>
      <c r="P27" s="82">
        <v>10</v>
      </c>
      <c r="Q27" s="100"/>
      <c r="R27" s="82">
        <v>9</v>
      </c>
      <c r="S27" s="100"/>
      <c r="T27" s="81">
        <v>10</v>
      </c>
      <c r="U27" s="84">
        <v>10</v>
      </c>
      <c r="V27" s="84">
        <v>10</v>
      </c>
      <c r="W27" s="79">
        <f t="shared" si="1"/>
        <v>9.7</v>
      </c>
      <c r="X27" s="8">
        <f t="shared" si="5"/>
        <v>10</v>
      </c>
      <c r="Y27" s="8">
        <v>10</v>
      </c>
      <c r="Z27" s="36">
        <v>10</v>
      </c>
      <c r="AA27" s="190">
        <f t="shared" si="4"/>
        <v>10</v>
      </c>
      <c r="AB27" s="12">
        <v>0.5</v>
      </c>
      <c r="AC27" s="12">
        <v>0.5</v>
      </c>
      <c r="AD27" s="187">
        <f t="shared" si="3"/>
        <v>1</v>
      </c>
    </row>
    <row r="28" spans="1:30" ht="12.75">
      <c r="A28" s="3">
        <f t="shared" si="0"/>
        <v>8.727272727272727</v>
      </c>
      <c r="B28" s="37">
        <v>26</v>
      </c>
      <c r="C28" s="2" t="s">
        <v>189</v>
      </c>
      <c r="D28" s="122" t="s">
        <v>109</v>
      </c>
      <c r="E28" s="160"/>
      <c r="F28" s="82">
        <v>10</v>
      </c>
      <c r="G28" s="72">
        <v>7</v>
      </c>
      <c r="H28" s="92">
        <v>7</v>
      </c>
      <c r="I28" s="12"/>
      <c r="J28" s="82">
        <v>9</v>
      </c>
      <c r="K28" s="74"/>
      <c r="L28" s="82">
        <v>8</v>
      </c>
      <c r="M28" s="72"/>
      <c r="N28" s="82">
        <v>9</v>
      </c>
      <c r="O28" s="72"/>
      <c r="P28" s="82">
        <v>8</v>
      </c>
      <c r="Q28" s="100"/>
      <c r="R28" s="82">
        <v>10</v>
      </c>
      <c r="S28" s="100"/>
      <c r="T28" s="81">
        <v>9</v>
      </c>
      <c r="U28" s="84">
        <v>9</v>
      </c>
      <c r="V28" s="84">
        <v>10</v>
      </c>
      <c r="W28" s="79">
        <f t="shared" si="1"/>
        <v>8.727272727272727</v>
      </c>
      <c r="X28" s="8">
        <f t="shared" si="5"/>
        <v>9</v>
      </c>
      <c r="Y28" s="8">
        <v>7</v>
      </c>
      <c r="Z28" s="36">
        <v>9</v>
      </c>
      <c r="AA28" s="190">
        <f t="shared" si="4"/>
        <v>8.333333333333334</v>
      </c>
      <c r="AB28" s="12">
        <v>0.4</v>
      </c>
      <c r="AC28" s="12">
        <v>0.4</v>
      </c>
      <c r="AD28" s="187">
        <f t="shared" si="3"/>
        <v>0.8</v>
      </c>
    </row>
    <row r="29" spans="1:30" ht="12.75">
      <c r="A29" s="3">
        <f t="shared" si="0"/>
        <v>4.642857142857143</v>
      </c>
      <c r="B29" s="37">
        <v>27</v>
      </c>
      <c r="C29" s="2" t="s">
        <v>190</v>
      </c>
      <c r="D29" s="122" t="s">
        <v>106</v>
      </c>
      <c r="E29" s="160">
        <v>1</v>
      </c>
      <c r="F29" s="82">
        <v>6</v>
      </c>
      <c r="G29" s="72">
        <v>1</v>
      </c>
      <c r="H29" s="92">
        <v>6</v>
      </c>
      <c r="I29" s="12"/>
      <c r="J29" s="82">
        <v>4</v>
      </c>
      <c r="K29" s="74">
        <v>1</v>
      </c>
      <c r="L29" s="82">
        <v>6</v>
      </c>
      <c r="M29" s="72"/>
      <c r="N29" s="82">
        <v>6</v>
      </c>
      <c r="O29" s="72">
        <v>1</v>
      </c>
      <c r="P29" s="82">
        <v>6</v>
      </c>
      <c r="Q29" s="100"/>
      <c r="R29" s="82">
        <v>6</v>
      </c>
      <c r="S29" s="100"/>
      <c r="T29" s="81">
        <v>7</v>
      </c>
      <c r="U29" s="84">
        <v>5</v>
      </c>
      <c r="V29" s="84">
        <v>9</v>
      </c>
      <c r="W29" s="79">
        <f t="shared" si="1"/>
        <v>4.642857142857143</v>
      </c>
      <c r="X29" s="8">
        <f t="shared" si="5"/>
        <v>5</v>
      </c>
      <c r="Y29" s="8">
        <v>4</v>
      </c>
      <c r="Z29" s="36">
        <v>4</v>
      </c>
      <c r="AA29" s="190">
        <f t="shared" si="4"/>
        <v>4.333333333333333</v>
      </c>
      <c r="AB29" s="12"/>
      <c r="AC29" s="12"/>
      <c r="AD29" s="187">
        <f t="shared" si="3"/>
        <v>0</v>
      </c>
    </row>
    <row r="30" spans="1:30" ht="12.75">
      <c r="A30" s="3">
        <f t="shared" si="0"/>
        <v>8.4</v>
      </c>
      <c r="B30" s="37">
        <v>28</v>
      </c>
      <c r="C30" s="2" t="s">
        <v>191</v>
      </c>
      <c r="D30" s="122" t="s">
        <v>120</v>
      </c>
      <c r="E30" s="160"/>
      <c r="F30" s="82">
        <v>9</v>
      </c>
      <c r="G30" s="72"/>
      <c r="H30" s="92">
        <v>10</v>
      </c>
      <c r="I30" s="12"/>
      <c r="J30" s="82">
        <v>8</v>
      </c>
      <c r="K30" s="74" t="s">
        <v>321</v>
      </c>
      <c r="L30" s="82">
        <v>9</v>
      </c>
      <c r="M30" s="72" t="s">
        <v>321</v>
      </c>
      <c r="N30" s="82">
        <v>8</v>
      </c>
      <c r="O30" s="72" t="s">
        <v>321</v>
      </c>
      <c r="P30" s="82">
        <v>9</v>
      </c>
      <c r="Q30" s="100"/>
      <c r="R30" s="82">
        <v>7</v>
      </c>
      <c r="S30" s="100"/>
      <c r="T30" s="81">
        <v>9</v>
      </c>
      <c r="U30" s="288">
        <v>9</v>
      </c>
      <c r="V30" s="84">
        <v>6</v>
      </c>
      <c r="W30" s="79">
        <f t="shared" si="1"/>
        <v>8.4</v>
      </c>
      <c r="X30" s="8">
        <v>9</v>
      </c>
      <c r="Y30" s="8">
        <v>6</v>
      </c>
      <c r="Z30" s="36">
        <v>9</v>
      </c>
      <c r="AA30" s="190">
        <f t="shared" si="4"/>
        <v>8</v>
      </c>
      <c r="AB30" s="12">
        <v>0.4</v>
      </c>
      <c r="AC30" s="12">
        <v>0.4</v>
      </c>
      <c r="AD30" s="187">
        <f t="shared" si="3"/>
        <v>0.8</v>
      </c>
    </row>
    <row r="31" spans="1:30" ht="13.5" thickBot="1">
      <c r="A31" s="3">
        <f t="shared" si="0"/>
        <v>9.6</v>
      </c>
      <c r="B31" s="37">
        <v>29</v>
      </c>
      <c r="C31" s="2" t="s">
        <v>192</v>
      </c>
      <c r="D31" s="122" t="s">
        <v>107</v>
      </c>
      <c r="E31" s="171"/>
      <c r="F31" s="164">
        <v>9</v>
      </c>
      <c r="G31" s="163"/>
      <c r="H31" s="169">
        <v>10</v>
      </c>
      <c r="I31" s="193"/>
      <c r="J31" s="164">
        <v>9</v>
      </c>
      <c r="K31" s="166" t="s">
        <v>321</v>
      </c>
      <c r="L31" s="164">
        <v>9</v>
      </c>
      <c r="M31" s="163"/>
      <c r="N31" s="164">
        <v>10</v>
      </c>
      <c r="O31" s="163"/>
      <c r="P31" s="164">
        <v>9</v>
      </c>
      <c r="Q31" s="278"/>
      <c r="R31" s="164">
        <v>10</v>
      </c>
      <c r="S31" s="278"/>
      <c r="T31" s="262">
        <v>10</v>
      </c>
      <c r="U31" s="167">
        <v>10</v>
      </c>
      <c r="V31" s="167">
        <v>10</v>
      </c>
      <c r="W31" s="79">
        <f t="shared" si="1"/>
        <v>9.6</v>
      </c>
      <c r="X31" s="8">
        <f t="shared" si="5"/>
        <v>10</v>
      </c>
      <c r="Y31" s="8">
        <v>9</v>
      </c>
      <c r="Z31" s="36">
        <v>9</v>
      </c>
      <c r="AA31" s="190">
        <f t="shared" si="4"/>
        <v>9.333333333333334</v>
      </c>
      <c r="AB31" s="12">
        <v>0.5</v>
      </c>
      <c r="AC31" s="12">
        <v>0.5</v>
      </c>
      <c r="AD31" s="187">
        <f t="shared" si="3"/>
        <v>1</v>
      </c>
    </row>
    <row r="32" spans="3:30" s="5" customFormat="1" ht="13.5" thickBot="1">
      <c r="C32" s="334" t="s">
        <v>0</v>
      </c>
      <c r="D32" s="335"/>
      <c r="E32" s="239"/>
      <c r="F32" s="175">
        <f>AVERAGE(F3:F31)</f>
        <v>8.827586206896552</v>
      </c>
      <c r="G32" s="174"/>
      <c r="H32" s="175">
        <f>AVERAGE(H3:H31)</f>
        <v>8.448275862068966</v>
      </c>
      <c r="I32" s="220"/>
      <c r="J32" s="221">
        <f>AVERAGE(J3:J31)</f>
        <v>8.344827586206897</v>
      </c>
      <c r="K32" s="174"/>
      <c r="L32" s="175">
        <f>AVERAGE(L3:L31)</f>
        <v>8.586206896551724</v>
      </c>
      <c r="M32" s="174"/>
      <c r="N32" s="240">
        <f>AVERAGE(N3:N31)</f>
        <v>8.448275862068966</v>
      </c>
      <c r="O32" s="174"/>
      <c r="P32" s="175">
        <f>AVERAGE(P3:P31)</f>
        <v>8.89655172413793</v>
      </c>
      <c r="Q32" s="220"/>
      <c r="R32" s="221">
        <f>AVERAGE(R3:R31)</f>
        <v>8.793103448275861</v>
      </c>
      <c r="S32" s="174"/>
      <c r="T32" s="175">
        <f aca="true" t="shared" si="6" ref="T32:AA32">AVERAGE(T3:T31)</f>
        <v>8.620689655172415</v>
      </c>
      <c r="U32" s="175">
        <f t="shared" si="6"/>
        <v>8.689655172413794</v>
      </c>
      <c r="V32" s="172">
        <f t="shared" si="6"/>
        <v>8.827586206896552</v>
      </c>
      <c r="W32" s="85">
        <f t="shared" si="6"/>
        <v>8.451694856867269</v>
      </c>
      <c r="X32" s="34">
        <f t="shared" si="6"/>
        <v>8.655172413793103</v>
      </c>
      <c r="Y32" s="34">
        <f t="shared" si="6"/>
        <v>8.03448275862069</v>
      </c>
      <c r="Z32" s="34">
        <f t="shared" si="6"/>
        <v>8.448275862068966</v>
      </c>
      <c r="AA32" s="34">
        <f t="shared" si="6"/>
        <v>8.379310344827587</v>
      </c>
      <c r="AD32" s="195">
        <f>SUM(AD3:AD31)</f>
        <v>9.799999999999999</v>
      </c>
    </row>
    <row r="33" spans="3:24" s="5" customFormat="1" ht="13.5" thickBot="1">
      <c r="C33" s="6"/>
      <c r="D33" s="182"/>
      <c r="E33" s="338"/>
      <c r="F33" s="339"/>
      <c r="G33" s="321" t="s">
        <v>80</v>
      </c>
      <c r="H33" s="336"/>
      <c r="I33" s="336"/>
      <c r="J33" s="337"/>
      <c r="K33" s="321" t="s">
        <v>81</v>
      </c>
      <c r="L33" s="337"/>
      <c r="M33" s="321" t="s">
        <v>82</v>
      </c>
      <c r="N33" s="337"/>
      <c r="O33" s="321" t="s">
        <v>83</v>
      </c>
      <c r="P33" s="337"/>
      <c r="Q33" s="336"/>
      <c r="R33" s="337"/>
      <c r="S33" s="321" t="s">
        <v>84</v>
      </c>
      <c r="T33" s="337"/>
      <c r="U33" s="165" t="s">
        <v>115</v>
      </c>
      <c r="V33" s="176" t="s">
        <v>85</v>
      </c>
      <c r="W33" s="80"/>
      <c r="X33" s="9"/>
    </row>
    <row r="34" spans="3:24" ht="12.75">
      <c r="C34" s="4" t="s">
        <v>46</v>
      </c>
      <c r="D34" s="183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5">
        <f>X34/B31</f>
        <v>1</v>
      </c>
      <c r="X34" s="8">
        <f>COUNTIF(X3:X31,"&gt;3")</f>
        <v>29</v>
      </c>
    </row>
    <row r="35" spans="3:24" ht="12.75">
      <c r="C35" s="4" t="s">
        <v>47</v>
      </c>
      <c r="D35" s="18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3"/>
      <c r="U35" s="4"/>
      <c r="V35" s="13"/>
      <c r="W35" s="35">
        <f>X35/B31</f>
        <v>0.8275862068965517</v>
      </c>
      <c r="X35" s="8">
        <f>COUNTIF(X3:X31,"&gt;6")</f>
        <v>24</v>
      </c>
    </row>
    <row r="37" ht="12.75">
      <c r="C37" t="s">
        <v>208</v>
      </c>
    </row>
    <row r="39" ht="12.75">
      <c r="X39" s="88"/>
    </row>
  </sheetData>
  <sheetProtection/>
  <mergeCells count="11">
    <mergeCell ref="E34:V34"/>
    <mergeCell ref="K33:L33"/>
    <mergeCell ref="M33:N33"/>
    <mergeCell ref="O33:P33"/>
    <mergeCell ref="Q33:R33"/>
    <mergeCell ref="S33:T33"/>
    <mergeCell ref="C1:J1"/>
    <mergeCell ref="C32:D32"/>
    <mergeCell ref="I33:J33"/>
    <mergeCell ref="E33:F33"/>
    <mergeCell ref="G33:H33"/>
  </mergeCells>
  <conditionalFormatting sqref="X3:Y3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W3:W31 AA3:AA3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conditionalFormatting sqref="Z3:Z31">
    <cfRule type="cellIs" priority="9" dxfId="0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B1">
      <selection activeCell="M15" sqref="M15"/>
    </sheetView>
  </sheetViews>
  <sheetFormatPr defaultColWidth="9.00390625" defaultRowHeight="12.75"/>
  <cols>
    <col min="1" max="1" width="6.00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375" style="0" customWidth="1"/>
    <col min="6" max="6" width="5.625" style="0" customWidth="1"/>
    <col min="7" max="7" width="5.125" style="0" customWidth="1"/>
    <col min="8" max="8" width="5.375" style="0" customWidth="1"/>
    <col min="9" max="9" width="5.625" style="0" customWidth="1"/>
    <col min="10" max="10" width="6.25390625" style="0" customWidth="1"/>
    <col min="11" max="12" width="6.375" style="0" customWidth="1"/>
    <col min="13" max="13" width="6.125" style="0" customWidth="1"/>
    <col min="14" max="14" width="6.625" style="0" customWidth="1"/>
    <col min="15" max="15" width="6.25390625" style="0" customWidth="1"/>
    <col min="16" max="16" width="6.75390625" style="0" customWidth="1"/>
    <col min="17" max="17" width="9.875" style="3" customWidth="1"/>
    <col min="18" max="18" width="12.125" style="10" bestFit="1" customWidth="1"/>
  </cols>
  <sheetData>
    <row r="1" spans="4:41" ht="13.5" thickBot="1">
      <c r="D1" s="64" t="s">
        <v>286</v>
      </c>
      <c r="E1" s="130"/>
      <c r="F1" s="130"/>
      <c r="G1" s="130"/>
      <c r="H1" s="130"/>
      <c r="I1" s="130"/>
      <c r="J1" s="130"/>
      <c r="K1" s="64"/>
      <c r="L1" s="130"/>
      <c r="M1" s="130"/>
      <c r="N1" s="130"/>
      <c r="O1" s="130"/>
      <c r="P1" s="130"/>
      <c r="Q1" s="52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54"/>
      <c r="AK1" s="55"/>
      <c r="AN1" s="14"/>
      <c r="AO1" s="15"/>
    </row>
    <row r="2" spans="2:37" ht="16.5" customHeight="1" thickBot="1">
      <c r="B2" s="56" t="s">
        <v>69</v>
      </c>
      <c r="C2" s="58" t="s">
        <v>26</v>
      </c>
      <c r="D2" s="87" t="s">
        <v>70</v>
      </c>
      <c r="E2" s="68">
        <v>43200</v>
      </c>
      <c r="F2" s="103">
        <v>43209</v>
      </c>
      <c r="G2" s="68">
        <v>43214</v>
      </c>
      <c r="H2" s="103">
        <v>43228</v>
      </c>
      <c r="I2" s="204">
        <v>43235</v>
      </c>
      <c r="J2" s="206">
        <v>43242</v>
      </c>
      <c r="K2" s="105">
        <v>43249</v>
      </c>
      <c r="L2" s="313">
        <v>43255</v>
      </c>
      <c r="M2" s="204">
        <v>43256</v>
      </c>
      <c r="N2" s="206">
        <v>43263</v>
      </c>
      <c r="O2" s="204">
        <v>43270</v>
      </c>
      <c r="P2" s="206">
        <v>43272</v>
      </c>
      <c r="Q2" s="214" t="s">
        <v>24</v>
      </c>
      <c r="R2" s="215" t="s">
        <v>79</v>
      </c>
      <c r="S2" s="131" t="s">
        <v>21</v>
      </c>
      <c r="T2" s="131" t="s">
        <v>93</v>
      </c>
      <c r="AD2" s="33"/>
      <c r="AE2" s="33"/>
      <c r="AF2" s="33"/>
      <c r="AG2" s="33"/>
      <c r="AH2" s="33"/>
      <c r="AI2" s="33"/>
      <c r="AJ2" s="33"/>
      <c r="AK2" s="33"/>
    </row>
    <row r="3" spans="1:23" ht="12.75">
      <c r="A3" s="3">
        <f aca="true" t="shared" si="0" ref="A3:A16">Q3</f>
        <v>5.636363636363637</v>
      </c>
      <c r="B3" s="2">
        <v>1</v>
      </c>
      <c r="C3" s="2" t="s">
        <v>229</v>
      </c>
      <c r="D3" s="158" t="s">
        <v>110</v>
      </c>
      <c r="E3" s="71">
        <v>6</v>
      </c>
      <c r="F3" s="104">
        <v>6</v>
      </c>
      <c r="G3" s="75"/>
      <c r="H3" s="104">
        <v>4</v>
      </c>
      <c r="I3" s="120">
        <v>4</v>
      </c>
      <c r="J3" s="119">
        <v>4</v>
      </c>
      <c r="K3" s="222">
        <v>6</v>
      </c>
      <c r="L3" s="209">
        <v>7</v>
      </c>
      <c r="M3" s="198">
        <v>6</v>
      </c>
      <c r="N3" s="208">
        <v>6</v>
      </c>
      <c r="O3" s="118">
        <v>7</v>
      </c>
      <c r="P3" s="121">
        <v>6</v>
      </c>
      <c r="Q3" s="86">
        <f aca="true" t="shared" si="1" ref="Q3:Q16">AVERAGE(E3:P3)</f>
        <v>5.636363636363637</v>
      </c>
      <c r="R3" s="8">
        <f aca="true" t="shared" si="2" ref="R3:R12">ROUND(Q3,0)</f>
        <v>6</v>
      </c>
      <c r="S3" s="8">
        <v>7</v>
      </c>
      <c r="T3" s="226">
        <f>AVERAGE(R3:S3)</f>
        <v>6.5</v>
      </c>
      <c r="U3" s="1" t="s">
        <v>30</v>
      </c>
      <c r="V3" s="1">
        <f>COUNTIF(R3:R16,"&gt;8")</f>
        <v>0</v>
      </c>
      <c r="W3" s="43">
        <f>V3/$B$16</f>
        <v>0</v>
      </c>
    </row>
    <row r="4" spans="1:23" ht="12.75">
      <c r="A4" s="3">
        <f t="shared" si="0"/>
        <v>6.181818181818182</v>
      </c>
      <c r="B4" s="2">
        <v>2</v>
      </c>
      <c r="C4" s="2" t="s">
        <v>230</v>
      </c>
      <c r="D4" s="122" t="s">
        <v>109</v>
      </c>
      <c r="E4" s="73">
        <v>4</v>
      </c>
      <c r="F4" s="129">
        <v>4</v>
      </c>
      <c r="G4" s="72"/>
      <c r="H4" s="95">
        <v>7</v>
      </c>
      <c r="I4" s="74">
        <v>4</v>
      </c>
      <c r="J4" s="73">
        <v>4</v>
      </c>
      <c r="K4" s="92">
        <v>7</v>
      </c>
      <c r="L4" s="84">
        <v>9</v>
      </c>
      <c r="M4" s="100">
        <v>9</v>
      </c>
      <c r="N4" s="95">
        <v>8</v>
      </c>
      <c r="O4" s="72">
        <v>6</v>
      </c>
      <c r="P4" s="82">
        <v>6</v>
      </c>
      <c r="Q4" s="86">
        <f t="shared" si="1"/>
        <v>6.181818181818182</v>
      </c>
      <c r="R4" s="8">
        <f t="shared" si="2"/>
        <v>6</v>
      </c>
      <c r="S4" s="8">
        <v>7</v>
      </c>
      <c r="T4" s="226">
        <f aca="true" t="shared" si="3" ref="T4:T16">AVERAGE(R4:S4)</f>
        <v>6.5</v>
      </c>
      <c r="U4" s="1" t="s">
        <v>31</v>
      </c>
      <c r="V4" s="44">
        <f>COUNTIF(R3:R16,7)+COUNTIF(R3:R16,8)</f>
        <v>9</v>
      </c>
      <c r="W4" s="43">
        <f>V4/$B$16</f>
        <v>0.6428571428571429</v>
      </c>
    </row>
    <row r="5" spans="1:23" ht="12.75">
      <c r="A5" s="3">
        <f t="shared" si="0"/>
        <v>7</v>
      </c>
      <c r="B5" s="2">
        <v>3</v>
      </c>
      <c r="C5" s="2" t="s">
        <v>231</v>
      </c>
      <c r="D5" s="122" t="s">
        <v>97</v>
      </c>
      <c r="E5" s="73">
        <v>4</v>
      </c>
      <c r="F5" s="129">
        <v>4</v>
      </c>
      <c r="G5" s="74"/>
      <c r="H5" s="129">
        <v>8</v>
      </c>
      <c r="I5" s="74">
        <v>5</v>
      </c>
      <c r="J5" s="73">
        <v>5</v>
      </c>
      <c r="K5" s="91">
        <v>7</v>
      </c>
      <c r="L5" s="314">
        <v>8</v>
      </c>
      <c r="M5" s="100">
        <v>9</v>
      </c>
      <c r="N5" s="95">
        <v>9</v>
      </c>
      <c r="O5" s="72">
        <v>9</v>
      </c>
      <c r="P5" s="82">
        <v>9</v>
      </c>
      <c r="Q5" s="86">
        <f t="shared" si="1"/>
        <v>7</v>
      </c>
      <c r="R5" s="8">
        <f t="shared" si="2"/>
        <v>7</v>
      </c>
      <c r="S5" s="8">
        <v>7</v>
      </c>
      <c r="T5" s="226">
        <f t="shared" si="3"/>
        <v>7</v>
      </c>
      <c r="U5" s="1" t="s">
        <v>32</v>
      </c>
      <c r="V5" s="44">
        <f>COUNTIF(R3:R16,4)+COUNTIF(R3:R16,5)+COUNTIF(R3:R16,6)</f>
        <v>5</v>
      </c>
      <c r="W5" s="43">
        <f>V5/$B$16</f>
        <v>0.35714285714285715</v>
      </c>
    </row>
    <row r="6" spans="1:23" ht="12.75">
      <c r="A6" s="3">
        <f t="shared" si="0"/>
        <v>5.5</v>
      </c>
      <c r="B6" s="2">
        <v>4</v>
      </c>
      <c r="C6" s="2" t="s">
        <v>232</v>
      </c>
      <c r="D6" s="122" t="s">
        <v>108</v>
      </c>
      <c r="E6" s="73">
        <v>4</v>
      </c>
      <c r="F6" s="129">
        <v>4</v>
      </c>
      <c r="G6" s="74"/>
      <c r="H6" s="129">
        <v>5</v>
      </c>
      <c r="I6" s="74">
        <v>5</v>
      </c>
      <c r="J6" s="73">
        <v>5</v>
      </c>
      <c r="K6" s="92">
        <v>6</v>
      </c>
      <c r="L6" s="84"/>
      <c r="M6" s="100">
        <v>6</v>
      </c>
      <c r="N6" s="95">
        <v>6</v>
      </c>
      <c r="O6" s="72">
        <v>7</v>
      </c>
      <c r="P6" s="82">
        <v>7</v>
      </c>
      <c r="Q6" s="86">
        <f t="shared" si="1"/>
        <v>5.5</v>
      </c>
      <c r="R6" s="8">
        <f t="shared" si="2"/>
        <v>6</v>
      </c>
      <c r="S6" s="8">
        <v>9</v>
      </c>
      <c r="T6" s="226">
        <f t="shared" si="3"/>
        <v>7.5</v>
      </c>
      <c r="U6" s="1" t="s">
        <v>33</v>
      </c>
      <c r="V6" s="1">
        <f>COUNTIF(R3:R17,"&lt;4")</f>
        <v>0</v>
      </c>
      <c r="W6" s="43">
        <f>V6/$B$16</f>
        <v>0</v>
      </c>
    </row>
    <row r="7" spans="1:23" ht="12.75">
      <c r="A7" s="3">
        <f t="shared" si="0"/>
        <v>6.545454545454546</v>
      </c>
      <c r="B7" s="2">
        <v>5</v>
      </c>
      <c r="C7" s="2" t="s">
        <v>233</v>
      </c>
      <c r="D7" s="122" t="s">
        <v>106</v>
      </c>
      <c r="E7" s="73">
        <v>6</v>
      </c>
      <c r="F7" s="129">
        <v>6</v>
      </c>
      <c r="G7" s="72"/>
      <c r="H7" s="129">
        <v>7</v>
      </c>
      <c r="I7" s="72">
        <v>4</v>
      </c>
      <c r="J7" s="73">
        <v>4</v>
      </c>
      <c r="K7" s="92">
        <v>6</v>
      </c>
      <c r="L7" s="84">
        <v>6</v>
      </c>
      <c r="M7" s="100">
        <v>7</v>
      </c>
      <c r="N7" s="95">
        <v>8</v>
      </c>
      <c r="O7" s="72">
        <v>9</v>
      </c>
      <c r="P7" s="82">
        <v>9</v>
      </c>
      <c r="Q7" s="86">
        <f t="shared" si="1"/>
        <v>6.545454545454546</v>
      </c>
      <c r="R7" s="8">
        <f t="shared" si="2"/>
        <v>7</v>
      </c>
      <c r="S7" s="8">
        <v>8</v>
      </c>
      <c r="T7" s="226">
        <f t="shared" si="3"/>
        <v>7.5</v>
      </c>
      <c r="U7" s="45" t="s">
        <v>34</v>
      </c>
      <c r="V7" s="1">
        <f>B16-SUM(V3:V6)</f>
        <v>0</v>
      </c>
      <c r="W7" s="43">
        <f>V7/$B$16</f>
        <v>0</v>
      </c>
    </row>
    <row r="8" spans="1:20" ht="12.75">
      <c r="A8" s="3">
        <f t="shared" si="0"/>
        <v>5.8</v>
      </c>
      <c r="B8" s="2">
        <v>6</v>
      </c>
      <c r="C8" s="2" t="s">
        <v>234</v>
      </c>
      <c r="D8" s="122" t="s">
        <v>98</v>
      </c>
      <c r="E8" s="82">
        <v>6</v>
      </c>
      <c r="F8" s="129">
        <v>6</v>
      </c>
      <c r="G8" s="74"/>
      <c r="H8" s="129">
        <v>4</v>
      </c>
      <c r="I8" s="74">
        <v>4</v>
      </c>
      <c r="J8" s="73">
        <v>4</v>
      </c>
      <c r="K8" s="92">
        <v>5</v>
      </c>
      <c r="L8" s="84"/>
      <c r="M8" s="100">
        <v>8</v>
      </c>
      <c r="N8" s="95">
        <v>9</v>
      </c>
      <c r="O8" s="72">
        <v>6</v>
      </c>
      <c r="P8" s="82">
        <v>6</v>
      </c>
      <c r="Q8" s="86">
        <f t="shared" si="1"/>
        <v>5.8</v>
      </c>
      <c r="R8" s="8">
        <f t="shared" si="2"/>
        <v>6</v>
      </c>
      <c r="S8" s="8">
        <v>6</v>
      </c>
      <c r="T8" s="226">
        <f t="shared" si="3"/>
        <v>6</v>
      </c>
    </row>
    <row r="9" spans="1:20" ht="12.75">
      <c r="A9" s="3">
        <f t="shared" si="0"/>
        <v>6.636363636363637</v>
      </c>
      <c r="B9" s="2">
        <v>7</v>
      </c>
      <c r="C9" s="2" t="s">
        <v>235</v>
      </c>
      <c r="D9" s="122" t="s">
        <v>103</v>
      </c>
      <c r="E9" s="73">
        <v>4</v>
      </c>
      <c r="F9" s="129">
        <v>4</v>
      </c>
      <c r="G9" s="74"/>
      <c r="H9" s="129">
        <v>8</v>
      </c>
      <c r="I9" s="74">
        <v>6</v>
      </c>
      <c r="J9" s="73">
        <v>6</v>
      </c>
      <c r="K9" s="92">
        <v>7</v>
      </c>
      <c r="L9" s="84">
        <v>8</v>
      </c>
      <c r="M9" s="100">
        <v>7</v>
      </c>
      <c r="N9" s="95">
        <v>8</v>
      </c>
      <c r="O9" s="72">
        <v>8</v>
      </c>
      <c r="P9" s="82">
        <v>7</v>
      </c>
      <c r="Q9" s="86">
        <f t="shared" si="1"/>
        <v>6.636363636363637</v>
      </c>
      <c r="R9" s="8">
        <f t="shared" si="2"/>
        <v>7</v>
      </c>
      <c r="S9" s="8">
        <v>8</v>
      </c>
      <c r="T9" s="226">
        <f t="shared" si="3"/>
        <v>7.5</v>
      </c>
    </row>
    <row r="10" spans="1:20" ht="12.75">
      <c r="A10" s="3">
        <f t="shared" si="0"/>
        <v>6.545454545454546</v>
      </c>
      <c r="B10" s="2">
        <v>8</v>
      </c>
      <c r="C10" s="2" t="s">
        <v>236</v>
      </c>
      <c r="D10" s="122" t="s">
        <v>99</v>
      </c>
      <c r="E10" s="73">
        <v>4</v>
      </c>
      <c r="F10" s="129">
        <v>4</v>
      </c>
      <c r="G10" s="74"/>
      <c r="H10" s="129">
        <v>5</v>
      </c>
      <c r="I10" s="74">
        <v>5</v>
      </c>
      <c r="J10" s="73">
        <v>5</v>
      </c>
      <c r="K10" s="92">
        <v>5</v>
      </c>
      <c r="L10" s="84">
        <v>8</v>
      </c>
      <c r="M10" s="100">
        <v>9</v>
      </c>
      <c r="N10" s="95">
        <v>9</v>
      </c>
      <c r="O10" s="72">
        <v>9</v>
      </c>
      <c r="P10" s="82">
        <v>9</v>
      </c>
      <c r="Q10" s="86">
        <f t="shared" si="1"/>
        <v>6.545454545454546</v>
      </c>
      <c r="R10" s="8">
        <f t="shared" si="2"/>
        <v>7</v>
      </c>
      <c r="S10" s="8">
        <v>8</v>
      </c>
      <c r="T10" s="226">
        <f t="shared" si="3"/>
        <v>7.5</v>
      </c>
    </row>
    <row r="11" spans="1:20" ht="12.75">
      <c r="A11" s="3">
        <f t="shared" si="0"/>
        <v>6.6</v>
      </c>
      <c r="B11" s="2">
        <v>9</v>
      </c>
      <c r="C11" s="2" t="s">
        <v>237</v>
      </c>
      <c r="D11" s="122" t="s">
        <v>107</v>
      </c>
      <c r="E11" s="73">
        <v>5</v>
      </c>
      <c r="F11" s="129">
        <v>5</v>
      </c>
      <c r="G11" s="74"/>
      <c r="H11" s="129">
        <v>9</v>
      </c>
      <c r="I11" s="72">
        <v>6</v>
      </c>
      <c r="J11" s="73">
        <v>6</v>
      </c>
      <c r="K11" s="92">
        <v>7</v>
      </c>
      <c r="L11" s="84"/>
      <c r="M11" s="100">
        <v>8</v>
      </c>
      <c r="N11" s="95">
        <v>8</v>
      </c>
      <c r="O11" s="72">
        <v>6</v>
      </c>
      <c r="P11" s="82">
        <v>6</v>
      </c>
      <c r="Q11" s="86">
        <f t="shared" si="1"/>
        <v>6.6</v>
      </c>
      <c r="R11" s="8">
        <f t="shared" si="2"/>
        <v>7</v>
      </c>
      <c r="S11" s="8">
        <v>8</v>
      </c>
      <c r="T11" s="226">
        <f t="shared" si="3"/>
        <v>7.5</v>
      </c>
    </row>
    <row r="12" spans="1:20" ht="12.75">
      <c r="A12" s="3">
        <f t="shared" si="0"/>
        <v>6.636363636363637</v>
      </c>
      <c r="B12" s="2">
        <v>10</v>
      </c>
      <c r="C12" s="37" t="s">
        <v>238</v>
      </c>
      <c r="D12" s="122" t="s">
        <v>119</v>
      </c>
      <c r="E12" s="73">
        <v>4</v>
      </c>
      <c r="F12" s="129">
        <v>4</v>
      </c>
      <c r="G12" s="74"/>
      <c r="H12" s="129">
        <v>7</v>
      </c>
      <c r="I12" s="74">
        <v>7</v>
      </c>
      <c r="J12" s="73">
        <v>7</v>
      </c>
      <c r="K12" s="90">
        <v>7</v>
      </c>
      <c r="L12" s="84">
        <v>8</v>
      </c>
      <c r="M12" s="100">
        <v>9</v>
      </c>
      <c r="N12" s="95">
        <v>8</v>
      </c>
      <c r="O12" s="72">
        <v>6</v>
      </c>
      <c r="P12" s="82">
        <v>6</v>
      </c>
      <c r="Q12" s="86">
        <f>AVERAGE(E12:P12)</f>
        <v>6.636363636363637</v>
      </c>
      <c r="R12" s="8">
        <f t="shared" si="2"/>
        <v>7</v>
      </c>
      <c r="S12" s="8">
        <v>7</v>
      </c>
      <c r="T12" s="226">
        <f t="shared" si="3"/>
        <v>7</v>
      </c>
    </row>
    <row r="13" spans="1:20" ht="12.75">
      <c r="A13" s="3">
        <f t="shared" si="0"/>
        <v>6.090909090909091</v>
      </c>
      <c r="B13" s="2">
        <v>11</v>
      </c>
      <c r="C13" s="37" t="s">
        <v>239</v>
      </c>
      <c r="D13" s="122" t="s">
        <v>100</v>
      </c>
      <c r="E13" s="73">
        <v>5</v>
      </c>
      <c r="F13" s="129">
        <v>5</v>
      </c>
      <c r="G13" s="74"/>
      <c r="H13" s="129">
        <v>5</v>
      </c>
      <c r="I13" s="74">
        <v>5</v>
      </c>
      <c r="J13" s="73">
        <v>5</v>
      </c>
      <c r="K13" s="90">
        <v>7</v>
      </c>
      <c r="L13" s="84">
        <v>8</v>
      </c>
      <c r="M13" s="100">
        <v>7</v>
      </c>
      <c r="N13" s="95">
        <v>7</v>
      </c>
      <c r="O13" s="72">
        <v>7</v>
      </c>
      <c r="P13" s="82">
        <v>6</v>
      </c>
      <c r="Q13" s="86">
        <f t="shared" si="1"/>
        <v>6.090909090909091</v>
      </c>
      <c r="R13" s="8">
        <f>ROUND(Q13,0)</f>
        <v>6</v>
      </c>
      <c r="S13" s="8">
        <v>6</v>
      </c>
      <c r="T13" s="226">
        <f t="shared" si="3"/>
        <v>6</v>
      </c>
    </row>
    <row r="14" spans="1:20" ht="12.75">
      <c r="A14" s="3">
        <f t="shared" si="0"/>
        <v>6.909090909090909</v>
      </c>
      <c r="B14" s="2">
        <v>12</v>
      </c>
      <c r="C14" s="37" t="s">
        <v>240</v>
      </c>
      <c r="D14" s="122" t="s">
        <v>120</v>
      </c>
      <c r="E14" s="73">
        <v>6</v>
      </c>
      <c r="F14" s="104">
        <v>6</v>
      </c>
      <c r="G14" s="74"/>
      <c r="H14" s="129">
        <v>7</v>
      </c>
      <c r="I14" s="74">
        <v>5</v>
      </c>
      <c r="J14" s="73">
        <v>5</v>
      </c>
      <c r="K14" s="90">
        <v>7</v>
      </c>
      <c r="L14" s="84">
        <v>7</v>
      </c>
      <c r="M14" s="100">
        <v>8</v>
      </c>
      <c r="N14" s="95">
        <v>7</v>
      </c>
      <c r="O14" s="72">
        <v>9</v>
      </c>
      <c r="P14" s="82">
        <v>9</v>
      </c>
      <c r="Q14" s="86">
        <f t="shared" si="1"/>
        <v>6.909090909090909</v>
      </c>
      <c r="R14" s="8">
        <f>ROUND(Q14,0)</f>
        <v>7</v>
      </c>
      <c r="S14" s="8">
        <v>9</v>
      </c>
      <c r="T14" s="226">
        <f t="shared" si="3"/>
        <v>8</v>
      </c>
    </row>
    <row r="15" spans="1:20" ht="12.75">
      <c r="A15" s="3">
        <f t="shared" si="0"/>
        <v>6.545454545454546</v>
      </c>
      <c r="B15" s="2">
        <v>13</v>
      </c>
      <c r="C15" s="37" t="s">
        <v>241</v>
      </c>
      <c r="D15" s="122" t="s">
        <v>103</v>
      </c>
      <c r="E15" s="73">
        <v>4</v>
      </c>
      <c r="F15" s="104">
        <v>4</v>
      </c>
      <c r="G15" s="72"/>
      <c r="H15" s="129">
        <v>8</v>
      </c>
      <c r="I15" s="72">
        <v>6</v>
      </c>
      <c r="J15" s="73">
        <v>6</v>
      </c>
      <c r="K15" s="90">
        <v>7</v>
      </c>
      <c r="L15" s="84">
        <v>7</v>
      </c>
      <c r="M15" s="100">
        <v>7</v>
      </c>
      <c r="N15" s="95">
        <v>8</v>
      </c>
      <c r="O15" s="72">
        <v>8</v>
      </c>
      <c r="P15" s="82">
        <v>7</v>
      </c>
      <c r="Q15" s="86">
        <f t="shared" si="1"/>
        <v>6.545454545454546</v>
      </c>
      <c r="R15" s="8">
        <f>ROUND(Q15,0)</f>
        <v>7</v>
      </c>
      <c r="S15" s="8">
        <v>8</v>
      </c>
      <c r="T15" s="226">
        <f t="shared" si="3"/>
        <v>7.5</v>
      </c>
    </row>
    <row r="16" spans="1:22" ht="12.75">
      <c r="A16" s="3">
        <f t="shared" si="0"/>
        <v>7</v>
      </c>
      <c r="B16" s="2">
        <v>14</v>
      </c>
      <c r="C16" s="37" t="s">
        <v>242</v>
      </c>
      <c r="D16" s="122" t="s">
        <v>97</v>
      </c>
      <c r="E16" s="82">
        <v>4</v>
      </c>
      <c r="F16" s="104">
        <v>4</v>
      </c>
      <c r="G16" s="74"/>
      <c r="H16" s="129">
        <v>8</v>
      </c>
      <c r="I16" s="74">
        <v>5</v>
      </c>
      <c r="J16" s="73">
        <v>5</v>
      </c>
      <c r="K16" s="89">
        <v>7</v>
      </c>
      <c r="L16" s="314">
        <v>8</v>
      </c>
      <c r="M16" s="100">
        <v>9</v>
      </c>
      <c r="N16" s="95">
        <v>9</v>
      </c>
      <c r="O16" s="72">
        <v>9</v>
      </c>
      <c r="P16" s="82">
        <v>9</v>
      </c>
      <c r="Q16" s="86">
        <f t="shared" si="1"/>
        <v>7</v>
      </c>
      <c r="R16" s="8">
        <f>ROUND(Q16,0)</f>
        <v>7</v>
      </c>
      <c r="S16" s="8">
        <v>7</v>
      </c>
      <c r="T16" s="226">
        <f t="shared" si="3"/>
        <v>7</v>
      </c>
      <c r="V16" s="3"/>
    </row>
    <row r="17" spans="2:22" s="5" customFormat="1" ht="13.5" thickBot="1">
      <c r="B17" s="2"/>
      <c r="C17" s="334" t="s">
        <v>0</v>
      </c>
      <c r="D17" s="335"/>
      <c r="E17" s="77">
        <f>AVERAGE(E3:E16)</f>
        <v>4.714285714285714</v>
      </c>
      <c r="F17" s="94">
        <f>AVERAGE(F3:F16)</f>
        <v>4.714285714285714</v>
      </c>
      <c r="G17" s="180"/>
      <c r="H17" s="291">
        <f aca="true" t="shared" si="4" ref="H17:P17">AVERAGE(H3:H16)</f>
        <v>6.571428571428571</v>
      </c>
      <c r="I17" s="180">
        <f t="shared" si="4"/>
        <v>5.071428571428571</v>
      </c>
      <c r="J17" s="210">
        <f t="shared" si="4"/>
        <v>5.071428571428571</v>
      </c>
      <c r="K17" s="106">
        <f t="shared" si="4"/>
        <v>6.5</v>
      </c>
      <c r="L17" s="106">
        <f t="shared" si="4"/>
        <v>7.636363636363637</v>
      </c>
      <c r="M17" s="312">
        <f t="shared" si="4"/>
        <v>7.785714285714286</v>
      </c>
      <c r="N17" s="265">
        <f t="shared" si="4"/>
        <v>7.857142857142857</v>
      </c>
      <c r="O17" s="180">
        <f t="shared" si="4"/>
        <v>7.571428571428571</v>
      </c>
      <c r="P17" s="210">
        <f t="shared" si="4"/>
        <v>7.285714285714286</v>
      </c>
      <c r="Q17" s="85">
        <f>AVERAGE(Q3:Q16)</f>
        <v>6.401948051948052</v>
      </c>
      <c r="R17" s="34">
        <f>AVERAGE(R3:R16)</f>
        <v>6.642857142857143</v>
      </c>
      <c r="S17" s="34">
        <f>AVERAGE(S2:S16)</f>
        <v>7.5</v>
      </c>
      <c r="T17" s="34">
        <f>AVERAGE(T2:T16)</f>
        <v>7.071428571428571</v>
      </c>
      <c r="V17" s="186"/>
    </row>
    <row r="18" spans="2:22" s="5" customFormat="1" ht="13.5" thickBot="1">
      <c r="B18" s="2"/>
      <c r="C18" s="6"/>
      <c r="D18" s="65"/>
      <c r="E18" s="355" t="s">
        <v>351</v>
      </c>
      <c r="F18" s="339"/>
      <c r="G18" s="319" t="s">
        <v>134</v>
      </c>
      <c r="H18" s="339"/>
      <c r="I18" s="321" t="s">
        <v>350</v>
      </c>
      <c r="J18" s="337"/>
      <c r="K18" s="202" t="s">
        <v>64</v>
      </c>
      <c r="L18" s="308" t="s">
        <v>349</v>
      </c>
      <c r="M18" s="321" t="s">
        <v>352</v>
      </c>
      <c r="N18" s="337"/>
      <c r="O18" s="321" t="s">
        <v>353</v>
      </c>
      <c r="P18" s="337"/>
      <c r="Q18" s="80"/>
      <c r="R18" s="9"/>
      <c r="S18" s="34"/>
      <c r="T18" s="34"/>
      <c r="V18" s="186"/>
    </row>
    <row r="19" spans="2:22" ht="13.5" thickBot="1">
      <c r="B19" s="2"/>
      <c r="C19" s="4" t="s">
        <v>36</v>
      </c>
      <c r="D19" s="66"/>
      <c r="E19" s="319" t="s">
        <v>135</v>
      </c>
      <c r="F19" s="338"/>
      <c r="G19" s="338"/>
      <c r="H19" s="338"/>
      <c r="I19" s="338"/>
      <c r="J19" s="339"/>
      <c r="K19" s="216"/>
      <c r="L19" s="216"/>
      <c r="M19" s="319" t="s">
        <v>140</v>
      </c>
      <c r="N19" s="339"/>
      <c r="O19" s="319" t="s">
        <v>141</v>
      </c>
      <c r="P19" s="339"/>
      <c r="Q19" s="62">
        <f>R19/$B$16</f>
        <v>1</v>
      </c>
      <c r="R19" s="8">
        <f>COUNTIF(R3:R16,"&gt;3")</f>
        <v>14</v>
      </c>
      <c r="S19" s="5"/>
      <c r="T19" s="5"/>
      <c r="V19" s="186"/>
    </row>
    <row r="20" spans="2:22" ht="13.5" thickBot="1">
      <c r="B20" s="2"/>
      <c r="C20" s="4" t="s">
        <v>37</v>
      </c>
      <c r="D20" s="213"/>
      <c r="E20" s="319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9"/>
      <c r="Q20" s="62">
        <f>R20/$B$16</f>
        <v>0.6428571428571429</v>
      </c>
      <c r="R20" s="8">
        <f>COUNTIF(R3:R16,"&gt;6")</f>
        <v>9</v>
      </c>
      <c r="V20" s="186"/>
    </row>
    <row r="21" spans="13:22" ht="12.75">
      <c r="M21" s="14" t="s">
        <v>168</v>
      </c>
      <c r="N21" s="14" t="s">
        <v>169</v>
      </c>
      <c r="O21" s="14" t="s">
        <v>168</v>
      </c>
      <c r="P21" s="14" t="s">
        <v>169</v>
      </c>
      <c r="V21" s="186"/>
    </row>
    <row r="22" ht="12.75">
      <c r="C22" t="s">
        <v>293</v>
      </c>
    </row>
  </sheetData>
  <sheetProtection/>
  <mergeCells count="10">
    <mergeCell ref="O18:P18"/>
    <mergeCell ref="E20:P20"/>
    <mergeCell ref="C17:D17"/>
    <mergeCell ref="M19:N19"/>
    <mergeCell ref="O19:P19"/>
    <mergeCell ref="E19:J19"/>
    <mergeCell ref="E18:F18"/>
    <mergeCell ref="G18:H18"/>
    <mergeCell ref="I18:J18"/>
    <mergeCell ref="M18:N18"/>
  </mergeCells>
  <conditionalFormatting sqref="R3:S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Q3:Q16 T3:T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B1">
      <selection activeCell="Q3" sqref="Q3"/>
    </sheetView>
  </sheetViews>
  <sheetFormatPr defaultColWidth="9.00390625" defaultRowHeight="12.75"/>
  <cols>
    <col min="1" max="1" width="6.00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6" width="5.625" style="0" customWidth="1"/>
    <col min="7" max="7" width="6.125" style="0" customWidth="1"/>
    <col min="8" max="8" width="5.625" style="0" customWidth="1"/>
    <col min="9" max="9" width="6.25390625" style="0" customWidth="1"/>
    <col min="10" max="10" width="6.375" style="0" customWidth="1"/>
    <col min="11" max="11" width="6.625" style="0" customWidth="1"/>
    <col min="12" max="12" width="7.00390625" style="0" customWidth="1"/>
    <col min="13" max="13" width="5.875" style="0" customWidth="1"/>
    <col min="14" max="14" width="6.25390625" style="0" customWidth="1"/>
    <col min="15" max="15" width="7.125" style="0" customWidth="1"/>
    <col min="16" max="16" width="9.875" style="3" customWidth="1"/>
    <col min="17" max="17" width="12.125" style="10" bestFit="1" customWidth="1"/>
  </cols>
  <sheetData>
    <row r="1" spans="4:40" ht="13.5" thickBot="1">
      <c r="D1" s="64" t="s">
        <v>227</v>
      </c>
      <c r="E1" s="130"/>
      <c r="F1" s="130"/>
      <c r="G1" s="130"/>
      <c r="H1" s="130"/>
      <c r="I1" s="130"/>
      <c r="J1" s="64"/>
      <c r="K1" s="130"/>
      <c r="L1" s="130"/>
      <c r="M1" s="130"/>
      <c r="N1" s="130"/>
      <c r="O1" s="130"/>
      <c r="P1" s="52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54"/>
      <c r="AJ1" s="55"/>
      <c r="AM1" s="14"/>
      <c r="AN1" s="15"/>
    </row>
    <row r="2" spans="2:36" ht="16.5" customHeight="1" thickBot="1">
      <c r="B2" s="56" t="s">
        <v>69</v>
      </c>
      <c r="C2" s="58" t="s">
        <v>26</v>
      </c>
      <c r="D2" s="87" t="s">
        <v>70</v>
      </c>
      <c r="E2" s="204">
        <v>43125</v>
      </c>
      <c r="F2" s="205">
        <v>43139</v>
      </c>
      <c r="G2" s="103">
        <v>43132</v>
      </c>
      <c r="H2" s="204">
        <v>43146</v>
      </c>
      <c r="I2" s="206">
        <v>43153</v>
      </c>
      <c r="J2" s="263">
        <v>43160</v>
      </c>
      <c r="K2" s="204">
        <v>43181</v>
      </c>
      <c r="L2" s="207">
        <v>43185</v>
      </c>
      <c r="M2" s="78"/>
      <c r="N2" s="204">
        <v>43195</v>
      </c>
      <c r="O2" s="206">
        <v>43196</v>
      </c>
      <c r="P2" s="264" t="s">
        <v>24</v>
      </c>
      <c r="Q2" s="215" t="s">
        <v>79</v>
      </c>
      <c r="R2" s="131" t="s">
        <v>21</v>
      </c>
      <c r="S2" s="131" t="s">
        <v>93</v>
      </c>
      <c r="AC2" s="33"/>
      <c r="AD2" s="33"/>
      <c r="AE2" s="33"/>
      <c r="AF2" s="33"/>
      <c r="AG2" s="33"/>
      <c r="AH2" s="33"/>
      <c r="AI2" s="33"/>
      <c r="AJ2" s="33"/>
    </row>
    <row r="3" spans="1:22" ht="12.75">
      <c r="A3" s="3">
        <f aca="true" t="shared" si="0" ref="A3:A15">P3</f>
        <v>7.8</v>
      </c>
      <c r="B3" s="2">
        <v>1</v>
      </c>
      <c r="C3" s="2" t="s">
        <v>121</v>
      </c>
      <c r="D3" s="158" t="s">
        <v>119</v>
      </c>
      <c r="E3" s="120"/>
      <c r="F3" s="119">
        <v>9</v>
      </c>
      <c r="G3" s="89">
        <v>9</v>
      </c>
      <c r="H3" s="120">
        <v>6</v>
      </c>
      <c r="I3" s="119">
        <v>7</v>
      </c>
      <c r="J3" s="222">
        <v>6</v>
      </c>
      <c r="K3" s="118">
        <v>10</v>
      </c>
      <c r="L3" s="208">
        <v>9</v>
      </c>
      <c r="M3" s="209">
        <v>6</v>
      </c>
      <c r="N3" s="198">
        <v>8</v>
      </c>
      <c r="O3" s="121">
        <v>8</v>
      </c>
      <c r="P3" s="86">
        <f aca="true" t="shared" si="1" ref="P3:P15">AVERAGE(E3:O3)</f>
        <v>7.8</v>
      </c>
      <c r="Q3" s="8">
        <f aca="true" t="shared" si="2" ref="Q3:Q15">ROUND(P3,0)</f>
        <v>8</v>
      </c>
      <c r="R3" s="8">
        <v>8</v>
      </c>
      <c r="S3" s="226">
        <f aca="true" t="shared" si="3" ref="S3:S15">AVERAGE(Q3:R3)</f>
        <v>8</v>
      </c>
      <c r="T3" s="1" t="s">
        <v>30</v>
      </c>
      <c r="U3" s="1">
        <f>COUNTIF(Q3:Q15,"&gt;8")</f>
        <v>2</v>
      </c>
      <c r="V3" s="43">
        <f>U3/$B$15</f>
        <v>0.15384615384615385</v>
      </c>
    </row>
    <row r="4" spans="1:22" ht="12.75">
      <c r="A4" s="3">
        <f t="shared" si="0"/>
        <v>8.7</v>
      </c>
      <c r="B4" s="2">
        <v>2</v>
      </c>
      <c r="C4" s="2" t="s">
        <v>123</v>
      </c>
      <c r="D4" s="122" t="s">
        <v>99</v>
      </c>
      <c r="E4" s="74"/>
      <c r="F4" s="73">
        <v>10</v>
      </c>
      <c r="G4" s="92">
        <v>9</v>
      </c>
      <c r="H4" s="74">
        <v>9</v>
      </c>
      <c r="I4" s="73">
        <v>9</v>
      </c>
      <c r="J4" s="92">
        <v>7</v>
      </c>
      <c r="K4" s="72">
        <v>9</v>
      </c>
      <c r="L4" s="95">
        <v>8</v>
      </c>
      <c r="M4" s="84">
        <v>8</v>
      </c>
      <c r="N4" s="100">
        <v>9</v>
      </c>
      <c r="O4" s="82">
        <v>9</v>
      </c>
      <c r="P4" s="86">
        <f t="shared" si="1"/>
        <v>8.7</v>
      </c>
      <c r="Q4" s="8">
        <f t="shared" si="2"/>
        <v>9</v>
      </c>
      <c r="R4" s="8">
        <v>7</v>
      </c>
      <c r="S4" s="226">
        <f t="shared" si="3"/>
        <v>8</v>
      </c>
      <c r="T4" s="1" t="s">
        <v>31</v>
      </c>
      <c r="U4" s="44">
        <f>COUNTIF(Q3:Q15,7)+COUNTIF(Q3:Q15,8)</f>
        <v>11</v>
      </c>
      <c r="V4" s="43">
        <f>U4/$B$15</f>
        <v>0.8461538461538461</v>
      </c>
    </row>
    <row r="5" spans="1:22" ht="12.75">
      <c r="A5" s="3">
        <f t="shared" si="0"/>
        <v>8.5</v>
      </c>
      <c r="B5" s="2">
        <v>3</v>
      </c>
      <c r="C5" s="2" t="s">
        <v>124</v>
      </c>
      <c r="D5" s="122" t="s">
        <v>103</v>
      </c>
      <c r="E5" s="74"/>
      <c r="F5" s="73">
        <v>10</v>
      </c>
      <c r="G5" s="91">
        <v>9</v>
      </c>
      <c r="H5" s="74">
        <v>8</v>
      </c>
      <c r="I5" s="73">
        <v>8</v>
      </c>
      <c r="J5" s="92">
        <v>9</v>
      </c>
      <c r="K5" s="72">
        <v>8</v>
      </c>
      <c r="L5" s="95">
        <v>8</v>
      </c>
      <c r="M5" s="84">
        <v>8</v>
      </c>
      <c r="N5" s="100">
        <v>9</v>
      </c>
      <c r="O5" s="82">
        <v>8</v>
      </c>
      <c r="P5" s="86">
        <f t="shared" si="1"/>
        <v>8.5</v>
      </c>
      <c r="Q5" s="8">
        <f t="shared" si="2"/>
        <v>9</v>
      </c>
      <c r="R5" s="8">
        <v>9</v>
      </c>
      <c r="S5" s="226">
        <f t="shared" si="3"/>
        <v>9</v>
      </c>
      <c r="T5" s="1" t="s">
        <v>32</v>
      </c>
      <c r="U5" s="44">
        <f>COUNTIF(Q3:Q15,4)+COUNTIF(Q3:Q15,5)+COUNTIF(Q3:Q15,6)</f>
        <v>0</v>
      </c>
      <c r="V5" s="43">
        <f>U5/$B$15</f>
        <v>0</v>
      </c>
    </row>
    <row r="6" spans="1:22" ht="12.75">
      <c r="A6" s="3">
        <f t="shared" si="0"/>
        <v>7.6</v>
      </c>
      <c r="B6" s="2">
        <v>4</v>
      </c>
      <c r="C6" s="2" t="s">
        <v>122</v>
      </c>
      <c r="D6" s="122" t="s">
        <v>108</v>
      </c>
      <c r="E6" s="74"/>
      <c r="F6" s="73">
        <v>8</v>
      </c>
      <c r="G6" s="91">
        <v>7</v>
      </c>
      <c r="H6" s="74">
        <v>8</v>
      </c>
      <c r="I6" s="73">
        <v>8</v>
      </c>
      <c r="J6" s="92">
        <v>5</v>
      </c>
      <c r="K6" s="72">
        <v>8</v>
      </c>
      <c r="L6" s="95">
        <v>9</v>
      </c>
      <c r="M6" s="84">
        <v>5</v>
      </c>
      <c r="N6" s="100">
        <v>9</v>
      </c>
      <c r="O6" s="82">
        <v>9</v>
      </c>
      <c r="P6" s="86">
        <f t="shared" si="1"/>
        <v>7.6</v>
      </c>
      <c r="Q6" s="8">
        <f t="shared" si="2"/>
        <v>8</v>
      </c>
      <c r="R6" s="8">
        <v>8</v>
      </c>
      <c r="S6" s="226">
        <f t="shared" si="3"/>
        <v>8</v>
      </c>
      <c r="T6" s="1" t="s">
        <v>33</v>
      </c>
      <c r="U6" s="1">
        <f>COUNTIF(Q3:Q15,"&lt;4")</f>
        <v>0</v>
      </c>
      <c r="V6" s="43">
        <f>U6/$B$15</f>
        <v>0</v>
      </c>
    </row>
    <row r="7" spans="1:22" ht="12.75">
      <c r="A7" s="3">
        <f t="shared" si="0"/>
        <v>7.9</v>
      </c>
      <c r="B7" s="2">
        <v>5</v>
      </c>
      <c r="C7" s="2" t="s">
        <v>125</v>
      </c>
      <c r="D7" s="122" t="s">
        <v>120</v>
      </c>
      <c r="E7" s="74"/>
      <c r="F7" s="73">
        <v>7</v>
      </c>
      <c r="G7" s="92">
        <v>4</v>
      </c>
      <c r="H7" s="72">
        <v>8</v>
      </c>
      <c r="I7" s="73">
        <v>8</v>
      </c>
      <c r="J7" s="92">
        <v>8</v>
      </c>
      <c r="K7" s="72">
        <v>9</v>
      </c>
      <c r="L7" s="95">
        <v>9</v>
      </c>
      <c r="M7" s="84">
        <v>8</v>
      </c>
      <c r="N7" s="100">
        <v>9</v>
      </c>
      <c r="O7" s="82">
        <v>9</v>
      </c>
      <c r="P7" s="86">
        <f t="shared" si="1"/>
        <v>7.9</v>
      </c>
      <c r="Q7" s="8">
        <f t="shared" si="2"/>
        <v>8</v>
      </c>
      <c r="R7" s="8">
        <v>7</v>
      </c>
      <c r="S7" s="226">
        <f t="shared" si="3"/>
        <v>7.5</v>
      </c>
      <c r="T7" s="45" t="s">
        <v>34</v>
      </c>
      <c r="U7" s="1">
        <f>B15-SUM(U3:U6)</f>
        <v>0</v>
      </c>
      <c r="V7" s="43">
        <f>U7/$B$15</f>
        <v>0</v>
      </c>
    </row>
    <row r="8" spans="1:19" ht="12.75">
      <c r="A8" s="3">
        <f t="shared" si="0"/>
        <v>7.1</v>
      </c>
      <c r="B8" s="2">
        <v>6</v>
      </c>
      <c r="C8" s="2" t="s">
        <v>126</v>
      </c>
      <c r="D8" s="122" t="s">
        <v>110</v>
      </c>
      <c r="E8" s="74"/>
      <c r="F8" s="73">
        <v>6</v>
      </c>
      <c r="G8" s="91">
        <v>8</v>
      </c>
      <c r="H8" s="74">
        <v>6</v>
      </c>
      <c r="I8" s="73">
        <v>6</v>
      </c>
      <c r="J8" s="92">
        <v>8</v>
      </c>
      <c r="K8" s="72">
        <v>8</v>
      </c>
      <c r="L8" s="95">
        <v>8</v>
      </c>
      <c r="M8" s="84">
        <v>9</v>
      </c>
      <c r="N8" s="100">
        <v>6</v>
      </c>
      <c r="O8" s="82">
        <v>6</v>
      </c>
      <c r="P8" s="86">
        <f t="shared" si="1"/>
        <v>7.1</v>
      </c>
      <c r="Q8" s="8">
        <f t="shared" si="2"/>
        <v>7</v>
      </c>
      <c r="R8" s="8">
        <v>7</v>
      </c>
      <c r="S8" s="226">
        <f t="shared" si="3"/>
        <v>7</v>
      </c>
    </row>
    <row r="9" spans="1:19" ht="12.75">
      <c r="A9" s="3">
        <f t="shared" si="0"/>
        <v>7.1</v>
      </c>
      <c r="B9" s="2">
        <v>7</v>
      </c>
      <c r="C9" s="2" t="s">
        <v>127</v>
      </c>
      <c r="D9" s="122" t="s">
        <v>98</v>
      </c>
      <c r="E9" s="74"/>
      <c r="F9" s="73">
        <v>9</v>
      </c>
      <c r="G9" s="91">
        <v>9</v>
      </c>
      <c r="H9" s="74">
        <v>5</v>
      </c>
      <c r="I9" s="73">
        <v>5</v>
      </c>
      <c r="J9" s="92">
        <v>8</v>
      </c>
      <c r="K9" s="72">
        <v>9</v>
      </c>
      <c r="L9" s="95">
        <v>8</v>
      </c>
      <c r="M9" s="84">
        <v>6</v>
      </c>
      <c r="N9" s="100">
        <v>6</v>
      </c>
      <c r="O9" s="82">
        <v>6</v>
      </c>
      <c r="P9" s="86">
        <f t="shared" si="1"/>
        <v>7.1</v>
      </c>
      <c r="Q9" s="8">
        <f t="shared" si="2"/>
        <v>7</v>
      </c>
      <c r="R9" s="8">
        <v>8</v>
      </c>
      <c r="S9" s="226">
        <f t="shared" si="3"/>
        <v>7.5</v>
      </c>
    </row>
    <row r="10" spans="1:19" ht="12.75">
      <c r="A10" s="3">
        <f t="shared" si="0"/>
        <v>7.5</v>
      </c>
      <c r="B10" s="2">
        <v>8</v>
      </c>
      <c r="C10" s="2" t="s">
        <v>128</v>
      </c>
      <c r="D10" s="122" t="s">
        <v>106</v>
      </c>
      <c r="E10" s="74"/>
      <c r="F10" s="73">
        <v>7</v>
      </c>
      <c r="G10" s="91">
        <v>9</v>
      </c>
      <c r="H10" s="74">
        <v>7</v>
      </c>
      <c r="I10" s="73">
        <v>7</v>
      </c>
      <c r="J10" s="92">
        <v>8</v>
      </c>
      <c r="K10" s="72">
        <v>8</v>
      </c>
      <c r="L10" s="95">
        <v>9</v>
      </c>
      <c r="M10" s="84">
        <v>6</v>
      </c>
      <c r="N10" s="100">
        <v>7</v>
      </c>
      <c r="O10" s="82">
        <v>7</v>
      </c>
      <c r="P10" s="86">
        <f t="shared" si="1"/>
        <v>7.5</v>
      </c>
      <c r="Q10" s="8">
        <f t="shared" si="2"/>
        <v>8</v>
      </c>
      <c r="R10" s="8">
        <v>8</v>
      </c>
      <c r="S10" s="226">
        <f t="shared" si="3"/>
        <v>8</v>
      </c>
    </row>
    <row r="11" spans="1:19" ht="12.75">
      <c r="A11" s="3">
        <f t="shared" si="0"/>
        <v>7.5</v>
      </c>
      <c r="B11" s="2">
        <v>9</v>
      </c>
      <c r="C11" s="2" t="s">
        <v>129</v>
      </c>
      <c r="D11" s="122" t="s">
        <v>97</v>
      </c>
      <c r="E11" s="74"/>
      <c r="F11" s="73">
        <v>7</v>
      </c>
      <c r="G11" s="91">
        <v>4</v>
      </c>
      <c r="H11" s="74">
        <v>8</v>
      </c>
      <c r="I11" s="73">
        <v>8</v>
      </c>
      <c r="J11" s="92">
        <v>7</v>
      </c>
      <c r="K11" s="72">
        <v>9</v>
      </c>
      <c r="L11" s="95">
        <v>8</v>
      </c>
      <c r="M11" s="84">
        <v>7</v>
      </c>
      <c r="N11" s="100">
        <v>8</v>
      </c>
      <c r="O11" s="82">
        <v>9</v>
      </c>
      <c r="P11" s="86">
        <f t="shared" si="1"/>
        <v>7.5</v>
      </c>
      <c r="Q11" s="8">
        <f t="shared" si="2"/>
        <v>8</v>
      </c>
      <c r="R11" s="8">
        <v>7</v>
      </c>
      <c r="S11" s="226">
        <f t="shared" si="3"/>
        <v>7.5</v>
      </c>
    </row>
    <row r="12" spans="1:19" ht="12.75">
      <c r="A12" s="3">
        <f t="shared" si="0"/>
        <v>7</v>
      </c>
      <c r="B12" s="2">
        <v>10</v>
      </c>
      <c r="C12" s="2" t="s">
        <v>130</v>
      </c>
      <c r="D12" s="122" t="s">
        <v>107</v>
      </c>
      <c r="E12" s="74"/>
      <c r="F12" s="73">
        <v>8</v>
      </c>
      <c r="G12" s="91">
        <v>4</v>
      </c>
      <c r="H12" s="74">
        <v>6</v>
      </c>
      <c r="I12" s="73">
        <v>6</v>
      </c>
      <c r="J12" s="92">
        <v>6</v>
      </c>
      <c r="K12" s="72">
        <v>9</v>
      </c>
      <c r="L12" s="95">
        <v>8</v>
      </c>
      <c r="M12" s="84">
        <v>7</v>
      </c>
      <c r="N12" s="100">
        <v>8</v>
      </c>
      <c r="O12" s="82">
        <v>8</v>
      </c>
      <c r="P12" s="86">
        <f t="shared" si="1"/>
        <v>7</v>
      </c>
      <c r="Q12" s="8">
        <f t="shared" si="2"/>
        <v>7</v>
      </c>
      <c r="R12" s="8">
        <v>7</v>
      </c>
      <c r="S12" s="226">
        <f t="shared" si="3"/>
        <v>7</v>
      </c>
    </row>
    <row r="13" spans="1:19" ht="12.75">
      <c r="A13" s="3">
        <f t="shared" si="0"/>
        <v>7.5</v>
      </c>
      <c r="B13" s="2">
        <v>11</v>
      </c>
      <c r="C13" s="2" t="s">
        <v>131</v>
      </c>
      <c r="D13" s="122" t="s">
        <v>100</v>
      </c>
      <c r="E13" s="74"/>
      <c r="F13" s="73">
        <v>8</v>
      </c>
      <c r="G13" s="91">
        <v>8</v>
      </c>
      <c r="H13" s="74">
        <v>6</v>
      </c>
      <c r="I13" s="73">
        <v>6</v>
      </c>
      <c r="J13" s="90">
        <v>6</v>
      </c>
      <c r="K13" s="72">
        <v>9</v>
      </c>
      <c r="L13" s="95">
        <v>9</v>
      </c>
      <c r="M13" s="84">
        <v>7</v>
      </c>
      <c r="N13" s="100">
        <v>8</v>
      </c>
      <c r="O13" s="82">
        <v>8</v>
      </c>
      <c r="P13" s="86">
        <f t="shared" si="1"/>
        <v>7.5</v>
      </c>
      <c r="Q13" s="8">
        <f t="shared" si="2"/>
        <v>8</v>
      </c>
      <c r="R13" s="8">
        <v>8</v>
      </c>
      <c r="S13" s="226">
        <f t="shared" si="3"/>
        <v>8</v>
      </c>
    </row>
    <row r="14" spans="1:19" ht="12.75">
      <c r="A14" s="3">
        <f t="shared" si="0"/>
        <v>7.5</v>
      </c>
      <c r="B14" s="2">
        <v>12</v>
      </c>
      <c r="C14" s="37" t="s">
        <v>132</v>
      </c>
      <c r="D14" s="122" t="s">
        <v>109</v>
      </c>
      <c r="E14" s="74"/>
      <c r="F14" s="73">
        <v>7</v>
      </c>
      <c r="G14" s="91">
        <v>8</v>
      </c>
      <c r="H14" s="72">
        <v>5</v>
      </c>
      <c r="I14" s="73">
        <v>6</v>
      </c>
      <c r="J14" s="90">
        <v>8</v>
      </c>
      <c r="K14" s="72">
        <v>8</v>
      </c>
      <c r="L14" s="95">
        <v>8</v>
      </c>
      <c r="M14" s="84">
        <v>8</v>
      </c>
      <c r="N14" s="100">
        <v>8</v>
      </c>
      <c r="O14" s="82">
        <v>9</v>
      </c>
      <c r="P14" s="86">
        <f t="shared" si="1"/>
        <v>7.5</v>
      </c>
      <c r="Q14" s="8">
        <f t="shared" si="2"/>
        <v>8</v>
      </c>
      <c r="R14" s="8">
        <v>7</v>
      </c>
      <c r="S14" s="226">
        <f t="shared" si="3"/>
        <v>7.5</v>
      </c>
    </row>
    <row r="15" spans="1:19" ht="12.75">
      <c r="A15" s="3">
        <f t="shared" si="0"/>
        <v>7.5</v>
      </c>
      <c r="B15" s="2">
        <v>13</v>
      </c>
      <c r="C15" s="37" t="s">
        <v>133</v>
      </c>
      <c r="D15" s="122" t="s">
        <v>98</v>
      </c>
      <c r="E15" s="74"/>
      <c r="F15" s="73">
        <v>9</v>
      </c>
      <c r="G15" s="91">
        <v>9</v>
      </c>
      <c r="H15" s="74">
        <v>5</v>
      </c>
      <c r="I15" s="73">
        <v>5</v>
      </c>
      <c r="J15" s="90">
        <v>8</v>
      </c>
      <c r="K15" s="72">
        <v>9</v>
      </c>
      <c r="L15" s="95">
        <v>8</v>
      </c>
      <c r="M15" s="84">
        <v>8</v>
      </c>
      <c r="N15" s="100">
        <v>7</v>
      </c>
      <c r="O15" s="82">
        <v>7</v>
      </c>
      <c r="P15" s="86">
        <f t="shared" si="1"/>
        <v>7.5</v>
      </c>
      <c r="Q15" s="8">
        <f t="shared" si="2"/>
        <v>8</v>
      </c>
      <c r="R15" s="8">
        <v>8</v>
      </c>
      <c r="S15" s="226">
        <f t="shared" si="3"/>
        <v>8</v>
      </c>
    </row>
    <row r="16" spans="2:19" s="5" customFormat="1" ht="13.5" thickBot="1">
      <c r="B16" s="2"/>
      <c r="C16" s="334" t="s">
        <v>0</v>
      </c>
      <c r="D16" s="335"/>
      <c r="E16" s="180"/>
      <c r="F16" s="210">
        <f>AVERAGE(F3:F15)</f>
        <v>8.076923076923077</v>
      </c>
      <c r="G16" s="267">
        <f>AVERAGE(G3:G15)</f>
        <v>7.461538461538462</v>
      </c>
      <c r="H16" s="180">
        <f aca="true" t="shared" si="4" ref="H16:Q16">AVERAGE(H3:H15)</f>
        <v>6.6923076923076925</v>
      </c>
      <c r="I16" s="210">
        <f t="shared" si="4"/>
        <v>6.846153846153846</v>
      </c>
      <c r="J16" s="106">
        <f t="shared" si="4"/>
        <v>7.230769230769231</v>
      </c>
      <c r="K16" s="180">
        <f t="shared" si="4"/>
        <v>8.692307692307692</v>
      </c>
      <c r="L16" s="265">
        <f t="shared" si="4"/>
        <v>8.384615384615385</v>
      </c>
      <c r="M16" s="201"/>
      <c r="N16" s="211">
        <f t="shared" si="4"/>
        <v>7.846153846153846</v>
      </c>
      <c r="O16" s="210">
        <f t="shared" si="4"/>
        <v>7.923076923076923</v>
      </c>
      <c r="P16" s="85">
        <f t="shared" si="4"/>
        <v>7.630769230769231</v>
      </c>
      <c r="Q16" s="34">
        <f t="shared" si="4"/>
        <v>7.923076923076923</v>
      </c>
      <c r="R16" s="34">
        <f>AVERAGE(R2:R15)</f>
        <v>7.615384615384615</v>
      </c>
      <c r="S16" s="34">
        <f>AVERAGE(S2:S15)</f>
        <v>7.769230769230769</v>
      </c>
    </row>
    <row r="17" spans="2:19" s="5" customFormat="1" ht="13.5" thickBot="1">
      <c r="B17" s="2"/>
      <c r="C17" s="6"/>
      <c r="D17" s="65"/>
      <c r="E17" s="321" t="s">
        <v>323</v>
      </c>
      <c r="F17" s="337"/>
      <c r="G17" s="202" t="s">
        <v>134</v>
      </c>
      <c r="H17" s="321" t="s">
        <v>322</v>
      </c>
      <c r="I17" s="337"/>
      <c r="J17" s="202" t="s">
        <v>64</v>
      </c>
      <c r="K17" s="176" t="s">
        <v>136</v>
      </c>
      <c r="L17" s="176" t="s">
        <v>137</v>
      </c>
      <c r="M17" s="176" t="s">
        <v>349</v>
      </c>
      <c r="N17" s="179" t="s">
        <v>138</v>
      </c>
      <c r="O17" s="179" t="s">
        <v>139</v>
      </c>
      <c r="P17" s="80"/>
      <c r="Q17" s="9"/>
      <c r="R17" s="34"/>
      <c r="S17" s="34"/>
    </row>
    <row r="18" spans="2:19" ht="13.5" thickBot="1">
      <c r="B18" s="2"/>
      <c r="C18" s="4" t="s">
        <v>36</v>
      </c>
      <c r="D18" s="66"/>
      <c r="E18" s="338" t="s">
        <v>135</v>
      </c>
      <c r="F18" s="338"/>
      <c r="G18" s="338"/>
      <c r="H18" s="338"/>
      <c r="I18" s="339"/>
      <c r="J18" s="216"/>
      <c r="K18" s="319" t="s">
        <v>140</v>
      </c>
      <c r="L18" s="339"/>
      <c r="M18" s="279"/>
      <c r="N18" s="319" t="s">
        <v>141</v>
      </c>
      <c r="O18" s="339"/>
      <c r="P18" s="62">
        <f>Q18/$B$15</f>
        <v>1</v>
      </c>
      <c r="Q18" s="8">
        <f>COUNTIF(Q3:Q15,"&gt;3")</f>
        <v>13</v>
      </c>
      <c r="R18" s="5"/>
      <c r="S18" s="5"/>
    </row>
    <row r="19" spans="2:17" ht="13.5" thickBot="1">
      <c r="B19" s="2"/>
      <c r="C19" s="4" t="s">
        <v>37</v>
      </c>
      <c r="D19" s="213"/>
      <c r="E19" s="338"/>
      <c r="F19" s="338"/>
      <c r="G19" s="338"/>
      <c r="H19" s="338"/>
      <c r="I19" s="338"/>
      <c r="J19" s="338"/>
      <c r="K19" s="356"/>
      <c r="L19" s="356"/>
      <c r="M19" s="356"/>
      <c r="N19" s="356"/>
      <c r="O19" s="357"/>
      <c r="P19" s="62">
        <f>Q19/$B$15</f>
        <v>1</v>
      </c>
      <c r="Q19" s="8">
        <f>COUNTIF(Q3:Q15,"&gt;6")</f>
        <v>13</v>
      </c>
    </row>
    <row r="20" spans="11:15" ht="12.75">
      <c r="K20" s="12" t="s">
        <v>168</v>
      </c>
      <c r="L20" s="12" t="s">
        <v>169</v>
      </c>
      <c r="M20" s="12"/>
      <c r="N20" s="12" t="s">
        <v>168</v>
      </c>
      <c r="O20" s="12" t="s">
        <v>169</v>
      </c>
    </row>
    <row r="21" ht="12.75">
      <c r="C21" t="s">
        <v>336</v>
      </c>
    </row>
  </sheetData>
  <sheetProtection/>
  <mergeCells count="7">
    <mergeCell ref="E19:O19"/>
    <mergeCell ref="C16:D16"/>
    <mergeCell ref="H17:I17"/>
    <mergeCell ref="K18:L18"/>
    <mergeCell ref="N18:O18"/>
    <mergeCell ref="E18:I18"/>
    <mergeCell ref="E17:F17"/>
  </mergeCells>
  <conditionalFormatting sqref="Q3:R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P3:P15 S3:S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B1">
      <selection activeCell="N15" sqref="N15"/>
    </sheetView>
  </sheetViews>
  <sheetFormatPr defaultColWidth="9.00390625" defaultRowHeight="12.75"/>
  <cols>
    <col min="1" max="1" width="6.625" style="0" hidden="1" customWidth="1"/>
    <col min="2" max="2" width="3.875" style="294" customWidth="1"/>
    <col min="3" max="3" width="3.00390625" style="0" bestFit="1" customWidth="1"/>
    <col min="4" max="4" width="21.875" style="0" customWidth="1"/>
    <col min="5" max="5" width="7.875" style="0" customWidth="1"/>
    <col min="6" max="6" width="5.875" style="0" customWidth="1"/>
    <col min="7" max="7" width="5.375" style="0" customWidth="1"/>
    <col min="8" max="10" width="5.625" style="0" customWidth="1"/>
    <col min="11" max="11" width="5.375" style="0" customWidth="1"/>
    <col min="12" max="12" width="6.375" style="0" customWidth="1"/>
    <col min="14" max="14" width="9.875" style="3" customWidth="1"/>
    <col min="15" max="15" width="12.125" style="10" bestFit="1" customWidth="1"/>
  </cols>
  <sheetData>
    <row r="1" spans="5:33" ht="13.5" thickBot="1">
      <c r="E1" s="64" t="s">
        <v>170</v>
      </c>
      <c r="F1" s="130"/>
      <c r="G1" s="130"/>
      <c r="H1" s="64"/>
      <c r="I1" s="64"/>
      <c r="J1" s="64"/>
      <c r="K1" s="64"/>
      <c r="L1" s="130"/>
      <c r="M1" s="130"/>
      <c r="N1" s="5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54"/>
      <c r="AC1" s="55"/>
      <c r="AF1" s="14"/>
      <c r="AG1" s="15"/>
    </row>
    <row r="2" spans="2:29" ht="16.5" customHeight="1" thickBot="1">
      <c r="B2" s="56" t="s">
        <v>69</v>
      </c>
      <c r="C2" s="56" t="s">
        <v>355</v>
      </c>
      <c r="D2" s="228" t="s">
        <v>26</v>
      </c>
      <c r="E2" s="229" t="s">
        <v>70</v>
      </c>
      <c r="F2" s="204">
        <v>43241</v>
      </c>
      <c r="G2" s="206">
        <v>43242</v>
      </c>
      <c r="H2" s="206">
        <v>43243</v>
      </c>
      <c r="I2" s="206">
        <v>43244</v>
      </c>
      <c r="J2" s="206">
        <v>43245</v>
      </c>
      <c r="K2" s="207"/>
      <c r="L2" s="68" t="s">
        <v>172</v>
      </c>
      <c r="M2" s="128" t="s">
        <v>173</v>
      </c>
      <c r="N2" s="244" t="s">
        <v>24</v>
      </c>
      <c r="O2" s="131" t="s">
        <v>93</v>
      </c>
      <c r="V2" s="33"/>
      <c r="W2" s="33"/>
      <c r="X2" s="33"/>
      <c r="Y2" s="33"/>
      <c r="Z2" s="33"/>
      <c r="AA2" s="33"/>
      <c r="AB2" s="33"/>
      <c r="AC2" s="33"/>
    </row>
    <row r="3" spans="2:29" ht="12.75" customHeight="1">
      <c r="B3" s="2">
        <v>1</v>
      </c>
      <c r="C3" s="230">
        <v>13</v>
      </c>
      <c r="D3" s="2" t="s">
        <v>213</v>
      </c>
      <c r="E3" s="122" t="s">
        <v>108</v>
      </c>
      <c r="F3" s="293"/>
      <c r="G3" s="236"/>
      <c r="H3" s="236"/>
      <c r="I3" s="236"/>
      <c r="J3" s="237"/>
      <c r="K3" s="292"/>
      <c r="L3" s="232"/>
      <c r="M3" s="233"/>
      <c r="N3" s="297">
        <v>9</v>
      </c>
      <c r="O3" s="298">
        <f aca="true" t="shared" si="0" ref="O3:O10">ROUND(N3,0)</f>
        <v>9</v>
      </c>
      <c r="V3" s="33"/>
      <c r="W3" s="33"/>
      <c r="X3" s="33"/>
      <c r="Y3" s="33"/>
      <c r="Z3" s="33"/>
      <c r="AA3" s="33"/>
      <c r="AB3" s="33"/>
      <c r="AC3" s="33"/>
    </row>
    <row r="4" spans="1:15" ht="12.75">
      <c r="A4" s="3">
        <f aca="true" t="shared" si="1" ref="A4:A15">N4</f>
        <v>9</v>
      </c>
      <c r="B4" s="2">
        <v>2</v>
      </c>
      <c r="C4" s="2">
        <v>14</v>
      </c>
      <c r="D4" s="2" t="s">
        <v>214</v>
      </c>
      <c r="E4" s="122" t="s">
        <v>119</v>
      </c>
      <c r="F4" s="74"/>
      <c r="G4" s="12"/>
      <c r="H4" s="12"/>
      <c r="I4" s="12"/>
      <c r="J4" s="73"/>
      <c r="K4" s="111"/>
      <c r="L4" s="234"/>
      <c r="M4" s="296"/>
      <c r="N4" s="299">
        <v>9</v>
      </c>
      <c r="O4" s="300">
        <f t="shared" si="0"/>
        <v>9</v>
      </c>
    </row>
    <row r="5" spans="1:15" ht="12.75">
      <c r="A5" s="3">
        <f t="shared" si="1"/>
        <v>7</v>
      </c>
      <c r="B5" s="2">
        <v>3</v>
      </c>
      <c r="C5" s="230">
        <v>15</v>
      </c>
      <c r="D5" s="2" t="s">
        <v>215</v>
      </c>
      <c r="E5" s="122" t="s">
        <v>97</v>
      </c>
      <c r="F5" s="74"/>
      <c r="G5" s="12" t="s">
        <v>354</v>
      </c>
      <c r="H5" s="12"/>
      <c r="I5" s="12" t="s">
        <v>354</v>
      </c>
      <c r="J5" s="73" t="s">
        <v>354</v>
      </c>
      <c r="K5" s="111"/>
      <c r="L5" s="234"/>
      <c r="M5" s="296"/>
      <c r="N5" s="299">
        <v>7</v>
      </c>
      <c r="O5" s="300">
        <f t="shared" si="0"/>
        <v>7</v>
      </c>
    </row>
    <row r="6" spans="1:15" ht="12.75">
      <c r="A6" s="3">
        <f t="shared" si="1"/>
        <v>6</v>
      </c>
      <c r="B6" s="2">
        <v>4</v>
      </c>
      <c r="C6" s="2">
        <v>16</v>
      </c>
      <c r="D6" s="2" t="s">
        <v>216</v>
      </c>
      <c r="E6" s="122" t="s">
        <v>120</v>
      </c>
      <c r="F6" s="74"/>
      <c r="G6" s="160"/>
      <c r="H6" s="12"/>
      <c r="I6" s="12"/>
      <c r="J6" s="73"/>
      <c r="K6" s="111"/>
      <c r="L6" s="234"/>
      <c r="M6" s="296"/>
      <c r="N6" s="299">
        <v>6</v>
      </c>
      <c r="O6" s="300">
        <f t="shared" si="0"/>
        <v>6</v>
      </c>
    </row>
    <row r="7" spans="1:15" ht="12.75">
      <c r="A7" s="3">
        <f t="shared" si="1"/>
        <v>8</v>
      </c>
      <c r="B7" s="2">
        <v>5</v>
      </c>
      <c r="C7" s="230">
        <v>17</v>
      </c>
      <c r="D7" s="2" t="s">
        <v>217</v>
      </c>
      <c r="E7" s="122" t="s">
        <v>106</v>
      </c>
      <c r="F7" s="74"/>
      <c r="G7" s="160"/>
      <c r="H7" s="12"/>
      <c r="I7" s="12"/>
      <c r="J7" s="73"/>
      <c r="K7" s="111"/>
      <c r="L7" s="234"/>
      <c r="M7" s="296"/>
      <c r="N7" s="299">
        <v>8</v>
      </c>
      <c r="O7" s="300">
        <f t="shared" si="0"/>
        <v>8</v>
      </c>
    </row>
    <row r="8" spans="1:15" ht="12.75">
      <c r="A8" s="3">
        <f t="shared" si="1"/>
        <v>0</v>
      </c>
      <c r="B8" s="2">
        <v>6</v>
      </c>
      <c r="C8" s="2">
        <v>18</v>
      </c>
      <c r="D8" s="2" t="s">
        <v>218</v>
      </c>
      <c r="E8" s="122" t="s">
        <v>110</v>
      </c>
      <c r="F8" s="74"/>
      <c r="G8" s="12" t="s">
        <v>354</v>
      </c>
      <c r="H8" s="73" t="s">
        <v>354</v>
      </c>
      <c r="I8" s="73" t="s">
        <v>354</v>
      </c>
      <c r="J8" s="73" t="s">
        <v>354</v>
      </c>
      <c r="K8" s="111"/>
      <c r="L8" s="234"/>
      <c r="M8" s="296"/>
      <c r="N8" s="299">
        <v>0</v>
      </c>
      <c r="O8" s="300">
        <f t="shared" si="0"/>
        <v>0</v>
      </c>
    </row>
    <row r="9" spans="1:15" ht="12.75">
      <c r="A9" s="3">
        <f t="shared" si="1"/>
        <v>9</v>
      </c>
      <c r="B9" s="2">
        <v>7</v>
      </c>
      <c r="C9" s="230">
        <v>19</v>
      </c>
      <c r="D9" s="2" t="s">
        <v>219</v>
      </c>
      <c r="E9" s="122" t="s">
        <v>99</v>
      </c>
      <c r="F9" s="74"/>
      <c r="G9" s="160"/>
      <c r="H9" s="238"/>
      <c r="I9" s="12"/>
      <c r="J9" s="73"/>
      <c r="K9" s="111"/>
      <c r="L9" s="234"/>
      <c r="M9" s="296"/>
      <c r="N9" s="299">
        <v>9</v>
      </c>
      <c r="O9" s="300">
        <f t="shared" si="0"/>
        <v>9</v>
      </c>
    </row>
    <row r="10" spans="1:15" ht="12.75">
      <c r="A10" s="3">
        <f t="shared" si="1"/>
        <v>10</v>
      </c>
      <c r="B10" s="2">
        <v>8</v>
      </c>
      <c r="C10" s="2">
        <v>20</v>
      </c>
      <c r="D10" s="2" t="s">
        <v>220</v>
      </c>
      <c r="E10" s="122" t="s">
        <v>103</v>
      </c>
      <c r="F10" s="74"/>
      <c r="G10" s="12"/>
      <c r="H10" s="12"/>
      <c r="I10" s="12"/>
      <c r="J10" s="73"/>
      <c r="K10" s="111"/>
      <c r="L10" s="234"/>
      <c r="M10" s="296"/>
      <c r="N10" s="299">
        <v>10</v>
      </c>
      <c r="O10" s="300">
        <f t="shared" si="0"/>
        <v>10</v>
      </c>
    </row>
    <row r="11" spans="1:15" ht="12.75">
      <c r="A11" s="3">
        <f t="shared" si="1"/>
        <v>7</v>
      </c>
      <c r="B11" s="2">
        <v>9</v>
      </c>
      <c r="C11" s="230">
        <v>21</v>
      </c>
      <c r="D11" s="2" t="s">
        <v>221</v>
      </c>
      <c r="E11" s="122" t="s">
        <v>107</v>
      </c>
      <c r="F11" s="74"/>
      <c r="G11" s="12"/>
      <c r="H11" s="12"/>
      <c r="I11" s="12" t="s">
        <v>354</v>
      </c>
      <c r="J11" s="73" t="s">
        <v>354</v>
      </c>
      <c r="K11" s="111"/>
      <c r="L11" s="234"/>
      <c r="M11" s="296"/>
      <c r="N11" s="299">
        <v>7</v>
      </c>
      <c r="O11" s="300">
        <f>ROUND(N11,0)</f>
        <v>7</v>
      </c>
    </row>
    <row r="12" spans="1:15" ht="12.75">
      <c r="A12" s="3">
        <f t="shared" si="1"/>
        <v>7</v>
      </c>
      <c r="B12" s="2">
        <v>10</v>
      </c>
      <c r="C12" s="2">
        <v>22</v>
      </c>
      <c r="D12" s="2" t="s">
        <v>222</v>
      </c>
      <c r="E12" s="122" t="s">
        <v>109</v>
      </c>
      <c r="F12" s="74"/>
      <c r="G12" s="12"/>
      <c r="H12" s="12"/>
      <c r="I12" s="12"/>
      <c r="J12" s="73"/>
      <c r="K12" s="111"/>
      <c r="L12" s="234"/>
      <c r="M12" s="296"/>
      <c r="N12" s="299">
        <v>7</v>
      </c>
      <c r="O12" s="300">
        <f>ROUND(N12,0)</f>
        <v>7</v>
      </c>
    </row>
    <row r="13" spans="1:15" ht="12.75">
      <c r="A13" s="3">
        <f t="shared" si="1"/>
        <v>6</v>
      </c>
      <c r="B13" s="2">
        <v>11</v>
      </c>
      <c r="C13" s="230">
        <v>23</v>
      </c>
      <c r="D13" s="37" t="s">
        <v>223</v>
      </c>
      <c r="E13" s="122" t="s">
        <v>98</v>
      </c>
      <c r="F13" s="74"/>
      <c r="G13" s="12"/>
      <c r="H13" s="12"/>
      <c r="I13" s="12"/>
      <c r="J13" s="73"/>
      <c r="K13" s="111"/>
      <c r="L13" s="234"/>
      <c r="M13" s="296"/>
      <c r="N13" s="299">
        <v>6</v>
      </c>
      <c r="O13" s="300">
        <f>ROUND(N13,0)</f>
        <v>6</v>
      </c>
    </row>
    <row r="14" spans="1:15" ht="12.75">
      <c r="A14" s="3">
        <f t="shared" si="1"/>
        <v>0</v>
      </c>
      <c r="B14" s="2">
        <v>12</v>
      </c>
      <c r="C14" s="2">
        <v>24</v>
      </c>
      <c r="D14" s="37" t="s">
        <v>224</v>
      </c>
      <c r="E14" s="122" t="s">
        <v>108</v>
      </c>
      <c r="F14" s="74"/>
      <c r="G14" s="12" t="s">
        <v>321</v>
      </c>
      <c r="H14" s="12"/>
      <c r="I14" s="12"/>
      <c r="J14" s="73"/>
      <c r="K14" s="111"/>
      <c r="L14" s="234"/>
      <c r="M14" s="296"/>
      <c r="N14" s="299">
        <v>0</v>
      </c>
      <c r="O14" s="300">
        <f>ROUND(N14,0)</f>
        <v>0</v>
      </c>
    </row>
    <row r="15" spans="1:15" ht="13.5" thickBot="1">
      <c r="A15" s="3">
        <f t="shared" si="1"/>
        <v>7</v>
      </c>
      <c r="B15" s="2">
        <v>13</v>
      </c>
      <c r="C15" s="230">
        <v>25</v>
      </c>
      <c r="D15" s="37" t="s">
        <v>225</v>
      </c>
      <c r="E15" s="122" t="s">
        <v>100</v>
      </c>
      <c r="F15" s="74"/>
      <c r="G15" s="12"/>
      <c r="H15" s="12"/>
      <c r="I15" s="12"/>
      <c r="J15" s="73"/>
      <c r="K15" s="111"/>
      <c r="L15" s="234"/>
      <c r="M15" s="296"/>
      <c r="N15" s="301">
        <v>7</v>
      </c>
      <c r="O15" s="302">
        <f>ROUND(N15,0)</f>
        <v>7</v>
      </c>
    </row>
    <row r="16" spans="2:15" s="5" customFormat="1" ht="12.75">
      <c r="B16" s="295"/>
      <c r="C16" s="303"/>
      <c r="D16" s="358" t="s">
        <v>0</v>
      </c>
      <c r="E16" s="326"/>
      <c r="F16" s="76"/>
      <c r="G16" s="11"/>
      <c r="H16" s="11"/>
      <c r="I16" s="11"/>
      <c r="J16" s="77"/>
      <c r="K16" s="112"/>
      <c r="L16" s="106" t="e">
        <f>AVERAGE(L4:L15)</f>
        <v>#DIV/0!</v>
      </c>
      <c r="M16" s="11" t="e">
        <f>AVERAGE(M4:M15)</f>
        <v>#DIV/0!</v>
      </c>
      <c r="N16" s="304">
        <f>AVERAGE(N4:N15)</f>
        <v>6.333333333333333</v>
      </c>
      <c r="O16" s="305">
        <f>AVERAGE(O4:O15)</f>
        <v>6.333333333333333</v>
      </c>
    </row>
    <row r="17" spans="2:15" s="5" customFormat="1" ht="12.75">
      <c r="B17" s="295"/>
      <c r="C17" s="2"/>
      <c r="D17" s="4"/>
      <c r="E17" s="13"/>
      <c r="F17" s="306"/>
      <c r="G17" s="13" t="s">
        <v>150</v>
      </c>
      <c r="H17" s="13" t="s">
        <v>175</v>
      </c>
      <c r="I17" s="13" t="s">
        <v>176</v>
      </c>
      <c r="J17" s="13" t="s">
        <v>177</v>
      </c>
      <c r="K17" s="13" t="s">
        <v>174</v>
      </c>
      <c r="L17" s="359"/>
      <c r="M17" s="359"/>
      <c r="N17" s="307"/>
      <c r="O17" s="8"/>
    </row>
    <row r="19" ht="12.75">
      <c r="D19" t="s">
        <v>171</v>
      </c>
    </row>
  </sheetData>
  <sheetProtection/>
  <mergeCells count="2">
    <mergeCell ref="D16:E16"/>
    <mergeCell ref="L17:M17"/>
  </mergeCells>
  <conditionalFormatting sqref="O3:O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3:N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4">
      <selection activeCell="C20" sqref="C2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7.00390625" style="0" customWidth="1"/>
    <col min="9" max="9" width="7.87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324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373" t="s">
        <v>5</v>
      </c>
      <c r="B5" s="374"/>
      <c r="C5" s="374"/>
      <c r="D5" s="375"/>
      <c r="E5" s="376" t="s">
        <v>6</v>
      </c>
      <c r="F5" s="349"/>
      <c r="G5" s="349"/>
      <c r="H5" s="349"/>
      <c r="I5" s="349"/>
    </row>
    <row r="6" spans="1:9" ht="12.75">
      <c r="A6" s="360" t="s">
        <v>105</v>
      </c>
      <c r="B6" s="362"/>
      <c r="C6" s="362"/>
      <c r="D6" s="361"/>
      <c r="E6" s="12" t="s">
        <v>325</v>
      </c>
      <c r="F6" s="12" t="s">
        <v>326</v>
      </c>
      <c r="H6" s="32"/>
      <c r="I6" s="32"/>
    </row>
    <row r="7" spans="1:9" ht="12.75">
      <c r="A7" s="360" t="s">
        <v>327</v>
      </c>
      <c r="B7" s="362"/>
      <c r="C7" s="362"/>
      <c r="D7" s="361"/>
      <c r="E7" s="12" t="s">
        <v>328</v>
      </c>
      <c r="F7" s="32"/>
      <c r="H7" s="32"/>
      <c r="I7" s="32"/>
    </row>
    <row r="8" spans="1:9" ht="12.75">
      <c r="A8" s="360" t="s">
        <v>72</v>
      </c>
      <c r="B8" s="362"/>
      <c r="C8" s="362"/>
      <c r="D8" s="361"/>
      <c r="E8" s="12" t="s">
        <v>329</v>
      </c>
      <c r="F8" s="12" t="s">
        <v>334</v>
      </c>
      <c r="H8" s="32"/>
      <c r="I8" s="32"/>
    </row>
    <row r="9" spans="1:9" ht="12.75">
      <c r="A9" s="360" t="s">
        <v>17</v>
      </c>
      <c r="B9" s="362"/>
      <c r="C9" s="362"/>
      <c r="D9" s="361"/>
      <c r="E9" s="12" t="s">
        <v>325</v>
      </c>
      <c r="F9" s="12" t="s">
        <v>326</v>
      </c>
      <c r="G9" s="12" t="s">
        <v>330</v>
      </c>
      <c r="H9" s="12" t="s">
        <v>331</v>
      </c>
      <c r="I9" s="12" t="s">
        <v>142</v>
      </c>
    </row>
    <row r="10" spans="1:9" ht="12.75">
      <c r="A10" s="377" t="s">
        <v>38</v>
      </c>
      <c r="B10" s="378"/>
      <c r="C10" s="378"/>
      <c r="D10" s="379"/>
      <c r="E10" s="12" t="s">
        <v>332</v>
      </c>
      <c r="I10" s="32"/>
    </row>
    <row r="11" spans="3:6" ht="12.75">
      <c r="C11" s="14"/>
      <c r="D11" s="14"/>
      <c r="E11" s="14"/>
      <c r="F11" s="14"/>
    </row>
    <row r="12" spans="1:19" ht="12.75">
      <c r="A12" s="24" t="s">
        <v>8</v>
      </c>
      <c r="B12" s="24" t="s">
        <v>9</v>
      </c>
      <c r="C12" s="24">
        <v>10</v>
      </c>
      <c r="D12" s="25">
        <v>9</v>
      </c>
      <c r="E12" s="25">
        <v>8</v>
      </c>
      <c r="F12" s="24">
        <v>7</v>
      </c>
      <c r="G12" s="24">
        <v>6</v>
      </c>
      <c r="H12" s="24">
        <v>5</v>
      </c>
      <c r="I12" s="24">
        <v>4</v>
      </c>
      <c r="J12" s="24">
        <v>3</v>
      </c>
      <c r="K12" s="24">
        <v>2</v>
      </c>
      <c r="L12" s="24">
        <v>1</v>
      </c>
      <c r="M12" s="24">
        <v>0</v>
      </c>
      <c r="N12" s="24" t="s">
        <v>13</v>
      </c>
      <c r="O12" s="24" t="s">
        <v>10</v>
      </c>
      <c r="P12" s="26" t="s">
        <v>11</v>
      </c>
      <c r="Q12" s="26" t="s">
        <v>12</v>
      </c>
      <c r="R12" s="14"/>
      <c r="S12" s="14"/>
    </row>
    <row r="13" spans="1:19" ht="13.5" thickBot="1">
      <c r="A13" s="132" t="s">
        <v>18</v>
      </c>
      <c r="B13" s="132" t="s">
        <v>19</v>
      </c>
      <c r="C13" s="132"/>
      <c r="D13" s="133"/>
      <c r="E13" s="133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4"/>
      <c r="Q13" s="134"/>
      <c r="R13" s="14"/>
      <c r="S13" s="14"/>
    </row>
    <row r="14" spans="1:17" ht="12.75">
      <c r="A14" s="135" t="s">
        <v>333</v>
      </c>
      <c r="B14" s="136" t="s">
        <v>92</v>
      </c>
      <c r="C14" s="137">
        <f>COUNTIF('28в_ПМС'!$V$3:$V$31,C12)</f>
        <v>12</v>
      </c>
      <c r="D14" s="137">
        <f>COUNTIF('28в_ПМС'!$V$3:$V$31,D12)</f>
        <v>8</v>
      </c>
      <c r="E14" s="137">
        <f>COUNTIF('28в_ПМС'!$V$3:$V$31,E12)</f>
        <v>4</v>
      </c>
      <c r="F14" s="137">
        <f>COUNTIF('28в_ПМС'!$V$3:$V$31,F12)</f>
        <v>2</v>
      </c>
      <c r="G14" s="137">
        <f>COUNTIF('28в_ПМС'!$V$3:$V$31,G12)</f>
        <v>3</v>
      </c>
      <c r="H14" s="137">
        <f>COUNTIF('28в_ПМС'!$V$3:$V$31,H12)</f>
        <v>0</v>
      </c>
      <c r="I14" s="137">
        <f>COUNTIF('28в_ПМС'!$V$3:$V$31,I12)</f>
        <v>0</v>
      </c>
      <c r="J14" s="137">
        <f>COUNTIF('28в_ПМС'!$V$3:$V$31,J12)</f>
        <v>0</v>
      </c>
      <c r="K14" s="137">
        <f>COUNTIF('28в_ПМС'!$V$3:$V$31,K12)</f>
        <v>0</v>
      </c>
      <c r="L14" s="137">
        <f>COUNTIF('28в_ПМС'!$V$3:$V$31,L12)</f>
        <v>0</v>
      </c>
      <c r="M14" s="137">
        <f>COUNTIF('28в_ПМС'!$V$3:$V$31,M12)</f>
        <v>0</v>
      </c>
      <c r="N14" s="137">
        <f>$A$16-SUM(C14:M14)</f>
        <v>0</v>
      </c>
      <c r="O14" s="138">
        <f>'28в_ПМС'!V32</f>
        <v>8.827586206896552</v>
      </c>
      <c r="P14" s="139">
        <f>SUM(C14:I14)/A16</f>
        <v>1</v>
      </c>
      <c r="Q14" s="140">
        <f>SUM(C14:F14)/A16</f>
        <v>0.896551724137931</v>
      </c>
    </row>
    <row r="15" spans="1:17" ht="12.75">
      <c r="A15" s="141"/>
      <c r="B15" s="1" t="s">
        <v>7</v>
      </c>
      <c r="C15" s="1">
        <f>COUNTIF('28в_ПМС'!$X$3:$X$31,C12)</f>
        <v>13</v>
      </c>
      <c r="D15" s="1">
        <f>COUNTIF('28в_ПМС'!$X$3:$X$31,D12)</f>
        <v>7</v>
      </c>
      <c r="E15" s="1">
        <f>COUNTIF('28в_ПМС'!$X$3:$X$31,E12)</f>
        <v>4</v>
      </c>
      <c r="F15" s="1">
        <f>COUNTIF('28в_ПМС'!$X$3:$X$31,F12)</f>
        <v>0</v>
      </c>
      <c r="G15" s="1">
        <f>COUNTIF('28в_ПМС'!$X$3:$X$31,G12)</f>
        <v>1</v>
      </c>
      <c r="H15" s="1">
        <f>COUNTIF('28в_ПМС'!$X$3:$X$31,H12)</f>
        <v>4</v>
      </c>
      <c r="I15" s="1">
        <f>COUNTIF('28в_ПМС'!$X$3:$X$31,I12)</f>
        <v>0</v>
      </c>
      <c r="J15" s="1">
        <f>COUNTIF('28в_ПМС'!$X$3:$X$31,J12)</f>
        <v>0</v>
      </c>
      <c r="K15" s="1">
        <f>COUNTIF('28в_ПМС'!$X$3:$X$31,K12)</f>
        <v>0</v>
      </c>
      <c r="L15" s="1">
        <f>COUNTIF('28в_ПМС'!$X$3:$X$31,L12)</f>
        <v>0</v>
      </c>
      <c r="M15" s="1">
        <f>COUNTIF('28в_ПМС'!$X$3:$X$31,M12)</f>
        <v>0</v>
      </c>
      <c r="N15" s="21">
        <f>$A$16-SUM(C15:M15)</f>
        <v>0</v>
      </c>
      <c r="O15" s="31">
        <f>'28в_ПМС'!X32</f>
        <v>8.655172413793103</v>
      </c>
      <c r="P15" s="30">
        <f>SUM(C15:I15)/$A$16</f>
        <v>1</v>
      </c>
      <c r="Q15" s="142">
        <f>SUM(C15:F15)/$A$16</f>
        <v>0.8275862068965517</v>
      </c>
    </row>
    <row r="16" spans="1:17" ht="13.5" thickBot="1">
      <c r="A16" s="143">
        <f>'28в_ПМС'!B31</f>
        <v>29</v>
      </c>
      <c r="B16" s="144" t="s">
        <v>91</v>
      </c>
      <c r="C16" s="144">
        <f>COUNTIF('28в_ПМС'!$Z$3:$Z$31,C12)</f>
        <v>5</v>
      </c>
      <c r="D16" s="144">
        <f>COUNTIF('28в_ПМС'!$Z$3:$Z$31,D12)</f>
        <v>14</v>
      </c>
      <c r="E16" s="144">
        <f>COUNTIF('28в_ПМС'!$Z$3:$Z$31,E12)</f>
        <v>4</v>
      </c>
      <c r="F16" s="144">
        <f>COUNTIF('28в_ПМС'!$Z$3:$Z$31,F12)</f>
        <v>3</v>
      </c>
      <c r="G16" s="144">
        <f>COUNTIF('28в_ПМС'!$Z$3:$Z$31,G12)</f>
        <v>2</v>
      </c>
      <c r="H16" s="144">
        <f>COUNTIF('28в_ПМС'!$Z$3:$Z$31,H12)</f>
        <v>0</v>
      </c>
      <c r="I16" s="144">
        <f>COUNTIF('28в_ПМС'!$Z$3:$Z$31,I12)</f>
        <v>1</v>
      </c>
      <c r="J16" s="144">
        <f>COUNTIF('28в_ПМС'!$Z$3:$Z$31,J12)</f>
        <v>0</v>
      </c>
      <c r="K16" s="144">
        <f>COUNTIF('28в_ПМС'!$Z$3:$Z$31,K12)</f>
        <v>0</v>
      </c>
      <c r="L16" s="144">
        <f>COUNTIF('28в_ПМС'!$Z$3:$Z$31,L12)</f>
        <v>0</v>
      </c>
      <c r="M16" s="144">
        <f>COUNTIF('28в_ПМС'!$Z$3:$Z$31,M12)</f>
        <v>0</v>
      </c>
      <c r="N16" s="145">
        <f>$A$16-SUM(C16:M16)</f>
        <v>0</v>
      </c>
      <c r="O16" s="146">
        <f>'28в_ПМС'!Z32</f>
        <v>8.448275862068966</v>
      </c>
      <c r="P16" s="147">
        <f>SUM(C16:I16)/$A$16</f>
        <v>1</v>
      </c>
      <c r="Q16" s="148">
        <f>SUM(C16:F16)/$A$16</f>
        <v>0.896551724137931</v>
      </c>
    </row>
    <row r="17" spans="1:17" ht="12.75">
      <c r="A17" s="135" t="s">
        <v>335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8"/>
      <c r="P17" s="139"/>
      <c r="Q17" s="140"/>
    </row>
    <row r="18" spans="1:17" ht="13.5" thickBot="1">
      <c r="A18" s="268">
        <v>14</v>
      </c>
      <c r="B18" s="1" t="s">
        <v>7</v>
      </c>
      <c r="C18" s="1">
        <f>COUNTIF('28в-2_САПР'!$S$3:$S$16,C12)</f>
        <v>3</v>
      </c>
      <c r="D18" s="1">
        <f>COUNTIF('28в-2_САПР'!$S$3:$S$16,D12)</f>
        <v>5</v>
      </c>
      <c r="E18" s="1">
        <f>COUNTIF('28в-2_САПР'!$S$3:$S$16,E12)</f>
        <v>2</v>
      </c>
      <c r="F18" s="1">
        <f>COUNTIF('28в-2_САПР'!$S$3:$S$16,F12)</f>
        <v>1</v>
      </c>
      <c r="G18" s="1">
        <f>COUNTIF('28в-2_САПР'!$S$3:$S$16,G12)</f>
        <v>0</v>
      </c>
      <c r="H18" s="1">
        <f>COUNTIF('28в-2_САПР'!$S$3:$S$16,H12)</f>
        <v>1</v>
      </c>
      <c r="I18" s="1">
        <f>COUNTIF('28в-2_САПР'!$S$3:$S$16,I12)</f>
        <v>2</v>
      </c>
      <c r="J18" s="1">
        <f>COUNTIF('28в-2_САПР'!$S$3:$S$16,J12)</f>
        <v>0</v>
      </c>
      <c r="K18" s="1">
        <f>COUNTIF('28в-2_САПР'!$S$3:$S$16,K12)</f>
        <v>0</v>
      </c>
      <c r="L18" s="1">
        <f>COUNTIF('28в-2_САПР'!$S$3:$S$16,L12)</f>
        <v>0</v>
      </c>
      <c r="M18" s="1">
        <f>COUNTIF('28в-2_САПР'!$S$3:$S$16,M12)</f>
        <v>0</v>
      </c>
      <c r="N18" s="21">
        <f>$A$18-SUM(C18:M18)</f>
        <v>0</v>
      </c>
      <c r="O18" s="31">
        <f>'28в-2_САПР'!S17</f>
        <v>7.928571428571429</v>
      </c>
      <c r="P18" s="30">
        <f>SUM(C18:I18)/$A$18</f>
        <v>1</v>
      </c>
      <c r="Q18" s="142">
        <f>SUM(C18:F18)/$A$18</f>
        <v>0.7857142857142857</v>
      </c>
    </row>
    <row r="19" spans="1:17" ht="12.75">
      <c r="A19" s="135" t="s">
        <v>337</v>
      </c>
      <c r="B19" s="136" t="s">
        <v>1</v>
      </c>
      <c r="C19" s="137">
        <f>COUNTIF('48ппа_САПР'!$O$3:$O$20,C12)</f>
        <v>5</v>
      </c>
      <c r="D19" s="137">
        <f>COUNTIF('48ппа_САПР'!$O$3:$O$20,D12)</f>
        <v>7</v>
      </c>
      <c r="E19" s="137">
        <f>COUNTIF('48ппа_САПР'!$O$3:$O$20,E12)</f>
        <v>2</v>
      </c>
      <c r="F19" s="137">
        <f>COUNTIF('48ппа_САПР'!$O$3:$O$20,F12)</f>
        <v>1</v>
      </c>
      <c r="G19" s="137">
        <f>COUNTIF('48ппа_САПР'!$O$3:$O$20,G12)</f>
        <v>0</v>
      </c>
      <c r="H19" s="137">
        <f>COUNTIF('48ппа_САПР'!$O$3:$O$20,H12)</f>
        <v>2</v>
      </c>
      <c r="I19" s="137">
        <f>COUNTIF('48ппа_САПР'!$O$3:$O$20,I12)</f>
        <v>0</v>
      </c>
      <c r="J19" s="137">
        <f>COUNTIF('48ппа_САПР'!$O$3:$O$20,J12)</f>
        <v>0</v>
      </c>
      <c r="K19" s="137">
        <f>COUNTIF('48ппа_САПР'!$O$3:$O$20,K12)</f>
        <v>0</v>
      </c>
      <c r="L19" s="137">
        <f>COUNTIF('48ппа_САПР'!$O$3:$O$20,L12)</f>
        <v>0</v>
      </c>
      <c r="M19" s="137">
        <f>COUNTIF('48ппа_САПР'!$O$3:$O$20,M12)</f>
        <v>0</v>
      </c>
      <c r="N19" s="137">
        <f>$A$20-SUM(C19:M19)</f>
        <v>0</v>
      </c>
      <c r="O19" s="138">
        <f>'48ппа_САПР'!O21</f>
        <v>8.588235294117647</v>
      </c>
      <c r="P19" s="139">
        <f>SUM(C19:I19)/$A$20</f>
        <v>1</v>
      </c>
      <c r="Q19" s="140">
        <f>SUM(C19:F19)/$A$20</f>
        <v>0.8823529411764706</v>
      </c>
    </row>
    <row r="20" spans="1:17" ht="13.5" thickBot="1">
      <c r="A20" s="143">
        <f>'48ппа_САПР'!B20</f>
        <v>17</v>
      </c>
      <c r="B20" s="144" t="s">
        <v>7</v>
      </c>
      <c r="C20" s="144">
        <f>COUNTIF('48ппа_САПР'!$V$3:$V$20,C12)</f>
        <v>1</v>
      </c>
      <c r="D20" s="144">
        <f>COUNTIF('48ппа_САПР'!$V$3:$V$20,D12)</f>
        <v>3</v>
      </c>
      <c r="E20" s="144">
        <f>COUNTIF('48ппа_САПР'!$V$3:$V$20,E12)</f>
        <v>7</v>
      </c>
      <c r="F20" s="144">
        <f>COUNTIF('48ппа_САПР'!$V$3:$V$20,F12)</f>
        <v>3</v>
      </c>
      <c r="G20" s="144">
        <f>COUNTIF('48ппа_САПР'!$V$3:$V$20,G12)</f>
        <v>2</v>
      </c>
      <c r="H20" s="144">
        <f>COUNTIF('48ппа_САПР'!$V$3:$V$20,H12)</f>
        <v>0</v>
      </c>
      <c r="I20" s="144">
        <f>COUNTIF('48ппа_САПР'!$V$3:$V$20,I12)</f>
        <v>1</v>
      </c>
      <c r="J20" s="144">
        <f>COUNTIF('48ппа_САПР'!$V$3:$V$20,J12)</f>
        <v>0</v>
      </c>
      <c r="K20" s="144">
        <f>COUNTIF('48ппа_САПР'!$V$3:$V$20,K12)</f>
        <v>0</v>
      </c>
      <c r="L20" s="144">
        <f>COUNTIF('48ппа_САПР'!$V$3:$V$20,L12)</f>
        <v>0</v>
      </c>
      <c r="M20" s="144">
        <f>COUNTIF('48ппа_САПР'!$V$3:$V$20,M12)</f>
        <v>0</v>
      </c>
      <c r="N20" s="145">
        <f>$A$20-SUM(C20:M20)</f>
        <v>0</v>
      </c>
      <c r="O20" s="146">
        <f>'48ппа_САПР'!V21</f>
        <v>7.647058823529412</v>
      </c>
      <c r="P20" s="147">
        <f>SUM(C20:I20)/$A$20</f>
        <v>1</v>
      </c>
      <c r="Q20" s="148">
        <f>SUM(C20:F20)/$A$20</f>
        <v>0.8235294117647058</v>
      </c>
    </row>
    <row r="21" spans="1:17" ht="12.75">
      <c r="A21" s="135" t="s">
        <v>338</v>
      </c>
      <c r="B21" s="136" t="s">
        <v>1</v>
      </c>
      <c r="C21" s="137">
        <f>COUNTIF('49ппа-1_ИТ'!$Q$3:$Q$17,C12)</f>
        <v>0</v>
      </c>
      <c r="D21" s="137">
        <f>COUNTIF('49ппа-1_ИТ'!$Q$3:$Q$17,D12)</f>
        <v>2</v>
      </c>
      <c r="E21" s="137">
        <f>COUNTIF('49ппа-1_ИТ'!$Q$3:$Q$17,E12)</f>
        <v>0</v>
      </c>
      <c r="F21" s="137">
        <f>COUNTIF('49ппа-1_ИТ'!$Q$3:$Q$17,F12)</f>
        <v>1</v>
      </c>
      <c r="G21" s="137">
        <f>COUNTIF('49ппа-1_ИТ'!$Q$3:$Q$17,G12)</f>
        <v>3</v>
      </c>
      <c r="H21" s="137">
        <f>COUNTIF('49ппа-1_ИТ'!$Q$3:$Q$17,H12)</f>
        <v>5</v>
      </c>
      <c r="I21" s="137">
        <f>COUNTIF('49ппа-1_ИТ'!$Q$3:$Q$17,I12)</f>
        <v>4</v>
      </c>
      <c r="J21" s="137">
        <f>COUNTIF('49ппа-1_ИТ'!$Q$3:$Q$17,J12)</f>
        <v>0</v>
      </c>
      <c r="K21" s="137">
        <f>COUNTIF('49ппа-1_ИТ'!$Q$3:$Q$17,K12)</f>
        <v>0</v>
      </c>
      <c r="L21" s="137">
        <f>COUNTIF('49ппа-1_ИТ'!$Q$3:$Q$17,L12)</f>
        <v>0</v>
      </c>
      <c r="M21" s="137">
        <f>COUNTIF('49ппа-1_ИТ'!$Q$3:$Q$17,M12)</f>
        <v>0</v>
      </c>
      <c r="N21" s="137">
        <f>$A$22-SUM(C21:M21)</f>
        <v>0</v>
      </c>
      <c r="O21" s="138">
        <f>'49ппа-1_ИТ'!Q18</f>
        <v>5.571428571428571</v>
      </c>
      <c r="P21" s="139">
        <f>SUM(C21:I21)/$A$22</f>
        <v>1</v>
      </c>
      <c r="Q21" s="140">
        <f>SUM(C21:F21)/$A$22</f>
        <v>0.2</v>
      </c>
    </row>
    <row r="22" spans="1:17" ht="13.5" thickBot="1">
      <c r="A22" s="143">
        <f>'49ппа-1_ИТ'!B17</f>
        <v>15</v>
      </c>
      <c r="B22" s="144" t="s">
        <v>7</v>
      </c>
      <c r="C22" s="144">
        <f>COUNTIF('49ппа-1_ИТ'!$V$3:$V$17,C12)</f>
        <v>0</v>
      </c>
      <c r="D22" s="144">
        <f>COUNTIF('49ппа-1_ИТ'!$V$3:$V$17,D12)</f>
        <v>0</v>
      </c>
      <c r="E22" s="144">
        <f>COUNTIF('49ппа-1_ИТ'!$V$3:$V$17,E12)</f>
        <v>0</v>
      </c>
      <c r="F22" s="144">
        <f>COUNTIF('49ппа-1_ИТ'!$V$3:$V$17,F12)</f>
        <v>4</v>
      </c>
      <c r="G22" s="144">
        <f>COUNTIF('49ппа-1_ИТ'!$V$3:$V$17,G12)</f>
        <v>3</v>
      </c>
      <c r="H22" s="144">
        <f>COUNTIF('49ппа-1_ИТ'!$V$3:$V$17,H12)</f>
        <v>7</v>
      </c>
      <c r="I22" s="144">
        <f>COUNTIF('49ппа-1_ИТ'!$V$3:$V$17,I12)</f>
        <v>1</v>
      </c>
      <c r="J22" s="144">
        <f>COUNTIF('49ппа-1_ИТ'!$V$3:$V$17,J12)</f>
        <v>0</v>
      </c>
      <c r="K22" s="144">
        <f>COUNTIF('49ппа-1_ИТ'!$V$3:$V$17,K12)</f>
        <v>0</v>
      </c>
      <c r="L22" s="144">
        <f>COUNTIF('49ппа-1_ИТ'!$V$3:$V$17,L12)</f>
        <v>0</v>
      </c>
      <c r="M22" s="144">
        <f>COUNTIF('49ппа-1_ИТ'!$V$3:$V$17,M12)</f>
        <v>0</v>
      </c>
      <c r="N22" s="145">
        <f>$A$22-SUM(C22:M22)</f>
        <v>0</v>
      </c>
      <c r="O22" s="146">
        <f>'49ппа-1_ИТ'!V18</f>
        <v>5.571428571428571</v>
      </c>
      <c r="P22" s="147">
        <f>SUM(C22:I22)/$A$22</f>
        <v>1</v>
      </c>
      <c r="Q22" s="148">
        <f>SUM(C22:F22)/$A$22</f>
        <v>0.26666666666666666</v>
      </c>
    </row>
    <row r="23" spans="1:17" ht="12.75">
      <c r="A23" s="149" t="s">
        <v>339</v>
      </c>
      <c r="B23" s="150" t="s">
        <v>1</v>
      </c>
      <c r="C23" s="137">
        <f>COUNTIF('49ппа-1_Прогр'!$O$3:$O$17,C12)</f>
        <v>0</v>
      </c>
      <c r="D23" s="137">
        <f>COUNTIF('49ппа-1_Прогр'!$O$3:$O$17,D12)</f>
        <v>0</v>
      </c>
      <c r="E23" s="137">
        <f>COUNTIF('49ппа-1_Прогр'!$O$3:$O$17,E12)</f>
        <v>0</v>
      </c>
      <c r="F23" s="137">
        <f>COUNTIF('49ппа-1_Прогр'!$O$3:$O$17,F12)</f>
        <v>1</v>
      </c>
      <c r="G23" s="137">
        <f>COUNTIF('49ппа-1_Прогр'!$O$3:$O$17,G12)</f>
        <v>0</v>
      </c>
      <c r="H23" s="137">
        <f>COUNTIF('49ппа-1_Прогр'!$O$3:$O$17,H12)</f>
        <v>4</v>
      </c>
      <c r="I23" s="137">
        <f>COUNTIF('49ппа-1_Прогр'!$O$3:$O$17,I12)</f>
        <v>10</v>
      </c>
      <c r="J23" s="137">
        <f>COUNTIF('49ппа-1_Прогр'!$O$3:$O$17,J12)</f>
        <v>0</v>
      </c>
      <c r="K23" s="137">
        <f>COUNTIF('49ппа-1_Прогр'!$O$3:$O$17,K12)</f>
        <v>0</v>
      </c>
      <c r="L23" s="137">
        <f>COUNTIF('49ппа-1_Прогр'!$O$3:$O$17,L12)</f>
        <v>0</v>
      </c>
      <c r="M23" s="137">
        <f>COUNTIF('49ппа-1_Прогр'!$O$3:$O$17,M12)</f>
        <v>0</v>
      </c>
      <c r="N23" s="137">
        <f>$A$24-SUM(C23:M23)</f>
        <v>0</v>
      </c>
      <c r="O23" s="138">
        <f>'49ппа-1_Прогр'!O18</f>
        <v>4.466666666666667</v>
      </c>
      <c r="P23" s="139">
        <f>SUM(C23:I23)/$A$24</f>
        <v>1</v>
      </c>
      <c r="Q23" s="140">
        <f>SUM(C23:F23)/$A$24</f>
        <v>0.06666666666666667</v>
      </c>
    </row>
    <row r="24" spans="1:17" ht="13.5" thickBot="1">
      <c r="A24" s="143">
        <f>'49ппа-1_Прогр'!B17</f>
        <v>15</v>
      </c>
      <c r="B24" s="151" t="s">
        <v>7</v>
      </c>
      <c r="C24" s="145">
        <f>COUNTIF('49ппа-1_Прогр'!$T$3:$T$17,C12)</f>
        <v>0</v>
      </c>
      <c r="D24" s="145">
        <f>COUNTIF('49ппа-1_Прогр'!$T$3:$T$17,D12)</f>
        <v>0</v>
      </c>
      <c r="E24" s="145">
        <f>COUNTIF('49ппа-1_Прогр'!$T$3:$T$17,E12)</f>
        <v>0</v>
      </c>
      <c r="F24" s="145">
        <f>COUNTIF('49ппа-1_Прогр'!$T$3:$T$17,F12)</f>
        <v>3</v>
      </c>
      <c r="G24" s="145">
        <f>COUNTIF('49ппа-1_Прогр'!$T$3:$T$17,G12)</f>
        <v>6</v>
      </c>
      <c r="H24" s="145">
        <f>COUNTIF('49ппа-1_Прогр'!$T$3:$T$17,H12)</f>
        <v>6</v>
      </c>
      <c r="I24" s="145">
        <f>COUNTIF('49ппа-1_Прогр'!$T$3:$T$17,I12)</f>
        <v>0</v>
      </c>
      <c r="J24" s="145">
        <f>COUNTIF('49ппа-1_Прогр'!$T$3:$T$17,J12)</f>
        <v>0</v>
      </c>
      <c r="K24" s="145">
        <f>COUNTIF('49ппа-1_Прогр'!$T$3:$T$17,K12)</f>
        <v>0</v>
      </c>
      <c r="L24" s="145">
        <f>COUNTIF('49ппа-1_Прогр'!$T$3:$T$17,L12)</f>
        <v>0</v>
      </c>
      <c r="M24" s="145">
        <f>COUNTIF('49ппа-1_Прогр'!$T$3:$T$17,M12)</f>
        <v>0</v>
      </c>
      <c r="N24" s="145">
        <f>$A$24-SUM(C24:M24)</f>
        <v>0</v>
      </c>
      <c r="O24" s="146">
        <f>'49ппа-1_Прогр'!T18</f>
        <v>5.8</v>
      </c>
      <c r="P24" s="147">
        <f>SUM(C24:I24)/$A$24</f>
        <v>1</v>
      </c>
      <c r="Q24" s="148">
        <f>SUM(C24:F24)/$A$24</f>
        <v>0.2</v>
      </c>
    </row>
    <row r="25" spans="1:17" ht="12.75">
      <c r="A25" s="135" t="s">
        <v>340</v>
      </c>
      <c r="B25" s="136" t="s">
        <v>1</v>
      </c>
      <c r="C25" s="137">
        <f>COUNTIF('51ппу-1_ИТ'!$N$3:$N$15,C12)</f>
        <v>0</v>
      </c>
      <c r="D25" s="137">
        <f>COUNTIF('51ппу-1_ИТ'!$N$3:$N$15,D12)</f>
        <v>0</v>
      </c>
      <c r="E25" s="137">
        <f>COUNTIF('51ппу-1_ИТ'!$N$3:$N$15,E12)</f>
        <v>0</v>
      </c>
      <c r="F25" s="137">
        <f>COUNTIF('51ппу-1_ИТ'!$N$3:$N$15,F12)</f>
        <v>2</v>
      </c>
      <c r="G25" s="137">
        <f>COUNTIF('51ппу-1_ИТ'!$N$3:$N$15,G12)</f>
        <v>3</v>
      </c>
      <c r="H25" s="137">
        <f>COUNTIF('51ппу-1_ИТ'!$N$3:$N$15,H12)</f>
        <v>3</v>
      </c>
      <c r="I25" s="137">
        <f>COUNTIF('51ппу-1_ИТ'!$N$3:$N$15,I12)</f>
        <v>5</v>
      </c>
      <c r="J25" s="137">
        <f>COUNTIF('51ппу-1_ИТ'!$N$3:$N$15,J12)</f>
        <v>0</v>
      </c>
      <c r="K25" s="137">
        <f>COUNTIF('51ппу-1_ИТ'!$N$3:$N$15,K12)</f>
        <v>0</v>
      </c>
      <c r="L25" s="137">
        <f>COUNTIF('51ппу-1_ИТ'!$N$3:$N$15,L12)</f>
        <v>0</v>
      </c>
      <c r="M25" s="137">
        <f>COUNTIF('51ппу-1_ИТ'!$N$3:$N$15,M12)</f>
        <v>0</v>
      </c>
      <c r="N25" s="137">
        <f>$A$26-SUM(C25:M25)</f>
        <v>0</v>
      </c>
      <c r="O25" s="138">
        <f>'51ппу-1_ИТ'!N16</f>
        <v>5.166666666666667</v>
      </c>
      <c r="P25" s="139">
        <f>SUM(C25:I25)/$A$26</f>
        <v>1</v>
      </c>
      <c r="Q25" s="140">
        <f>SUM(C25:F25)/$A$26</f>
        <v>0.15384615384615385</v>
      </c>
    </row>
    <row r="26" spans="1:17" ht="13.5" thickBot="1">
      <c r="A26" s="143">
        <f>'51ппу-1_ИТ'!B15</f>
        <v>13</v>
      </c>
      <c r="B26" s="144" t="s">
        <v>7</v>
      </c>
      <c r="C26" s="144">
        <f>COUNTIF('51ппу-1_ИТ'!$S$3:$S$15,C12)</f>
        <v>0</v>
      </c>
      <c r="D26" s="144">
        <f>COUNTIF('51ппу-1_ИТ'!$S$3:$S$15,D12)</f>
        <v>1</v>
      </c>
      <c r="E26" s="144">
        <f>COUNTIF('51ппу-1_ИТ'!$S$3:$S$15,E12)</f>
        <v>0</v>
      </c>
      <c r="F26" s="144">
        <f>COUNTIF('51ппу-1_ИТ'!$S$3:$S$15,F12)</f>
        <v>4</v>
      </c>
      <c r="G26" s="144">
        <f>COUNTIF('51ппу-1_ИТ'!$S$3:$S$15,G12)</f>
        <v>5</v>
      </c>
      <c r="H26" s="144">
        <f>COUNTIF('51ппу-1_ИТ'!$S$3:$S$15,H12)</f>
        <v>3</v>
      </c>
      <c r="I26" s="144">
        <f>COUNTIF('51ппу-1_ИТ'!$S$3:$S$15,I12)</f>
        <v>0</v>
      </c>
      <c r="J26" s="144">
        <f>COUNTIF('51ппу-1_ИТ'!$S$3:$S$15,J12)</f>
        <v>0</v>
      </c>
      <c r="K26" s="144">
        <f>COUNTIF('51ппу-1_ИТ'!$S$3:$S$15,K12)</f>
        <v>0</v>
      </c>
      <c r="L26" s="144">
        <f>COUNTIF('51ппу-1_ИТ'!$S$3:$S$15,L12)</f>
        <v>0</v>
      </c>
      <c r="M26" s="144">
        <f>COUNTIF('51ппу-1_ИТ'!$S$3:$S$15,M12)</f>
        <v>0</v>
      </c>
      <c r="N26" s="145">
        <f>$A$26-SUM(C26:M26)</f>
        <v>0</v>
      </c>
      <c r="O26" s="146">
        <f>'51ппу-1_ИТ'!S16</f>
        <v>6.25</v>
      </c>
      <c r="P26" s="147">
        <f>SUM(C26:I26)/$A$26</f>
        <v>1</v>
      </c>
      <c r="Q26" s="148">
        <f>SUM(C26:F26)/$A$26</f>
        <v>0.38461538461538464</v>
      </c>
    </row>
    <row r="27" spans="1:17" ht="12.75">
      <c r="A27" s="149" t="s">
        <v>341</v>
      </c>
      <c r="B27" s="150" t="s">
        <v>1</v>
      </c>
      <c r="C27" s="137">
        <f>COUNTIF('51ппу-1_Прогр'!$O$3:$O$15,C12)</f>
        <v>0</v>
      </c>
      <c r="D27" s="137">
        <f>COUNTIF('51ппу-1_Прогр'!$O$3:$O$15,D12)</f>
        <v>0</v>
      </c>
      <c r="E27" s="137">
        <f>COUNTIF('51ппу-1_Прогр'!$O$3:$O$15,E12)</f>
        <v>0</v>
      </c>
      <c r="F27" s="137">
        <f>COUNTIF('51ппу-1_Прогр'!$O$3:$O$15,F12)</f>
        <v>5</v>
      </c>
      <c r="G27" s="137">
        <f>COUNTIF('51ппу-1_Прогр'!$O$3:$O$15,G12)</f>
        <v>2</v>
      </c>
      <c r="H27" s="137">
        <f>COUNTIF('51ппу-1_Прогр'!$O$3:$O$15,H12)</f>
        <v>2</v>
      </c>
      <c r="I27" s="137">
        <f>COUNTIF('51ппу-1_Прогр'!$O$3:$O$15,I12)</f>
        <v>4</v>
      </c>
      <c r="J27" s="137">
        <f>COUNTIF('51ппу-1_Прогр'!$O$3:$O$15,J12)</f>
        <v>0</v>
      </c>
      <c r="K27" s="137">
        <f>COUNTIF('51ппу-1_Прогр'!$O$3:$O$15,K12)</f>
        <v>0</v>
      </c>
      <c r="L27" s="137">
        <f>COUNTIF('51ппу-1_Прогр'!$O$3:$O$15,L12)</f>
        <v>0</v>
      </c>
      <c r="M27" s="137">
        <f>COUNTIF('51ппу-1_Прогр'!$O$3:$O$15,M12)</f>
        <v>0</v>
      </c>
      <c r="N27" s="137">
        <f>$A$28-SUM(C27:M27)</f>
        <v>0</v>
      </c>
      <c r="O27" s="138">
        <f>'51ппу-1_Прогр'!O16</f>
        <v>5.615384615384615</v>
      </c>
      <c r="P27" s="139">
        <f>SUM(C27:I27)/$A$28</f>
        <v>1</v>
      </c>
      <c r="Q27" s="140">
        <f>SUM(C27:F27)/$A$28</f>
        <v>0.38461538461538464</v>
      </c>
    </row>
    <row r="28" spans="1:17" ht="13.5" thickBot="1">
      <c r="A28" s="143">
        <f>'51ппу-1_Прогр'!B15</f>
        <v>13</v>
      </c>
      <c r="B28" s="151" t="s">
        <v>7</v>
      </c>
      <c r="C28" s="145">
        <f>COUNTIF('51ппу-1_Прогр'!$T$3:$T$15,C12)</f>
        <v>0</v>
      </c>
      <c r="D28" s="145">
        <f>COUNTIF('51ппу-1_Прогр'!$T$3:$T$15,D12)</f>
        <v>0</v>
      </c>
      <c r="E28" s="145">
        <f>COUNTIF('51ппу-1_Прогр'!$T$3:$T$15,E12)</f>
        <v>2</v>
      </c>
      <c r="F28" s="145">
        <f>COUNTIF('51ппу-1_Прогр'!$T$3:$T$15,F12)</f>
        <v>3</v>
      </c>
      <c r="G28" s="145">
        <f>COUNTIF('51ппу-1_Прогр'!$T$3:$T$15,G12)</f>
        <v>1</v>
      </c>
      <c r="H28" s="145">
        <f>COUNTIF('51ппу-1_Прогр'!$T$3:$T$15,H12)</f>
        <v>6</v>
      </c>
      <c r="I28" s="145">
        <f>COUNTIF('51ппу-1_Прогр'!$T$3:$T$15,I12)</f>
        <v>1</v>
      </c>
      <c r="J28" s="145">
        <f>COUNTIF('51ппу-1_Прогр'!$T$3:$T$15,J12)</f>
        <v>0</v>
      </c>
      <c r="K28" s="145">
        <f>COUNTIF('51ппу-1_Прогр'!$T$3:$T$15,K12)</f>
        <v>0</v>
      </c>
      <c r="L28" s="145">
        <f>COUNTIF('51ппу-1_Прогр'!$T$3:$T$15,L12)</f>
        <v>0</v>
      </c>
      <c r="M28" s="145">
        <f>COUNTIF('51ппу-1_Прогр'!$T$3:$T$15,M12)</f>
        <v>0</v>
      </c>
      <c r="N28" s="145">
        <f>$A$28-SUM(C28:M28)</f>
        <v>0</v>
      </c>
      <c r="O28" s="146">
        <f>'51ппу-1_Прогр'!T16</f>
        <v>5.923076923076923</v>
      </c>
      <c r="P28" s="147">
        <f>SUM(C28:I28)/$A$28</f>
        <v>1</v>
      </c>
      <c r="Q28" s="148">
        <f>SUM(C28:F28)/$A$28</f>
        <v>0.38461538461538464</v>
      </c>
    </row>
    <row r="29" spans="1:17" ht="12.75">
      <c r="A29" s="149" t="s">
        <v>342</v>
      </c>
      <c r="B29" s="150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  <c r="P29" s="139"/>
      <c r="Q29" s="140"/>
    </row>
    <row r="30" spans="1:17" ht="13.5" thickBot="1">
      <c r="A30" s="143">
        <f>'220ту-1_СК_ИТ'!B17</f>
        <v>15</v>
      </c>
      <c r="B30" s="151" t="s">
        <v>7</v>
      </c>
      <c r="C30" s="144">
        <f>COUNTIF('220ту-1_СК_ИТ'!$O$3:$O$17,C12)</f>
        <v>0</v>
      </c>
      <c r="D30" s="144">
        <f>COUNTIF('220ту-1_СК_ИТ'!$O$3:$O$17,D12)</f>
        <v>0</v>
      </c>
      <c r="E30" s="144">
        <f>COUNTIF('220ту-1_СК_ИТ'!$O$3:$O$17,E12)</f>
        <v>2</v>
      </c>
      <c r="F30" s="144">
        <f>COUNTIF('220ту-1_СК_ИТ'!$O$3:$O$17,F12)</f>
        <v>8</v>
      </c>
      <c r="G30" s="144">
        <f>COUNTIF('220ту-1_СК_ИТ'!$O$3:$O$17,G12)</f>
        <v>3</v>
      </c>
      <c r="H30" s="144">
        <f>COUNTIF('220ту-1_СК_ИТ'!$O$3:$O$17,H12)</f>
        <v>2</v>
      </c>
      <c r="I30" s="144">
        <f>COUNTIF('220ту-1_СК_ИТ'!$O$3:$O$17,I12)</f>
        <v>0</v>
      </c>
      <c r="J30" s="144">
        <f>COUNTIF('220ту-1_СК_ИТ'!$O$3:$O$17,J12)</f>
        <v>0</v>
      </c>
      <c r="K30" s="144">
        <f>COUNTIF('220ту-1_СК_ИТ'!$O$3:$O$17,K12)</f>
        <v>0</v>
      </c>
      <c r="L30" s="144">
        <f>COUNTIF('220ту-1_СК_ИТ'!$O$3:$O$17,L12)</f>
        <v>0</v>
      </c>
      <c r="M30" s="144">
        <f>COUNTIF('220ту-1_СК_ИТ'!$O$3:$O$17,M12)</f>
        <v>0</v>
      </c>
      <c r="N30" s="145">
        <f>$A$30-SUM(C30:M30)</f>
        <v>0</v>
      </c>
      <c r="O30" s="146">
        <f>'220ту-1_СК_ИТ'!O18</f>
        <v>6.666666666666667</v>
      </c>
      <c r="P30" s="147">
        <f>SUM(C30:I30)/$A$30</f>
        <v>1</v>
      </c>
      <c r="Q30" s="148">
        <f>SUM(C30:F30)/$A$30</f>
        <v>0.6666666666666666</v>
      </c>
    </row>
    <row r="31" spans="1:17" ht="12.75">
      <c r="A31" s="149" t="s">
        <v>343</v>
      </c>
      <c r="B31" s="150" t="s">
        <v>1</v>
      </c>
      <c r="C31" s="137">
        <f>COUNTIF('211т-2_ИТ'!$G$3:$G$17,C12)</f>
        <v>0</v>
      </c>
      <c r="D31" s="137">
        <f>COUNTIF('211т-2_ИТ'!$G$3:$G$17,D12)</f>
        <v>0</v>
      </c>
      <c r="E31" s="137">
        <f>COUNTIF('211т-2_ИТ'!$G$3:$G$17,E12)</f>
        <v>2</v>
      </c>
      <c r="F31" s="137">
        <f>COUNTIF('211т-2_ИТ'!$G$3:$G$17,F12)</f>
        <v>6</v>
      </c>
      <c r="G31" s="137">
        <f>COUNTIF('211т-2_ИТ'!$G$3:$G$17,G12)</f>
        <v>7</v>
      </c>
      <c r="H31" s="137">
        <f>COUNTIF('211т-2_ИТ'!$G$3:$G$17,H12)</f>
        <v>0</v>
      </c>
      <c r="I31" s="137">
        <f>COUNTIF('211т-2_ИТ'!$G$3:$G$17,I12)</f>
        <v>0</v>
      </c>
      <c r="J31" s="137">
        <f>COUNTIF('211т-2_ИТ'!$G$3:$G$17,J12)</f>
        <v>0</v>
      </c>
      <c r="K31" s="137">
        <f>COUNTIF('211т-2_ИТ'!$G$3:$G$17,K12)</f>
        <v>0</v>
      </c>
      <c r="L31" s="137">
        <f>COUNTIF('211т-2_ИТ'!$G$3:$G$17,L12)</f>
        <v>0</v>
      </c>
      <c r="M31" s="137">
        <f>COUNTIF('211т-2_ИТ'!$G$3:$G$17,M12)</f>
        <v>0</v>
      </c>
      <c r="N31" s="137">
        <f>$A$32-SUM(C31:M31)</f>
        <v>0</v>
      </c>
      <c r="O31" s="138">
        <f>'211т-2_ИТ'!G18</f>
        <v>6.666666666666667</v>
      </c>
      <c r="P31" s="139">
        <f>SUM(C31:I31)/$A$32</f>
        <v>1</v>
      </c>
      <c r="Q31" s="140">
        <f>SUM(C31:F31)/$A$32</f>
        <v>0.5333333333333333</v>
      </c>
    </row>
    <row r="32" spans="1:17" ht="13.5" thickBot="1">
      <c r="A32" s="143">
        <f>'211т-2_ИТ'!B17</f>
        <v>15</v>
      </c>
      <c r="B32" s="151" t="s">
        <v>7</v>
      </c>
      <c r="C32" s="144">
        <f>COUNTIF('211т-2_ИТ'!$N$3:$N$17,C12)</f>
        <v>0</v>
      </c>
      <c r="D32" s="144">
        <f>COUNTIF('211т-2_ИТ'!$N$3:$N$17,D12)</f>
        <v>3</v>
      </c>
      <c r="E32" s="144">
        <f>COUNTIF('211т-2_ИТ'!$N$3:$N$17,E12)</f>
        <v>5</v>
      </c>
      <c r="F32" s="144">
        <f>COUNTIF('211т-2_ИТ'!$N$3:$N$17,F12)</f>
        <v>7</v>
      </c>
      <c r="G32" s="144">
        <f>COUNTIF('211т-2_ИТ'!$N$3:$N$17,G12)</f>
        <v>0</v>
      </c>
      <c r="H32" s="144">
        <f>COUNTIF('211т-2_ИТ'!$N$3:$N$17,H12)</f>
        <v>0</v>
      </c>
      <c r="I32" s="144">
        <f>COUNTIF('211т-2_ИТ'!$N$3:$N$17,I12)</f>
        <v>0</v>
      </c>
      <c r="J32" s="144">
        <f>COUNTIF('211т-2_ИТ'!$N$3:$N$17,J12)</f>
        <v>0</v>
      </c>
      <c r="K32" s="144">
        <f>COUNTIF('211т-2_ИТ'!$N$3:$N$17,K12)</f>
        <v>0</v>
      </c>
      <c r="L32" s="144">
        <f>COUNTIF('211т-2_ИТ'!$N$3:$N$17,L12)</f>
        <v>0</v>
      </c>
      <c r="M32" s="144">
        <f>COUNTIF('211т-2_ИТ'!$N$3:$N$17,M12)</f>
        <v>0</v>
      </c>
      <c r="N32" s="145">
        <f>$A$32-SUM(C32:M32)</f>
        <v>0</v>
      </c>
      <c r="O32" s="146">
        <f>'211т-2_ИТ'!N18</f>
        <v>7.733333333333333</v>
      </c>
      <c r="P32" s="147">
        <f>SUM(C32:I32)/$A$32</f>
        <v>1</v>
      </c>
      <c r="Q32" s="148">
        <f>SUM(C32:F32)/$A$32</f>
        <v>1</v>
      </c>
    </row>
    <row r="33" spans="1:17" ht="12.75">
      <c r="A33" s="149" t="s">
        <v>344</v>
      </c>
      <c r="B33" s="150" t="s">
        <v>1</v>
      </c>
      <c r="C33" s="137">
        <f>COUNTIF('212т-2_ИТ'!$K$3:$K$16,C12)</f>
        <v>0</v>
      </c>
      <c r="D33" s="137">
        <f>COUNTIF('212т-2_ИТ'!$K$3:$K$16,D12)</f>
        <v>0</v>
      </c>
      <c r="E33" s="137">
        <f>COUNTIF('212т-2_ИТ'!$K$3:$K$16,E12)</f>
        <v>0</v>
      </c>
      <c r="F33" s="137">
        <f>COUNTIF('212т-2_ИТ'!$K$3:$K$16,F12)</f>
        <v>9</v>
      </c>
      <c r="G33" s="137">
        <f>COUNTIF('212т-2_ИТ'!$K$3:$K$16,G12)</f>
        <v>3</v>
      </c>
      <c r="H33" s="137">
        <f>COUNTIF('212т-2_ИТ'!$K$3:$K$16,H12)</f>
        <v>2</v>
      </c>
      <c r="I33" s="137">
        <f>COUNTIF('212т-2_ИТ'!$K$3:$K$16,I12)</f>
        <v>0</v>
      </c>
      <c r="J33" s="137">
        <f>COUNTIF('212т-2_ИТ'!$K$3:$K$16,J12)</f>
        <v>0</v>
      </c>
      <c r="K33" s="137">
        <f>COUNTIF('212т-2_ИТ'!$K$3:$K$16,K12)</f>
        <v>0</v>
      </c>
      <c r="L33" s="137">
        <f>COUNTIF('212т-2_ИТ'!$K$3:$K$16,L12)</f>
        <v>0</v>
      </c>
      <c r="M33" s="137">
        <f>COUNTIF('212т-2_ИТ'!$K$3:$K$16,M12)</f>
        <v>0</v>
      </c>
      <c r="N33" s="137">
        <f>$A$34-SUM(C33:M33)</f>
        <v>0</v>
      </c>
      <c r="O33" s="138">
        <f>'212т-2_ИТ'!K17</f>
        <v>6.5</v>
      </c>
      <c r="P33" s="139">
        <f>SUM(C33:I33)/$A$34</f>
        <v>1</v>
      </c>
      <c r="Q33" s="140">
        <f>SUM(C33:F33)/$A$34</f>
        <v>0.6428571428571429</v>
      </c>
    </row>
    <row r="34" spans="1:17" ht="13.5" thickBot="1">
      <c r="A34" s="143">
        <f>'212т-2_ИТ'!B16</f>
        <v>14</v>
      </c>
      <c r="B34" s="151" t="s">
        <v>7</v>
      </c>
      <c r="C34" s="144">
        <f>COUNTIF('212т-2_ИТ'!$R$3:$R$16,C12)</f>
        <v>0</v>
      </c>
      <c r="D34" s="144">
        <f>COUNTIF('212т-2_ИТ'!$R$3:$R$16,D12)</f>
        <v>0</v>
      </c>
      <c r="E34" s="144">
        <f>COUNTIF('212т-2_ИТ'!$R$3:$R$16,E12)</f>
        <v>0</v>
      </c>
      <c r="F34" s="144">
        <f>COUNTIF('212т-2_ИТ'!$R$3:$R$16,F12)</f>
        <v>9</v>
      </c>
      <c r="G34" s="144">
        <f>COUNTIF('212т-2_ИТ'!$R$3:$R$16,G12)</f>
        <v>5</v>
      </c>
      <c r="H34" s="144">
        <f>COUNTIF('212т-2_ИТ'!$R$3:$R$16,H12)</f>
        <v>0</v>
      </c>
      <c r="I34" s="144">
        <f>COUNTIF('212т-2_ИТ'!$R$3:$R$16,I12)</f>
        <v>0</v>
      </c>
      <c r="J34" s="144">
        <f>COUNTIF('212т-2_ИТ'!$R$3:$R$16,J12)</f>
        <v>0</v>
      </c>
      <c r="K34" s="144">
        <f>COUNTIF('212т-2_ИТ'!$R$3:$R$16,K12)</f>
        <v>0</v>
      </c>
      <c r="L34" s="144">
        <f>COUNTIF('212т-2_ИТ'!$R$3:$R$16,L12)</f>
        <v>0</v>
      </c>
      <c r="M34" s="144">
        <f>COUNTIF('212т-2_ИТ'!$R$3:$R$16,M12)</f>
        <v>0</v>
      </c>
      <c r="N34" s="145">
        <f>$A$34-SUM(C34:M34)</f>
        <v>0</v>
      </c>
      <c r="O34" s="146">
        <f>'212т-2_ИТ'!R17</f>
        <v>6.642857142857143</v>
      </c>
      <c r="P34" s="147">
        <f>SUM(C34:I34)/$A$34</f>
        <v>1</v>
      </c>
      <c r="Q34" s="148">
        <f>SUM(C34:F34)/$A$34</f>
        <v>0.6428571428571429</v>
      </c>
    </row>
    <row r="35" spans="1:17" ht="12.75">
      <c r="A35" s="149" t="s">
        <v>345</v>
      </c>
      <c r="B35" s="150" t="s">
        <v>1</v>
      </c>
      <c r="C35" s="137">
        <f>COUNTIF('217ту-1_ИТ'!$J$3:$J$15,C12)</f>
        <v>0</v>
      </c>
      <c r="D35" s="137">
        <f>COUNTIF('217ту-1_ИТ'!$J$3:$J$15,D12)</f>
        <v>1</v>
      </c>
      <c r="E35" s="137">
        <f>COUNTIF('217ту-1_ИТ'!$J$3:$J$15,E12)</f>
        <v>6</v>
      </c>
      <c r="F35" s="137">
        <f>COUNTIF('217ту-1_ИТ'!$J$3:$J$15,F12)</f>
        <v>2</v>
      </c>
      <c r="G35" s="137">
        <f>COUNTIF('217ту-1_ИТ'!$J$3:$J$15,G12)</f>
        <v>3</v>
      </c>
      <c r="H35" s="137">
        <f>COUNTIF('217ту-1_ИТ'!$J$3:$J$15,H12)</f>
        <v>1</v>
      </c>
      <c r="I35" s="137">
        <f>COUNTIF('217ту-1_ИТ'!$J$3:$J$15,I12)</f>
        <v>0</v>
      </c>
      <c r="J35" s="137">
        <f>COUNTIF('217ту-1_ИТ'!$J$3:$J$15,J12)</f>
        <v>0</v>
      </c>
      <c r="K35" s="137">
        <f>COUNTIF('217ту-1_ИТ'!$J$3:$J$15,K12)</f>
        <v>0</v>
      </c>
      <c r="L35" s="137">
        <f>COUNTIF('217ту-1_ИТ'!$J$3:$J$15,L12)</f>
        <v>0</v>
      </c>
      <c r="M35" s="137">
        <f>COUNTIF('217ту-1_ИТ'!$J$3:$J$15,M12)</f>
        <v>0</v>
      </c>
      <c r="N35" s="137">
        <f>$A$36-SUM(C35:M35)</f>
        <v>0</v>
      </c>
      <c r="O35" s="138">
        <f>'217ту-1_ИТ'!J16</f>
        <v>7.230769230769231</v>
      </c>
      <c r="P35" s="139">
        <f>SUM(C35:I35)/$A$36</f>
        <v>1</v>
      </c>
      <c r="Q35" s="140">
        <f>SUM(C35:F35)/$A$36</f>
        <v>0.6923076923076923</v>
      </c>
    </row>
    <row r="36" spans="1:17" ht="13.5" thickBot="1">
      <c r="A36" s="143">
        <f>'217ту-1_ИТ'!B15</f>
        <v>13</v>
      </c>
      <c r="B36" s="151" t="s">
        <v>7</v>
      </c>
      <c r="C36" s="144">
        <f>COUNTIF('217ту-1_ИТ'!$Q$3:$Q$15,C12)</f>
        <v>0</v>
      </c>
      <c r="D36" s="144">
        <f>COUNTIF('217ту-1_ИТ'!$Q$3:$Q$15,D12)</f>
        <v>2</v>
      </c>
      <c r="E36" s="144">
        <f>COUNTIF('217ту-1_ИТ'!$Q$3:$Q$15,E12)</f>
        <v>8</v>
      </c>
      <c r="F36" s="144">
        <f>COUNTIF('217ту-1_ИТ'!$Q$3:$Q$15,F12)</f>
        <v>3</v>
      </c>
      <c r="G36" s="144">
        <f>COUNTIF('217ту-1_ИТ'!$Q$3:$Q$15,G12)</f>
        <v>0</v>
      </c>
      <c r="H36" s="144">
        <f>COUNTIF('217ту-1_ИТ'!$Q$3:$Q$15,H12)</f>
        <v>0</v>
      </c>
      <c r="I36" s="144">
        <f>COUNTIF('217ту-1_ИТ'!$Q$3:$Q$15,I12)</f>
        <v>0</v>
      </c>
      <c r="J36" s="144">
        <f>COUNTIF('217ту-1_ИТ'!$Q$3:$Q$15,J12)</f>
        <v>0</v>
      </c>
      <c r="K36" s="144">
        <f>COUNTIF('217ту-1_ИТ'!$Q$3:$Q$15,K12)</f>
        <v>0</v>
      </c>
      <c r="L36" s="144">
        <f>COUNTIF('217ту-1_ИТ'!$Q$3:$Q$15,L12)</f>
        <v>0</v>
      </c>
      <c r="M36" s="144">
        <f>COUNTIF('217ту-1_ИТ'!$Q$3:$Q$15,M12)</f>
        <v>0</v>
      </c>
      <c r="N36" s="145">
        <f>$A$36-SUM(C36:M36)</f>
        <v>0</v>
      </c>
      <c r="O36" s="146">
        <f>'217ту-1_ИТ'!Q16</f>
        <v>7.923076923076923</v>
      </c>
      <c r="P36" s="147">
        <f>SUM(C36:I36)/$A$36</f>
        <v>1</v>
      </c>
      <c r="Q36" s="148">
        <f>SUM(C36:F36)/$A$36</f>
        <v>1</v>
      </c>
    </row>
    <row r="37" spans="1:17" ht="13.5" thickBot="1">
      <c r="A37" s="152" t="s">
        <v>20</v>
      </c>
      <c r="B37" s="153">
        <f>SUM(A14:A36)</f>
        <v>173</v>
      </c>
      <c r="C37" s="153">
        <f>SUM(C16,C18,C20,C22,C24,C26,C28,C30,C32,C34,C36)</f>
        <v>9</v>
      </c>
      <c r="D37" s="153">
        <f aca="true" t="shared" si="0" ref="D37:N37">SUM(D16,D18,D20,D22,D24,D26,D28,D30,D32,D34,D36)</f>
        <v>28</v>
      </c>
      <c r="E37" s="153">
        <f t="shared" si="0"/>
        <v>30</v>
      </c>
      <c r="F37" s="153">
        <f t="shared" si="0"/>
        <v>48</v>
      </c>
      <c r="G37" s="153">
        <f t="shared" si="0"/>
        <v>27</v>
      </c>
      <c r="H37" s="153">
        <f t="shared" si="0"/>
        <v>25</v>
      </c>
      <c r="I37" s="153">
        <f t="shared" si="0"/>
        <v>6</v>
      </c>
      <c r="J37" s="153">
        <f t="shared" si="0"/>
        <v>0</v>
      </c>
      <c r="K37" s="153">
        <f t="shared" si="0"/>
        <v>0</v>
      </c>
      <c r="L37" s="153">
        <f t="shared" si="0"/>
        <v>0</v>
      </c>
      <c r="M37" s="153">
        <f t="shared" si="0"/>
        <v>0</v>
      </c>
      <c r="N37" s="153">
        <f t="shared" si="0"/>
        <v>0</v>
      </c>
      <c r="O37" s="154">
        <f>AVERAGE(O16,O18,O20,O22,O24,O26,O28,O30,O32,O34,O36)</f>
        <v>6.957667788600852</v>
      </c>
      <c r="P37" s="155">
        <f>SUM(C37:I37)/$B$37</f>
        <v>1</v>
      </c>
      <c r="Q37" s="156">
        <f>SUM(C37:F37)/$B$37</f>
        <v>0.6647398843930635</v>
      </c>
    </row>
    <row r="38" ht="12.75">
      <c r="O38" s="275"/>
    </row>
    <row r="39" spans="1:15" ht="12.75">
      <c r="A39" s="22" t="s">
        <v>14</v>
      </c>
      <c r="B39" s="23">
        <f ca="1">TODAY()</f>
        <v>43276</v>
      </c>
      <c r="N39" s="22" t="s">
        <v>15</v>
      </c>
      <c r="O39" s="15" t="s">
        <v>16</v>
      </c>
    </row>
    <row r="41" spans="3:13" ht="12.75">
      <c r="C41" s="372" t="s">
        <v>25</v>
      </c>
      <c r="D41" s="372"/>
      <c r="J41" s="372" t="s">
        <v>27</v>
      </c>
      <c r="K41" s="372"/>
      <c r="L41" s="47"/>
      <c r="M41" s="47"/>
    </row>
    <row r="42" spans="3:15" ht="12.75">
      <c r="C42" s="12" t="s">
        <v>24</v>
      </c>
      <c r="D42" s="367" t="s">
        <v>23</v>
      </c>
      <c r="E42" s="367"/>
      <c r="F42" s="367" t="s">
        <v>26</v>
      </c>
      <c r="G42" s="367"/>
      <c r="H42" s="367"/>
      <c r="J42" s="12" t="s">
        <v>24</v>
      </c>
      <c r="K42" s="380" t="s">
        <v>23</v>
      </c>
      <c r="L42" s="381"/>
      <c r="M42" s="367" t="s">
        <v>26</v>
      </c>
      <c r="N42" s="367"/>
      <c r="O42" s="367"/>
    </row>
    <row r="43" spans="3:15" ht="12.75">
      <c r="C43" s="38">
        <f>MAX('28в_ПМС'!W3:W31)</f>
        <v>10</v>
      </c>
      <c r="D43" s="368" t="str">
        <f>A14</f>
        <v>28в ПМС</v>
      </c>
      <c r="E43" s="368"/>
      <c r="F43" s="360" t="str">
        <f>VLOOKUP(C43,'28в_ПМС'!A3:C31,3,0)</f>
        <v>Бородын Виктор</v>
      </c>
      <c r="G43" s="362"/>
      <c r="H43" s="361"/>
      <c r="J43" s="41">
        <f>MIN('28в_ПМС'!W3:W31)</f>
        <v>4.615384615384615</v>
      </c>
      <c r="K43" s="360" t="str">
        <f aca="true" t="shared" si="1" ref="K43:K50">D43</f>
        <v>28в ПМС</v>
      </c>
      <c r="L43" s="361"/>
      <c r="M43" s="366" t="str">
        <f>VLOOKUP(J43,'28в_ПМС'!A3:C31,3,0)</f>
        <v>Ланин Никита</v>
      </c>
      <c r="N43" s="366"/>
      <c r="O43" s="366"/>
    </row>
    <row r="44" spans="3:15" ht="12.75">
      <c r="C44" s="38">
        <f>MAX('28в-2_САПР'!R3:R16)</f>
        <v>9.833333333333334</v>
      </c>
      <c r="D44" s="360" t="str">
        <f>A17</f>
        <v>28в-2 САПР</v>
      </c>
      <c r="E44" s="361"/>
      <c r="F44" s="360" t="str">
        <f>VLOOKUP(C44,'28в-2_САПР'!A3:C16,3,0)</f>
        <v>Ничипор Егор</v>
      </c>
      <c r="G44" s="362"/>
      <c r="H44" s="361"/>
      <c r="J44" s="41">
        <f>MIN('28в-2_САПР'!R3:R16)</f>
        <v>3.5555555555555554</v>
      </c>
      <c r="K44" s="360" t="str">
        <f>D44</f>
        <v>28в-2 САПР</v>
      </c>
      <c r="L44" s="361"/>
      <c r="M44" s="366" t="str">
        <f>VLOOKUP(J44,'28в-2_САПР'!A3:C16,3,0)</f>
        <v>Рум Алексей</v>
      </c>
      <c r="N44" s="366"/>
      <c r="O44" s="366"/>
    </row>
    <row r="45" spans="3:15" ht="12.75">
      <c r="C45" s="38">
        <f>MAX('48ппа_САПР'!U3:U20)</f>
        <v>9.444444444444445</v>
      </c>
      <c r="D45" s="360" t="str">
        <f>A19</f>
        <v>48ппа САПР</v>
      </c>
      <c r="E45" s="361"/>
      <c r="F45" s="360" t="str">
        <f>VLOOKUP(C45,'48ппа_САПР'!A3:C20,3,0)</f>
        <v>Карапетян Никита</v>
      </c>
      <c r="G45" s="362"/>
      <c r="H45" s="361"/>
      <c r="J45" s="41">
        <f>MIN('48ппа_САПР'!U3:U20)</f>
        <v>4.2727272727272725</v>
      </c>
      <c r="K45" s="360" t="str">
        <f t="shared" si="1"/>
        <v>48ппа САПР</v>
      </c>
      <c r="L45" s="361"/>
      <c r="M45" s="366" t="str">
        <f>VLOOKUP(J45,'48ппа_САПР'!A3:C20,3,0)</f>
        <v>Стрилюк Ярослав</v>
      </c>
      <c r="N45" s="366"/>
      <c r="O45" s="366"/>
    </row>
    <row r="46" spans="3:15" ht="12.75">
      <c r="C46" s="38">
        <f>MAX('49ппа-1_ИТ'!U3:U17)</f>
        <v>6.75</v>
      </c>
      <c r="D46" s="360" t="str">
        <f>A21</f>
        <v>49ппа-1 ИТ</v>
      </c>
      <c r="E46" s="361"/>
      <c r="F46" s="360" t="str">
        <f>VLOOKUP(C46,'49ппа-1_ИТ'!A3:C17,3,0)</f>
        <v>Борисевич Елена</v>
      </c>
      <c r="G46" s="362"/>
      <c r="H46" s="361"/>
      <c r="J46" s="41">
        <f>MIN('49ппа-1_ИТ'!U3:U17)</f>
        <v>4.1</v>
      </c>
      <c r="K46" s="360" t="str">
        <f t="shared" si="1"/>
        <v>49ппа-1 ИТ</v>
      </c>
      <c r="L46" s="361"/>
      <c r="M46" s="366" t="str">
        <f>VLOOKUP(J46,'49ппа-1_ИТ'!A3:C17,3,0)</f>
        <v>Маслов Илья</v>
      </c>
      <c r="N46" s="366"/>
      <c r="O46" s="366"/>
    </row>
    <row r="47" spans="3:15" ht="12.75">
      <c r="C47" s="38">
        <f>MAX('49ппа-1_Прогр'!S3:S17)</f>
        <v>6.666666666666667</v>
      </c>
      <c r="D47" s="360" t="str">
        <f>A23</f>
        <v>49ппа-1 Прогр.</v>
      </c>
      <c r="E47" s="361"/>
      <c r="F47" s="360" t="str">
        <f>VLOOKUP(C47,'49ппа-1_Прогр'!A3:C17,3,0)</f>
        <v>Деменчук Сергей</v>
      </c>
      <c r="G47" s="362"/>
      <c r="H47" s="361"/>
      <c r="J47" s="41">
        <f>MIN('49ппа-1_Прогр'!S3:S17)</f>
        <v>4.6</v>
      </c>
      <c r="K47" s="360" t="str">
        <f t="shared" si="1"/>
        <v>49ппа-1 Прогр.</v>
      </c>
      <c r="L47" s="361"/>
      <c r="M47" s="366" t="str">
        <f>VLOOKUP(J47,'49ппа-1_Прогр'!A3:C17,3,0)</f>
        <v>Котов Алексей</v>
      </c>
      <c r="N47" s="366"/>
      <c r="O47" s="366"/>
    </row>
    <row r="48" spans="3:15" ht="12.75">
      <c r="C48" s="38">
        <f>MAX('51ппу-1_ИТ'!R3:R15)</f>
        <v>8.4</v>
      </c>
      <c r="D48" s="360" t="str">
        <f>A25</f>
        <v>51ппу-1 ИТ</v>
      </c>
      <c r="E48" s="361"/>
      <c r="F48" s="360" t="str">
        <f>VLOOKUP(C48,'51ппу-1_ИТ'!A3:C15,3,0)</f>
        <v>Курносова Полина</v>
      </c>
      <c r="G48" s="362"/>
      <c r="H48" s="361"/>
      <c r="J48" s="41">
        <f>MIN('51ппу-1_ИТ'!R3:R15)</f>
        <v>4.4</v>
      </c>
      <c r="K48" s="360" t="str">
        <f>D48</f>
        <v>51ппу-1 ИТ</v>
      </c>
      <c r="L48" s="361"/>
      <c r="M48" s="366" t="str">
        <f>VLOOKUP(J48,'51ппу-1_ИТ'!A3:C15,3,0)</f>
        <v>Косаковский Артем</v>
      </c>
      <c r="N48" s="366"/>
      <c r="O48" s="366"/>
    </row>
    <row r="49" spans="3:15" ht="12.75">
      <c r="C49" s="38">
        <f>MAX('51ппу-1_Прогр'!S3:S15)</f>
        <v>7.888888888888889</v>
      </c>
      <c r="D49" s="271" t="str">
        <f>A27</f>
        <v>51ппу-1 Прогр.</v>
      </c>
      <c r="E49" s="272"/>
      <c r="F49" s="360" t="str">
        <f>VLOOKUP(C49,'51ппу-1_Прогр'!A3:C15,3,0)</f>
        <v>Курносова Полина</v>
      </c>
      <c r="G49" s="362"/>
      <c r="H49" s="361"/>
      <c r="J49" s="41">
        <f>MIN('51ппу-1_Прогр'!S3:S15)</f>
        <v>4.166666666666667</v>
      </c>
      <c r="K49" s="360" t="str">
        <f>D49</f>
        <v>51ппу-1 Прогр.</v>
      </c>
      <c r="L49" s="361"/>
      <c r="M49" s="366" t="str">
        <f>VLOOKUP(J49,'51ппу-1_Прогр'!A3:C15,3,0)</f>
        <v>Кисель Олег</v>
      </c>
      <c r="N49" s="366"/>
      <c r="O49" s="366"/>
    </row>
    <row r="50" spans="3:15" ht="12.75">
      <c r="C50" s="38">
        <f>MAX('220ту-1_СК_ИТ'!N3:N17)</f>
        <v>7.75</v>
      </c>
      <c r="D50" s="360" t="str">
        <f>A29</f>
        <v>220ту-1 СК ИТ</v>
      </c>
      <c r="E50" s="361"/>
      <c r="F50" s="360" t="str">
        <f>VLOOKUP(C50,'220ту-1_СК_ИТ'!A3:C17,3,0)</f>
        <v>Ковш Дмитрий</v>
      </c>
      <c r="G50" s="362"/>
      <c r="H50" s="361"/>
      <c r="J50" s="41">
        <f>MIN('220ту-1_СК_ИТ'!N3:N17)</f>
        <v>4.5</v>
      </c>
      <c r="K50" s="360" t="str">
        <f t="shared" si="1"/>
        <v>220ту-1 СК ИТ</v>
      </c>
      <c r="L50" s="361"/>
      <c r="M50" s="366" t="str">
        <f>VLOOKUP(J50,'220ту-1_СК_ИТ'!A3:C17,3,0)</f>
        <v>Болынский Дмитрий</v>
      </c>
      <c r="N50" s="366"/>
      <c r="O50" s="366"/>
    </row>
    <row r="51" spans="3:15" ht="12.75">
      <c r="C51" s="38">
        <f>MAX('211т-2_ИТ'!M3:M17)</f>
        <v>8.375</v>
      </c>
      <c r="D51" s="360" t="str">
        <f>A31</f>
        <v>211т-2 ИТ</v>
      </c>
      <c r="E51" s="361"/>
      <c r="F51" s="360" t="str">
        <f>VLOOKUP(C51,'211т-2_ИТ'!A3:C17,3,0)</f>
        <v>Лошакевич Павел</v>
      </c>
      <c r="G51" s="362"/>
      <c r="H51" s="361"/>
      <c r="J51" s="41">
        <f>MIN('211т-2_ИТ'!M3:M17)</f>
        <v>6.5</v>
      </c>
      <c r="K51" s="360" t="str">
        <f>D51</f>
        <v>211т-2 ИТ</v>
      </c>
      <c r="L51" s="361"/>
      <c r="M51" s="366" t="str">
        <f>VLOOKUP(J51,'211т-2_ИТ'!A3:C17,3,0)</f>
        <v>Кахоцкий Никита</v>
      </c>
      <c r="N51" s="366"/>
      <c r="O51" s="366"/>
    </row>
    <row r="52" spans="3:15" ht="12.75">
      <c r="C52" s="38">
        <f>MAX('212т-2_ИТ'!Q3:Q16)</f>
        <v>7</v>
      </c>
      <c r="D52" s="360" t="str">
        <f>A33</f>
        <v>212т-2 ИТ</v>
      </c>
      <c r="E52" s="361"/>
      <c r="F52" s="360" t="str">
        <f>VLOOKUP(C52,'212т-2_ИТ'!A3:C16,3,0)</f>
        <v>Пышинский Сергей</v>
      </c>
      <c r="G52" s="362"/>
      <c r="H52" s="361"/>
      <c r="J52" s="41">
        <f>MIN('212т-2_ИТ'!Q3:Q16)</f>
        <v>5.5</v>
      </c>
      <c r="K52" s="360" t="str">
        <f>D52</f>
        <v>212т-2 ИТ</v>
      </c>
      <c r="L52" s="361"/>
      <c r="M52" s="366" t="str">
        <f>VLOOKUP(J52,'212т-2_ИТ'!A3:C16,3,0)</f>
        <v>Рулько Дмитрий</v>
      </c>
      <c r="N52" s="366"/>
      <c r="O52" s="366"/>
    </row>
    <row r="53" spans="3:15" ht="12.75">
      <c r="C53" s="38">
        <f>MAX('217ту-1_ИТ'!P3:P15)</f>
        <v>8.7</v>
      </c>
      <c r="D53" s="360" t="str">
        <f>A35</f>
        <v>217ту-1 ИТ</v>
      </c>
      <c r="E53" s="361"/>
      <c r="F53" s="360" t="str">
        <f>VLOOKUP(C53,'217ту-1_ИТ'!A3:C15,3,0)</f>
        <v>Боголейша Артем</v>
      </c>
      <c r="G53" s="362"/>
      <c r="H53" s="361"/>
      <c r="J53" s="41">
        <f>MIN('217ту-1_ИТ'!P3:P15)</f>
        <v>7</v>
      </c>
      <c r="K53" s="360" t="str">
        <f>D53</f>
        <v>217ту-1 ИТ</v>
      </c>
      <c r="L53" s="361"/>
      <c r="M53" s="366" t="str">
        <f>VLOOKUP(J53,'217ту-1_ИТ'!A3:C15,3,0)</f>
        <v>Дедуль Евгений</v>
      </c>
      <c r="N53" s="366"/>
      <c r="O53" s="366"/>
    </row>
    <row r="54" spans="2:18" ht="12.75">
      <c r="B54" s="39" t="s">
        <v>28</v>
      </c>
      <c r="C54" s="40">
        <f>MAX(C43:C53)</f>
        <v>10</v>
      </c>
      <c r="D54" s="369" t="str">
        <f>VLOOKUP(C54,C43:E53,2,0)</f>
        <v>28в ПМС</v>
      </c>
      <c r="E54" s="371"/>
      <c r="F54" s="369" t="str">
        <f>VLOOKUP(C54,C43:H53,4,0)</f>
        <v>Бородын Виктор</v>
      </c>
      <c r="G54" s="370"/>
      <c r="H54" s="371"/>
      <c r="J54" s="42">
        <f>MIN(J43:J53)</f>
        <v>3.5555555555555554</v>
      </c>
      <c r="K54" s="364" t="str">
        <f>VLOOKUP(J54,J43:L53,2,0)</f>
        <v>28в-2 САПР</v>
      </c>
      <c r="L54" s="365"/>
      <c r="M54" s="363" t="e">
        <f>VLOOKUP(J54,J43:N53,6,0)</f>
        <v>#REF!</v>
      </c>
      <c r="N54" s="363"/>
      <c r="O54" s="363"/>
      <c r="P54" s="218" t="s">
        <v>29</v>
      </c>
      <c r="R54" s="29"/>
    </row>
    <row r="58" spans="1:2" ht="12.75">
      <c r="A58" s="1" t="s">
        <v>39</v>
      </c>
      <c r="B58" s="46">
        <f>C37+D37</f>
        <v>37</v>
      </c>
    </row>
    <row r="59" spans="1:2" ht="12.75">
      <c r="A59" s="1" t="s">
        <v>40</v>
      </c>
      <c r="B59" s="46">
        <f>E37+F37</f>
        <v>78</v>
      </c>
    </row>
    <row r="60" spans="1:2" ht="12.75">
      <c r="A60" s="1" t="s">
        <v>41</v>
      </c>
      <c r="B60" s="46">
        <f>SUM(G37:I37)</f>
        <v>58</v>
      </c>
    </row>
    <row r="61" spans="1:2" ht="12.75">
      <c r="A61" s="1" t="s">
        <v>42</v>
      </c>
      <c r="B61" s="46">
        <f>SUM(J37:M37)</f>
        <v>0</v>
      </c>
    </row>
    <row r="62" spans="1:2" ht="12.75">
      <c r="A62" s="1" t="s">
        <v>43</v>
      </c>
      <c r="B62" s="46">
        <f>N37</f>
        <v>0</v>
      </c>
    </row>
  </sheetData>
  <sheetProtection/>
  <mergeCells count="60">
    <mergeCell ref="K42:L42"/>
    <mergeCell ref="K43:L43"/>
    <mergeCell ref="K45:L45"/>
    <mergeCell ref="M48:O48"/>
    <mergeCell ref="M44:O44"/>
    <mergeCell ref="K46:L46"/>
    <mergeCell ref="M46:O46"/>
    <mergeCell ref="M45:O45"/>
    <mergeCell ref="K44:L44"/>
    <mergeCell ref="M42:O42"/>
    <mergeCell ref="M47:O47"/>
    <mergeCell ref="K49:L49"/>
    <mergeCell ref="M49:O49"/>
    <mergeCell ref="M43:O43"/>
    <mergeCell ref="K48:L48"/>
    <mergeCell ref="J41:K41"/>
    <mergeCell ref="A5:D5"/>
    <mergeCell ref="A6:D6"/>
    <mergeCell ref="A9:D9"/>
    <mergeCell ref="C41:D41"/>
    <mergeCell ref="E5:I5"/>
    <mergeCell ref="A7:D7"/>
    <mergeCell ref="A8:D8"/>
    <mergeCell ref="A10:D10"/>
    <mergeCell ref="D53:E53"/>
    <mergeCell ref="F54:H54"/>
    <mergeCell ref="F51:H51"/>
    <mergeCell ref="F53:H53"/>
    <mergeCell ref="D52:E52"/>
    <mergeCell ref="F52:H52"/>
    <mergeCell ref="D54:E54"/>
    <mergeCell ref="M52:O52"/>
    <mergeCell ref="K52:L52"/>
    <mergeCell ref="D50:E50"/>
    <mergeCell ref="F50:H50"/>
    <mergeCell ref="D51:E51"/>
    <mergeCell ref="M51:O51"/>
    <mergeCell ref="M50:O50"/>
    <mergeCell ref="K51:L51"/>
    <mergeCell ref="D42:E42"/>
    <mergeCell ref="F42:H42"/>
    <mergeCell ref="D45:E45"/>
    <mergeCell ref="D44:E44"/>
    <mergeCell ref="F43:H43"/>
    <mergeCell ref="F44:H44"/>
    <mergeCell ref="F45:H45"/>
    <mergeCell ref="D43:E43"/>
    <mergeCell ref="M54:O54"/>
    <mergeCell ref="K54:L54"/>
    <mergeCell ref="K53:L53"/>
    <mergeCell ref="M53:O53"/>
    <mergeCell ref="D46:E46"/>
    <mergeCell ref="K47:L47"/>
    <mergeCell ref="K50:L50"/>
    <mergeCell ref="F46:H46"/>
    <mergeCell ref="D47:E47"/>
    <mergeCell ref="F49:H49"/>
    <mergeCell ref="F47:H47"/>
    <mergeCell ref="D48:E48"/>
    <mergeCell ref="F48:H48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paperSize="9" scale="82" r:id="rId1"/>
  <ignoredErrors>
    <ignoredError sqref="N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E4">
      <selection activeCell="A1" sqref="A1:R1"/>
    </sheetView>
  </sheetViews>
  <sheetFormatPr defaultColWidth="9.00390625" defaultRowHeight="12.75"/>
  <cols>
    <col min="3" max="3" width="11.625" style="0" customWidth="1"/>
  </cols>
  <sheetData>
    <row r="1" spans="1:18" ht="12.75">
      <c r="A1" s="382" t="s">
        <v>44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44" spans="1:3" ht="12.75">
      <c r="A44" s="12" t="s">
        <v>7</v>
      </c>
      <c r="B44" s="12" t="s">
        <v>24</v>
      </c>
      <c r="C44" s="12" t="s">
        <v>45</v>
      </c>
    </row>
    <row r="45" spans="1:3" ht="12.75">
      <c r="A45" s="1" t="s">
        <v>50</v>
      </c>
      <c r="B45" s="41">
        <v>6.59</v>
      </c>
      <c r="C45" s="43">
        <v>0.54</v>
      </c>
    </row>
    <row r="46" spans="1:3" ht="12.75">
      <c r="A46" s="1" t="s">
        <v>51</v>
      </c>
      <c r="B46" s="41">
        <v>7.21</v>
      </c>
      <c r="C46" s="43">
        <v>0.68</v>
      </c>
    </row>
    <row r="47" spans="1:3" ht="12.75">
      <c r="A47" s="1" t="s">
        <v>52</v>
      </c>
      <c r="B47" s="41">
        <v>7.03</v>
      </c>
      <c r="C47" s="43">
        <v>0.66</v>
      </c>
    </row>
    <row r="48" spans="1:3" ht="12.75">
      <c r="A48" s="1" t="s">
        <v>53</v>
      </c>
      <c r="B48" s="41">
        <v>6.95</v>
      </c>
      <c r="C48" s="43">
        <v>0.6</v>
      </c>
    </row>
    <row r="49" spans="1:3" ht="12.75">
      <c r="A49" s="1" t="s">
        <v>54</v>
      </c>
      <c r="B49" s="41">
        <v>7.42</v>
      </c>
      <c r="C49" s="43">
        <v>0.71</v>
      </c>
    </row>
    <row r="50" spans="1:3" ht="12.75">
      <c r="A50" s="1" t="s">
        <v>55</v>
      </c>
      <c r="B50" s="41">
        <v>7.16</v>
      </c>
      <c r="C50" s="43">
        <v>0.65</v>
      </c>
    </row>
    <row r="51" spans="1:3" ht="12.75">
      <c r="A51" s="1" t="s">
        <v>56</v>
      </c>
      <c r="B51" s="41">
        <v>7.5</v>
      </c>
      <c r="C51" s="43">
        <v>0.58</v>
      </c>
    </row>
    <row r="52" spans="1:3" ht="12.75">
      <c r="A52" s="1" t="s">
        <v>57</v>
      </c>
      <c r="B52" s="41">
        <v>7.14</v>
      </c>
      <c r="C52" s="43">
        <v>0.68</v>
      </c>
    </row>
    <row r="53" spans="1:3" ht="12.75">
      <c r="A53" s="1" t="s">
        <v>58</v>
      </c>
      <c r="B53" s="41">
        <v>6.29</v>
      </c>
      <c r="C53" s="43">
        <v>0.46</v>
      </c>
    </row>
    <row r="54" spans="1:3" ht="12.75">
      <c r="A54" s="1" t="s">
        <v>67</v>
      </c>
      <c r="B54" s="41">
        <v>7.18423254985755</v>
      </c>
      <c r="C54" s="43">
        <v>0.6214285714285714</v>
      </c>
    </row>
    <row r="55" spans="1:3" ht="12.75">
      <c r="A55" s="45" t="s">
        <v>68</v>
      </c>
      <c r="B55" s="41">
        <v>6.52</v>
      </c>
      <c r="C55" s="43">
        <v>0.52</v>
      </c>
    </row>
    <row r="56" spans="1:3" ht="12.75">
      <c r="A56" s="45" t="s">
        <v>75</v>
      </c>
      <c r="B56" s="41">
        <v>7.24</v>
      </c>
      <c r="C56" s="43">
        <v>0.7</v>
      </c>
    </row>
    <row r="57" spans="1:3" ht="12.75">
      <c r="A57" s="45" t="s">
        <v>76</v>
      </c>
      <c r="B57" s="41">
        <v>7.28</v>
      </c>
      <c r="C57" s="43">
        <v>0.69</v>
      </c>
    </row>
    <row r="58" spans="1:3" ht="12.75">
      <c r="A58" s="45" t="s">
        <v>77</v>
      </c>
      <c r="B58" s="41">
        <v>6.17</v>
      </c>
      <c r="C58" s="43">
        <v>0.4</v>
      </c>
    </row>
    <row r="59" spans="1:3" ht="12.75">
      <c r="A59" s="45" t="s">
        <v>78</v>
      </c>
      <c r="B59" s="41">
        <v>6.69</v>
      </c>
      <c r="C59" s="43">
        <v>0.6</v>
      </c>
    </row>
    <row r="60" spans="1:3" ht="12.75">
      <c r="A60" s="45" t="s">
        <v>96</v>
      </c>
      <c r="B60" s="41">
        <v>6.72</v>
      </c>
      <c r="C60" s="43">
        <v>0.61</v>
      </c>
    </row>
    <row r="61" spans="1:3" ht="12.75">
      <c r="A61" s="45" t="s">
        <v>111</v>
      </c>
      <c r="B61" s="41">
        <v>7.1</v>
      </c>
      <c r="C61" s="43">
        <v>0.7</v>
      </c>
    </row>
    <row r="62" spans="1:3" ht="12.75">
      <c r="A62" s="45" t="s">
        <v>112</v>
      </c>
      <c r="B62" s="41">
        <v>7.23</v>
      </c>
      <c r="C62" s="43">
        <v>0.73</v>
      </c>
    </row>
    <row r="63" spans="1:3" ht="12.75">
      <c r="A63" s="45" t="s">
        <v>145</v>
      </c>
      <c r="B63" s="1">
        <v>7.41</v>
      </c>
      <c r="C63" s="43">
        <v>0.84</v>
      </c>
    </row>
    <row r="64" spans="1:3" ht="12.75">
      <c r="A64" s="45" t="s">
        <v>146</v>
      </c>
      <c r="B64" s="41">
        <v>7.65</v>
      </c>
      <c r="C64" s="43">
        <v>0.82</v>
      </c>
    </row>
    <row r="65" spans="1:3" ht="12.75">
      <c r="A65" s="45" t="s">
        <v>346</v>
      </c>
      <c r="B65" s="1">
        <v>7.38</v>
      </c>
      <c r="C65" s="43">
        <v>0.74</v>
      </c>
    </row>
    <row r="66" spans="1:3" ht="12.75">
      <c r="A66" s="45" t="s">
        <v>347</v>
      </c>
      <c r="B66" s="41">
        <f>Отчет!O37</f>
        <v>6.957667788600852</v>
      </c>
      <c r="C66" s="43">
        <f>Отчет!Q37</f>
        <v>0.6647398843930635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"/>
  <sheetViews>
    <sheetView zoomScale="95" zoomScaleNormal="95" zoomScalePageLayoutView="0" workbookViewId="0" topLeftCell="B16">
      <selection activeCell="Q6" sqref="Q6"/>
    </sheetView>
  </sheetViews>
  <sheetFormatPr defaultColWidth="9.00390625" defaultRowHeight="12.75"/>
  <cols>
    <col min="1" max="1" width="7.75390625" style="0" hidden="1" customWidth="1"/>
    <col min="2" max="2" width="4.375" style="0" customWidth="1"/>
    <col min="3" max="3" width="22.125" style="0" customWidth="1"/>
    <col min="4" max="4" width="9.625" style="0" customWidth="1"/>
    <col min="5" max="5" width="5.125" style="0" customWidth="1"/>
    <col min="6" max="6" width="5.875" style="0" customWidth="1"/>
    <col min="7" max="7" width="5.875" style="0" bestFit="1" customWidth="1"/>
    <col min="8" max="8" width="5.875" style="0" customWidth="1"/>
    <col min="9" max="11" width="5.875" style="0" bestFit="1" customWidth="1"/>
    <col min="12" max="12" width="5.75390625" style="0" customWidth="1"/>
    <col min="13" max="13" width="6.00390625" style="0" customWidth="1"/>
    <col min="14" max="16" width="6.25390625" style="0" customWidth="1"/>
    <col min="17" max="17" width="6.00390625" style="0" customWidth="1"/>
    <col min="18" max="18" width="9.25390625" style="3" bestFit="1" customWidth="1"/>
    <col min="19" max="19" width="9.25390625" style="10" bestFit="1" customWidth="1"/>
    <col min="20" max="21" width="9.25390625" style="10" customWidth="1"/>
    <col min="23" max="24" width="9.25390625" style="0" bestFit="1" customWidth="1"/>
  </cols>
  <sheetData>
    <row r="1" spans="3:33" ht="13.5" thickBot="1">
      <c r="C1" s="323" t="s">
        <v>210</v>
      </c>
      <c r="D1" s="323"/>
      <c r="E1" s="323"/>
      <c r="F1" s="323"/>
      <c r="G1" s="323"/>
      <c r="H1" s="323"/>
      <c r="I1" s="323"/>
      <c r="J1" s="323"/>
      <c r="K1" s="52"/>
      <c r="L1" s="52"/>
      <c r="M1" s="52"/>
      <c r="N1" s="52"/>
      <c r="O1" s="33"/>
      <c r="P1" s="33"/>
      <c r="Q1" s="33"/>
      <c r="R1" s="52"/>
      <c r="S1" s="52"/>
      <c r="T1" s="33"/>
      <c r="U1" s="33"/>
      <c r="V1" s="33"/>
      <c r="W1" s="33"/>
      <c r="X1" s="33"/>
      <c r="Y1" s="33"/>
      <c r="AC1" s="55"/>
      <c r="AF1" s="14"/>
      <c r="AG1" s="15"/>
    </row>
    <row r="2" spans="2:29" ht="16.5" customHeight="1" thickBot="1">
      <c r="B2" s="56" t="s">
        <v>69</v>
      </c>
      <c r="C2" s="57" t="s">
        <v>26</v>
      </c>
      <c r="D2" s="58" t="s">
        <v>70</v>
      </c>
      <c r="E2" s="68">
        <v>43152</v>
      </c>
      <c r="F2" s="69">
        <v>43157</v>
      </c>
      <c r="G2" s="68">
        <v>43164</v>
      </c>
      <c r="H2" s="69">
        <v>43166</v>
      </c>
      <c r="I2" s="68">
        <v>43171</v>
      </c>
      <c r="J2" s="69">
        <v>43173</v>
      </c>
      <c r="K2" s="68">
        <v>43179</v>
      </c>
      <c r="L2" s="69">
        <v>43180</v>
      </c>
      <c r="M2" s="68">
        <v>43185</v>
      </c>
      <c r="N2" s="103">
        <v>43192</v>
      </c>
      <c r="O2" s="68">
        <v>43194</v>
      </c>
      <c r="P2" s="105">
        <v>43201</v>
      </c>
      <c r="Q2" s="69">
        <v>43203</v>
      </c>
      <c r="R2" s="244" t="s">
        <v>24</v>
      </c>
      <c r="S2" s="131" t="s">
        <v>79</v>
      </c>
      <c r="T2" s="251" t="s">
        <v>21</v>
      </c>
      <c r="U2" s="251" t="s">
        <v>212</v>
      </c>
      <c r="V2" s="33"/>
      <c r="W2" s="33"/>
      <c r="X2" s="33"/>
      <c r="Y2" s="33"/>
      <c r="AC2" s="33"/>
    </row>
    <row r="3" spans="1:24" ht="12.75">
      <c r="A3" s="3">
        <f aca="true" t="shared" si="0" ref="A3:A16">R3</f>
        <v>8.833333333333334</v>
      </c>
      <c r="B3" s="37">
        <v>1</v>
      </c>
      <c r="C3" s="37" t="s">
        <v>179</v>
      </c>
      <c r="D3" s="158" t="s">
        <v>99</v>
      </c>
      <c r="E3" s="70"/>
      <c r="F3" s="81">
        <v>9</v>
      </c>
      <c r="G3" s="75"/>
      <c r="H3" s="71">
        <v>8</v>
      </c>
      <c r="I3" s="75"/>
      <c r="J3" s="71">
        <v>9</v>
      </c>
      <c r="K3" s="75"/>
      <c r="L3" s="71">
        <v>8</v>
      </c>
      <c r="M3" s="75"/>
      <c r="N3" s="104">
        <v>10</v>
      </c>
      <c r="O3" s="75"/>
      <c r="P3" s="89"/>
      <c r="Q3" s="71">
        <v>9</v>
      </c>
      <c r="R3" s="281">
        <f aca="true" t="shared" si="1" ref="R3:R16">AVERAGE(E3:Q3)</f>
        <v>8.833333333333334</v>
      </c>
      <c r="S3" s="253">
        <f aca="true" t="shared" si="2" ref="S3:S16">ROUND(R3,0)</f>
        <v>9</v>
      </c>
      <c r="T3" s="36">
        <v>9</v>
      </c>
      <c r="U3" s="36">
        <f>AVERAGE(S3:T3)</f>
        <v>9</v>
      </c>
      <c r="V3" s="20" t="s">
        <v>30</v>
      </c>
      <c r="W3" s="1">
        <f>COUNTIF(S3:S16,"&gt;8")</f>
        <v>8</v>
      </c>
      <c r="X3" s="289">
        <f>W3/B16</f>
        <v>0.5714285714285714</v>
      </c>
    </row>
    <row r="4" spans="1:24" ht="12.75">
      <c r="A4" s="3">
        <f t="shared" si="0"/>
        <v>7.833333333333333</v>
      </c>
      <c r="B4" s="2">
        <v>2</v>
      </c>
      <c r="C4" s="37" t="s">
        <v>180</v>
      </c>
      <c r="D4" s="158" t="s">
        <v>98</v>
      </c>
      <c r="E4" s="72"/>
      <c r="F4" s="82">
        <v>9</v>
      </c>
      <c r="G4" s="74"/>
      <c r="H4" s="82">
        <v>7</v>
      </c>
      <c r="I4" s="74"/>
      <c r="J4" s="82">
        <v>8</v>
      </c>
      <c r="K4" s="74"/>
      <c r="L4" s="73">
        <v>7</v>
      </c>
      <c r="M4" s="74"/>
      <c r="N4" s="280">
        <v>7</v>
      </c>
      <c r="O4" s="246"/>
      <c r="P4" s="284"/>
      <c r="Q4" s="282">
        <v>9</v>
      </c>
      <c r="R4" s="86">
        <f t="shared" si="1"/>
        <v>7.833333333333333</v>
      </c>
      <c r="S4" s="254">
        <f t="shared" si="2"/>
        <v>8</v>
      </c>
      <c r="T4" s="8">
        <v>6</v>
      </c>
      <c r="U4" s="36">
        <f aca="true" t="shared" si="3" ref="U4:U16">AVERAGE(S4:T4)</f>
        <v>7</v>
      </c>
      <c r="V4" s="20" t="s">
        <v>31</v>
      </c>
      <c r="W4" s="44">
        <f>COUNTIF(S3:S16,7)+COUNTIF(S3:S16,8)</f>
        <v>3</v>
      </c>
      <c r="X4" s="289">
        <f>W4/B16</f>
        <v>0.21428571428571427</v>
      </c>
    </row>
    <row r="5" spans="1:24" ht="12.75">
      <c r="A5" s="3">
        <f t="shared" si="0"/>
        <v>9.833333333333334</v>
      </c>
      <c r="B5" s="2">
        <v>3</v>
      </c>
      <c r="C5" s="37" t="s">
        <v>181</v>
      </c>
      <c r="D5" s="158" t="s">
        <v>110</v>
      </c>
      <c r="E5" s="72"/>
      <c r="F5" s="73">
        <v>9</v>
      </c>
      <c r="G5" s="74"/>
      <c r="H5" s="73">
        <v>10</v>
      </c>
      <c r="I5" s="74"/>
      <c r="J5" s="82">
        <v>10</v>
      </c>
      <c r="K5" s="74"/>
      <c r="L5" s="73">
        <v>10</v>
      </c>
      <c r="M5" s="74"/>
      <c r="N5" s="129">
        <v>10</v>
      </c>
      <c r="O5" s="74" t="s">
        <v>321</v>
      </c>
      <c r="P5" s="91"/>
      <c r="Q5" s="73">
        <v>10</v>
      </c>
      <c r="R5" s="86">
        <f t="shared" si="1"/>
        <v>9.833333333333334</v>
      </c>
      <c r="S5" s="254">
        <f t="shared" si="2"/>
        <v>10</v>
      </c>
      <c r="T5" s="8">
        <v>10</v>
      </c>
      <c r="U5" s="36">
        <f t="shared" si="3"/>
        <v>10</v>
      </c>
      <c r="V5" s="20" t="s">
        <v>32</v>
      </c>
      <c r="W5" s="44">
        <f>COUNTIF(S3:S16,4)+COUNTIF(S3:S16,5)+COUNTIF(S3:S16,6)</f>
        <v>3</v>
      </c>
      <c r="X5" s="289">
        <f>W5/B16</f>
        <v>0.21428571428571427</v>
      </c>
    </row>
    <row r="6" spans="1:24" ht="12.75">
      <c r="A6" s="3">
        <f t="shared" si="0"/>
        <v>3.5555555555555554</v>
      </c>
      <c r="B6" s="2">
        <v>4</v>
      </c>
      <c r="C6" s="2" t="s">
        <v>182</v>
      </c>
      <c r="D6" s="122" t="s">
        <v>119</v>
      </c>
      <c r="E6" s="74">
        <v>1</v>
      </c>
      <c r="F6" s="82">
        <v>6</v>
      </c>
      <c r="G6" s="74" t="s">
        <v>321</v>
      </c>
      <c r="H6" s="82">
        <v>6</v>
      </c>
      <c r="I6" s="74">
        <v>1</v>
      </c>
      <c r="J6" s="82">
        <v>4</v>
      </c>
      <c r="K6" s="74" t="s">
        <v>321</v>
      </c>
      <c r="L6" s="82">
        <v>4</v>
      </c>
      <c r="M6" s="74">
        <v>1</v>
      </c>
      <c r="N6" s="95">
        <v>4</v>
      </c>
      <c r="O6" s="74"/>
      <c r="P6" s="91"/>
      <c r="Q6" s="82">
        <v>5</v>
      </c>
      <c r="R6" s="86">
        <f t="shared" si="1"/>
        <v>3.5555555555555554</v>
      </c>
      <c r="S6" s="254">
        <f t="shared" si="2"/>
        <v>4</v>
      </c>
      <c r="T6" s="8">
        <v>5</v>
      </c>
      <c r="U6" s="36">
        <f t="shared" si="3"/>
        <v>4.5</v>
      </c>
      <c r="V6" s="20" t="s">
        <v>33</v>
      </c>
      <c r="W6" s="1">
        <f>COUNTIF(S3:S16,"&lt;4")</f>
        <v>0</v>
      </c>
      <c r="X6" s="289">
        <f>W6/B16</f>
        <v>0</v>
      </c>
    </row>
    <row r="7" spans="1:24" ht="12.75">
      <c r="A7" s="3">
        <f t="shared" si="0"/>
        <v>9</v>
      </c>
      <c r="B7" s="2">
        <v>5</v>
      </c>
      <c r="C7" s="37" t="s">
        <v>183</v>
      </c>
      <c r="D7" s="158" t="s">
        <v>103</v>
      </c>
      <c r="E7" s="74" t="s">
        <v>321</v>
      </c>
      <c r="F7" s="73">
        <v>9</v>
      </c>
      <c r="G7" s="74" t="s">
        <v>321</v>
      </c>
      <c r="H7" s="73">
        <v>9</v>
      </c>
      <c r="I7" s="74" t="s">
        <v>321</v>
      </c>
      <c r="J7" s="82">
        <v>8</v>
      </c>
      <c r="K7" s="74"/>
      <c r="L7" s="73">
        <v>9</v>
      </c>
      <c r="M7" s="74" t="s">
        <v>321</v>
      </c>
      <c r="N7" s="129">
        <v>10</v>
      </c>
      <c r="O7" s="74"/>
      <c r="P7" s="91"/>
      <c r="Q7" s="73">
        <v>9</v>
      </c>
      <c r="R7" s="86">
        <f t="shared" si="1"/>
        <v>9</v>
      </c>
      <c r="S7" s="254">
        <f t="shared" si="2"/>
        <v>9</v>
      </c>
      <c r="T7" s="8">
        <v>9</v>
      </c>
      <c r="U7" s="36">
        <f t="shared" si="3"/>
        <v>9</v>
      </c>
      <c r="V7" s="127" t="s">
        <v>34</v>
      </c>
      <c r="W7" s="1">
        <f>B16-SUM(W3:W6)</f>
        <v>0</v>
      </c>
      <c r="X7" s="289">
        <f>W7/B16</f>
        <v>0</v>
      </c>
    </row>
    <row r="8" spans="1:21" ht="12.75">
      <c r="A8" s="3">
        <f t="shared" si="0"/>
        <v>9.5</v>
      </c>
      <c r="B8" s="2">
        <v>6</v>
      </c>
      <c r="C8" s="37" t="s">
        <v>184</v>
      </c>
      <c r="D8" s="158" t="s">
        <v>107</v>
      </c>
      <c r="E8" s="74"/>
      <c r="F8" s="73">
        <v>9</v>
      </c>
      <c r="G8" s="74"/>
      <c r="H8" s="73">
        <v>9</v>
      </c>
      <c r="I8" s="74"/>
      <c r="J8" s="73">
        <v>9</v>
      </c>
      <c r="K8" s="74"/>
      <c r="L8" s="73">
        <v>10</v>
      </c>
      <c r="M8" s="74"/>
      <c r="N8" s="129">
        <v>10</v>
      </c>
      <c r="O8" s="74"/>
      <c r="P8" s="91"/>
      <c r="Q8" s="73">
        <v>10</v>
      </c>
      <c r="R8" s="86">
        <f t="shared" si="1"/>
        <v>9.5</v>
      </c>
      <c r="S8" s="254">
        <f t="shared" si="2"/>
        <v>10</v>
      </c>
      <c r="T8" s="8">
        <v>10</v>
      </c>
      <c r="U8" s="36">
        <f t="shared" si="3"/>
        <v>10</v>
      </c>
    </row>
    <row r="9" spans="1:21" ht="12.75">
      <c r="A9" s="3">
        <f t="shared" si="0"/>
        <v>8.666666666666666</v>
      </c>
      <c r="B9" s="2">
        <v>7</v>
      </c>
      <c r="C9" s="37" t="s">
        <v>185</v>
      </c>
      <c r="D9" s="158" t="s">
        <v>100</v>
      </c>
      <c r="E9" s="74"/>
      <c r="F9" s="82">
        <v>9</v>
      </c>
      <c r="G9" s="74"/>
      <c r="H9" s="73">
        <v>9</v>
      </c>
      <c r="I9" s="74"/>
      <c r="J9" s="73">
        <v>7</v>
      </c>
      <c r="K9" s="74"/>
      <c r="L9" s="73">
        <v>9</v>
      </c>
      <c r="M9" s="74"/>
      <c r="N9" s="280">
        <v>9</v>
      </c>
      <c r="O9" s="246"/>
      <c r="P9" s="284"/>
      <c r="Q9" s="245">
        <v>9</v>
      </c>
      <c r="R9" s="86">
        <f t="shared" si="1"/>
        <v>8.666666666666666</v>
      </c>
      <c r="S9" s="254">
        <f t="shared" si="2"/>
        <v>9</v>
      </c>
      <c r="T9" s="8">
        <v>9</v>
      </c>
      <c r="U9" s="36">
        <f t="shared" si="3"/>
        <v>9</v>
      </c>
    </row>
    <row r="10" spans="1:21" ht="12.75">
      <c r="A10" s="3">
        <f t="shared" si="0"/>
        <v>6.5</v>
      </c>
      <c r="B10" s="2">
        <v>8</v>
      </c>
      <c r="C10" s="37" t="s">
        <v>186</v>
      </c>
      <c r="D10" s="158" t="s">
        <v>108</v>
      </c>
      <c r="E10" s="72"/>
      <c r="F10" s="73">
        <v>7</v>
      </c>
      <c r="G10" s="74"/>
      <c r="H10" s="73">
        <v>6</v>
      </c>
      <c r="I10" s="74"/>
      <c r="J10" s="73">
        <v>6</v>
      </c>
      <c r="K10" s="74"/>
      <c r="L10" s="73">
        <v>7</v>
      </c>
      <c r="M10" s="74"/>
      <c r="N10" s="129">
        <v>4</v>
      </c>
      <c r="O10" s="74" t="s">
        <v>321</v>
      </c>
      <c r="P10" s="91"/>
      <c r="Q10" s="82">
        <v>9</v>
      </c>
      <c r="R10" s="86">
        <f t="shared" si="1"/>
        <v>6.5</v>
      </c>
      <c r="S10" s="254">
        <f t="shared" si="2"/>
        <v>7</v>
      </c>
      <c r="T10" s="8">
        <v>9</v>
      </c>
      <c r="U10" s="36">
        <f t="shared" si="3"/>
        <v>8</v>
      </c>
    </row>
    <row r="11" spans="1:21" ht="12.75">
      <c r="A11" s="3">
        <f t="shared" si="0"/>
        <v>4.111111111111111</v>
      </c>
      <c r="B11" s="2">
        <v>9</v>
      </c>
      <c r="C11" s="37" t="s">
        <v>187</v>
      </c>
      <c r="D11" s="158" t="s">
        <v>97</v>
      </c>
      <c r="E11" s="72">
        <v>1</v>
      </c>
      <c r="F11" s="82">
        <v>7</v>
      </c>
      <c r="G11" s="74">
        <v>1</v>
      </c>
      <c r="H11" s="82">
        <v>7</v>
      </c>
      <c r="I11" s="74">
        <v>1</v>
      </c>
      <c r="J11" s="82">
        <v>6</v>
      </c>
      <c r="K11" s="74"/>
      <c r="L11" s="73">
        <v>6</v>
      </c>
      <c r="M11" s="74"/>
      <c r="N11" s="129">
        <v>4</v>
      </c>
      <c r="O11" s="74"/>
      <c r="P11" s="91"/>
      <c r="Q11" s="73">
        <v>4</v>
      </c>
      <c r="R11" s="86">
        <f t="shared" si="1"/>
        <v>4.111111111111111</v>
      </c>
      <c r="S11" s="254">
        <f t="shared" si="2"/>
        <v>4</v>
      </c>
      <c r="T11" s="8">
        <v>7</v>
      </c>
      <c r="U11" s="36">
        <f t="shared" si="3"/>
        <v>5.5</v>
      </c>
    </row>
    <row r="12" spans="1:25" ht="12.75">
      <c r="A12" s="3">
        <f t="shared" si="0"/>
        <v>9</v>
      </c>
      <c r="B12" s="2">
        <v>10</v>
      </c>
      <c r="C12" s="37" t="s">
        <v>188</v>
      </c>
      <c r="D12" s="158" t="s">
        <v>103</v>
      </c>
      <c r="E12" s="74"/>
      <c r="F12" s="73">
        <v>9</v>
      </c>
      <c r="G12" s="72"/>
      <c r="H12" s="82">
        <v>9</v>
      </c>
      <c r="I12" s="72"/>
      <c r="J12" s="73">
        <v>8</v>
      </c>
      <c r="K12" s="74"/>
      <c r="L12" s="73">
        <v>9</v>
      </c>
      <c r="M12" s="74"/>
      <c r="N12" s="129">
        <v>10</v>
      </c>
      <c r="O12" s="74"/>
      <c r="P12" s="91"/>
      <c r="Q12" s="73">
        <v>9</v>
      </c>
      <c r="R12" s="86">
        <f t="shared" si="1"/>
        <v>9</v>
      </c>
      <c r="S12" s="254">
        <f t="shared" si="2"/>
        <v>9</v>
      </c>
      <c r="T12" s="8">
        <v>9</v>
      </c>
      <c r="U12" s="36">
        <f t="shared" si="3"/>
        <v>9</v>
      </c>
      <c r="X12" s="3"/>
      <c r="Y12" s="3"/>
    </row>
    <row r="13" spans="1:25" ht="12.75">
      <c r="A13" s="3">
        <f t="shared" si="0"/>
        <v>8.333333333333334</v>
      </c>
      <c r="B13" s="2">
        <v>11</v>
      </c>
      <c r="C13" s="2" t="s">
        <v>189</v>
      </c>
      <c r="D13" s="122" t="s">
        <v>109</v>
      </c>
      <c r="E13" s="74"/>
      <c r="F13" s="73">
        <v>9</v>
      </c>
      <c r="G13" s="72"/>
      <c r="H13" s="73">
        <v>7</v>
      </c>
      <c r="I13" s="72"/>
      <c r="J13" s="73">
        <v>6</v>
      </c>
      <c r="K13" s="74"/>
      <c r="L13" s="73">
        <v>9</v>
      </c>
      <c r="M13" s="74" t="s">
        <v>321</v>
      </c>
      <c r="N13" s="129">
        <v>9</v>
      </c>
      <c r="O13" s="74"/>
      <c r="P13" s="91"/>
      <c r="Q13" s="73">
        <v>10</v>
      </c>
      <c r="R13" s="86">
        <f t="shared" si="1"/>
        <v>8.333333333333334</v>
      </c>
      <c r="S13" s="254">
        <v>9</v>
      </c>
      <c r="T13" s="8">
        <v>8</v>
      </c>
      <c r="U13" s="36">
        <f t="shared" si="3"/>
        <v>8.5</v>
      </c>
      <c r="X13" s="3"/>
      <c r="Y13" s="3"/>
    </row>
    <row r="14" spans="1:25" ht="12.75">
      <c r="A14" s="3">
        <f t="shared" si="0"/>
        <v>4.5</v>
      </c>
      <c r="B14" s="2">
        <v>12</v>
      </c>
      <c r="C14" s="2" t="s">
        <v>190</v>
      </c>
      <c r="D14" s="122" t="s">
        <v>106</v>
      </c>
      <c r="E14" s="74">
        <v>1</v>
      </c>
      <c r="F14" s="82">
        <v>7</v>
      </c>
      <c r="G14" s="72"/>
      <c r="H14" s="82">
        <v>6</v>
      </c>
      <c r="I14" s="72">
        <v>1</v>
      </c>
      <c r="J14" s="82">
        <v>7</v>
      </c>
      <c r="K14" s="74"/>
      <c r="L14" s="82">
        <v>6</v>
      </c>
      <c r="M14" s="74"/>
      <c r="N14" s="95">
        <v>4</v>
      </c>
      <c r="O14" s="72"/>
      <c r="P14" s="92"/>
      <c r="Q14" s="82">
        <v>4</v>
      </c>
      <c r="R14" s="86">
        <f t="shared" si="1"/>
        <v>4.5</v>
      </c>
      <c r="S14" s="254">
        <f t="shared" si="2"/>
        <v>5</v>
      </c>
      <c r="T14" s="8">
        <v>4</v>
      </c>
      <c r="U14" s="36">
        <f t="shared" si="3"/>
        <v>4.5</v>
      </c>
      <c r="X14" s="3"/>
      <c r="Y14" s="3"/>
    </row>
    <row r="15" spans="1:25" ht="12.75">
      <c r="A15" s="3">
        <f t="shared" si="0"/>
        <v>7.666666666666667</v>
      </c>
      <c r="B15" s="2">
        <v>13</v>
      </c>
      <c r="C15" s="2" t="s">
        <v>191</v>
      </c>
      <c r="D15" s="122" t="s">
        <v>120</v>
      </c>
      <c r="E15" s="74"/>
      <c r="F15" s="73">
        <v>9</v>
      </c>
      <c r="G15" s="72"/>
      <c r="H15" s="82">
        <v>5</v>
      </c>
      <c r="I15" s="72"/>
      <c r="J15" s="82">
        <v>5</v>
      </c>
      <c r="K15" s="74"/>
      <c r="L15" s="73">
        <v>8</v>
      </c>
      <c r="M15" s="74"/>
      <c r="N15" s="95">
        <v>9</v>
      </c>
      <c r="O15" s="72"/>
      <c r="P15" s="92"/>
      <c r="Q15" s="282">
        <v>10</v>
      </c>
      <c r="R15" s="86">
        <f t="shared" si="1"/>
        <v>7.666666666666667</v>
      </c>
      <c r="S15" s="254">
        <f t="shared" si="2"/>
        <v>8</v>
      </c>
      <c r="T15" s="8">
        <v>8</v>
      </c>
      <c r="U15" s="36">
        <f t="shared" si="3"/>
        <v>8</v>
      </c>
      <c r="X15" s="3"/>
      <c r="Y15" s="3"/>
    </row>
    <row r="16" spans="1:21" ht="12.75">
      <c r="A16" s="3">
        <f t="shared" si="0"/>
        <v>9.5</v>
      </c>
      <c r="B16" s="2">
        <v>14</v>
      </c>
      <c r="C16" s="2" t="s">
        <v>192</v>
      </c>
      <c r="D16" s="122" t="s">
        <v>107</v>
      </c>
      <c r="E16" s="74"/>
      <c r="F16" s="73">
        <v>9</v>
      </c>
      <c r="G16" s="74"/>
      <c r="H16" s="73">
        <v>9</v>
      </c>
      <c r="I16" s="74"/>
      <c r="J16" s="82">
        <v>9</v>
      </c>
      <c r="K16" s="74"/>
      <c r="L16" s="73">
        <v>10</v>
      </c>
      <c r="M16" s="74"/>
      <c r="N16" s="129">
        <v>10</v>
      </c>
      <c r="O16" s="74"/>
      <c r="P16" s="91"/>
      <c r="Q16" s="82">
        <v>10</v>
      </c>
      <c r="R16" s="86">
        <f t="shared" si="1"/>
        <v>9.5</v>
      </c>
      <c r="S16" s="254">
        <f t="shared" si="2"/>
        <v>10</v>
      </c>
      <c r="T16" s="8">
        <v>10</v>
      </c>
      <c r="U16" s="36">
        <f t="shared" si="3"/>
        <v>10</v>
      </c>
    </row>
    <row r="17" spans="2:28" s="5" customFormat="1" ht="12.75">
      <c r="B17" s="6"/>
      <c r="C17" s="334" t="s">
        <v>0</v>
      </c>
      <c r="D17" s="335"/>
      <c r="E17" s="76"/>
      <c r="F17" s="77">
        <f>AVERAGE(F3:F16)</f>
        <v>8.357142857142858</v>
      </c>
      <c r="G17" s="77"/>
      <c r="H17" s="77">
        <f>AVERAGE(H3:H16)</f>
        <v>7.642857142857143</v>
      </c>
      <c r="I17" s="77"/>
      <c r="J17" s="77">
        <f>AVERAGE(J3:J16)</f>
        <v>7.285714285714286</v>
      </c>
      <c r="K17" s="77"/>
      <c r="L17" s="77">
        <f>AVERAGE(L3:L16)</f>
        <v>8</v>
      </c>
      <c r="M17" s="77"/>
      <c r="N17" s="94">
        <f>AVERAGE(N3:N16)</f>
        <v>7.857142857142857</v>
      </c>
      <c r="O17" s="101"/>
      <c r="P17" s="124"/>
      <c r="Q17" s="102">
        <f>AVERAGE(Q3:Q16)</f>
        <v>8.357142857142858</v>
      </c>
      <c r="R17" s="67">
        <f>AVERAGE(R3:R16)</f>
        <v>7.6309523809523805</v>
      </c>
      <c r="S17" s="94">
        <f>AVERAGE(S3:S16)</f>
        <v>7.928571428571429</v>
      </c>
      <c r="T17" s="34">
        <f>AVERAGE(T3:T16)</f>
        <v>8.071428571428571</v>
      </c>
      <c r="U17" s="34">
        <f>AVERAGE(U3:U16)</f>
        <v>8</v>
      </c>
      <c r="Z17"/>
      <c r="AA17"/>
      <c r="AB17"/>
    </row>
    <row r="18" spans="2:21" s="5" customFormat="1" ht="13.5" thickBot="1">
      <c r="B18" s="6"/>
      <c r="C18" s="7"/>
      <c r="D18" s="65"/>
      <c r="E18" s="324" t="s">
        <v>59</v>
      </c>
      <c r="F18" s="325"/>
      <c r="G18" s="324" t="s">
        <v>60</v>
      </c>
      <c r="H18" s="325"/>
      <c r="I18" s="324" t="s">
        <v>61</v>
      </c>
      <c r="J18" s="325"/>
      <c r="K18" s="324" t="s">
        <v>101</v>
      </c>
      <c r="L18" s="325"/>
      <c r="M18" s="324" t="s">
        <v>66</v>
      </c>
      <c r="N18" s="326"/>
      <c r="O18" s="340" t="s">
        <v>102</v>
      </c>
      <c r="P18" s="341"/>
      <c r="Q18" s="342"/>
      <c r="R18" s="80"/>
      <c r="S18" s="8"/>
      <c r="T18" s="10"/>
      <c r="U18" s="10"/>
    </row>
    <row r="19" spans="2:19" ht="13.5" thickBot="1">
      <c r="B19" s="330" t="s">
        <v>36</v>
      </c>
      <c r="C19" s="330"/>
      <c r="D19" s="327"/>
      <c r="E19" s="319" t="s">
        <v>287</v>
      </c>
      <c r="F19" s="338"/>
      <c r="G19" s="338"/>
      <c r="H19" s="338"/>
      <c r="I19" s="338"/>
      <c r="J19" s="338"/>
      <c r="K19" s="338"/>
      <c r="L19" s="338"/>
      <c r="M19" s="338"/>
      <c r="N19" s="338"/>
      <c r="O19" s="336"/>
      <c r="P19" s="336"/>
      <c r="Q19" s="337"/>
      <c r="R19" s="247">
        <f>S19/B16</f>
        <v>1</v>
      </c>
      <c r="S19" s="36">
        <f>COUNTIF(S3:S16,"&gt;3")</f>
        <v>14</v>
      </c>
    </row>
    <row r="20" spans="2:19" ht="12.75">
      <c r="B20" s="327" t="s">
        <v>48</v>
      </c>
      <c r="C20" s="328"/>
      <c r="D20" s="32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248"/>
      <c r="P20" s="248"/>
      <c r="Q20" s="248"/>
      <c r="R20" s="62">
        <f>S20/B16</f>
        <v>0.7857142857142857</v>
      </c>
      <c r="S20" s="8">
        <f>COUNTIF(S3:S16,"&gt;6")</f>
        <v>11</v>
      </c>
    </row>
    <row r="22" ht="12.75">
      <c r="C22" t="s">
        <v>211</v>
      </c>
    </row>
  </sheetData>
  <sheetProtection/>
  <mergeCells count="11">
    <mergeCell ref="M18:N18"/>
    <mergeCell ref="B20:D20"/>
    <mergeCell ref="B19:D19"/>
    <mergeCell ref="E19:Q19"/>
    <mergeCell ref="O18:Q18"/>
    <mergeCell ref="K18:L18"/>
    <mergeCell ref="C1:J1"/>
    <mergeCell ref="C17:D17"/>
    <mergeCell ref="E18:F18"/>
    <mergeCell ref="G18:H18"/>
    <mergeCell ref="I18:J18"/>
  </mergeCells>
  <conditionalFormatting sqref="S3:U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7"/>
  <sheetViews>
    <sheetView zoomScale="95" zoomScaleNormal="95" zoomScalePageLayoutView="0" workbookViewId="0" topLeftCell="C1">
      <selection activeCell="T3" sqref="T3"/>
    </sheetView>
  </sheetViews>
  <sheetFormatPr defaultColWidth="9.00390625" defaultRowHeight="12.75"/>
  <cols>
    <col min="1" max="1" width="7.375" style="0" hidden="1" customWidth="1"/>
    <col min="2" max="2" width="4.375" style="0" customWidth="1"/>
    <col min="3" max="3" width="24.625" style="0" customWidth="1"/>
    <col min="4" max="4" width="8.875" style="0" customWidth="1"/>
    <col min="5" max="6" width="6.00390625" style="0" customWidth="1"/>
    <col min="7" max="7" width="5.375" style="0" customWidth="1"/>
    <col min="8" max="8" width="5.625" style="0" customWidth="1"/>
    <col min="9" max="11" width="5.875" style="0" bestFit="1" customWidth="1"/>
    <col min="12" max="20" width="5.75390625" style="0" customWidth="1"/>
    <col min="21" max="21" width="9.25390625" style="3" bestFit="1" customWidth="1"/>
    <col min="22" max="22" width="9.25390625" style="10" bestFit="1" customWidth="1"/>
    <col min="24" max="25" width="9.25390625" style="0" bestFit="1" customWidth="1"/>
  </cols>
  <sheetData>
    <row r="1" spans="3:34" ht="13.5" thickBot="1">
      <c r="C1" s="323" t="s">
        <v>209</v>
      </c>
      <c r="D1" s="323"/>
      <c r="E1" s="323"/>
      <c r="F1" s="323"/>
      <c r="G1" s="323"/>
      <c r="H1" s="323"/>
      <c r="I1" s="323"/>
      <c r="J1" s="323"/>
      <c r="K1" s="52"/>
      <c r="L1" s="52"/>
      <c r="M1" s="33"/>
      <c r="N1" s="33"/>
      <c r="O1" s="33"/>
      <c r="P1" s="33"/>
      <c r="Q1" s="33"/>
      <c r="R1" s="33"/>
      <c r="S1" s="33"/>
      <c r="T1" s="33"/>
      <c r="U1" s="52"/>
      <c r="V1" s="52"/>
      <c r="W1" s="33"/>
      <c r="X1" s="33"/>
      <c r="Y1" s="33"/>
      <c r="Z1" s="33"/>
      <c r="AA1" s="33"/>
      <c r="AB1" s="33"/>
      <c r="AC1" s="54"/>
      <c r="AD1" s="55"/>
      <c r="AG1" s="14"/>
      <c r="AH1" s="15"/>
    </row>
    <row r="2" spans="2:30" ht="16.5" customHeight="1" thickBot="1">
      <c r="B2" s="56" t="s">
        <v>69</v>
      </c>
      <c r="C2" s="57" t="s">
        <v>26</v>
      </c>
      <c r="D2" s="58" t="s">
        <v>70</v>
      </c>
      <c r="E2" s="204">
        <v>43115</v>
      </c>
      <c r="F2" s="206">
        <v>43118</v>
      </c>
      <c r="G2" s="68">
        <v>43122</v>
      </c>
      <c r="H2" s="69">
        <v>43139</v>
      </c>
      <c r="I2" s="68">
        <v>43146</v>
      </c>
      <c r="J2" s="69">
        <v>43150</v>
      </c>
      <c r="K2" s="68">
        <v>43159</v>
      </c>
      <c r="L2" s="103">
        <v>43161</v>
      </c>
      <c r="M2" s="68">
        <v>43164</v>
      </c>
      <c r="N2" s="69">
        <v>43171</v>
      </c>
      <c r="O2" s="105">
        <v>43175</v>
      </c>
      <c r="P2" s="68">
        <v>43185</v>
      </c>
      <c r="Q2" s="105">
        <v>43186</v>
      </c>
      <c r="R2" s="68">
        <v>43193</v>
      </c>
      <c r="S2" s="128">
        <v>43195</v>
      </c>
      <c r="T2" s="69">
        <v>43280</v>
      </c>
      <c r="U2" s="59" t="s">
        <v>24</v>
      </c>
      <c r="V2" s="60" t="s">
        <v>79</v>
      </c>
      <c r="W2" s="33"/>
      <c r="X2" s="33"/>
      <c r="Y2" s="33"/>
      <c r="Z2" s="33"/>
      <c r="AA2" s="33"/>
      <c r="AB2" s="33"/>
      <c r="AC2" s="33"/>
      <c r="AD2" s="33"/>
    </row>
    <row r="3" spans="1:25" ht="12.75">
      <c r="A3" s="3">
        <f aca="true" t="shared" si="0" ref="A3:A16">U3</f>
        <v>8</v>
      </c>
      <c r="B3" s="37">
        <v>1</v>
      </c>
      <c r="C3" s="114" t="s">
        <v>297</v>
      </c>
      <c r="D3" s="158" t="s">
        <v>100</v>
      </c>
      <c r="E3" s="118"/>
      <c r="F3" s="257">
        <v>9</v>
      </c>
      <c r="G3" s="120"/>
      <c r="H3" s="119">
        <v>9</v>
      </c>
      <c r="I3" s="75" t="s">
        <v>321</v>
      </c>
      <c r="J3" s="71">
        <v>10</v>
      </c>
      <c r="K3" s="75"/>
      <c r="L3" s="104">
        <v>6</v>
      </c>
      <c r="M3" s="75" t="s">
        <v>321</v>
      </c>
      <c r="N3" s="71">
        <v>4</v>
      </c>
      <c r="O3" s="123">
        <v>10</v>
      </c>
      <c r="P3" s="120"/>
      <c r="Q3" s="123">
        <v>7</v>
      </c>
      <c r="R3" s="75"/>
      <c r="S3" s="19"/>
      <c r="T3" s="71">
        <v>9</v>
      </c>
      <c r="U3" s="79">
        <f aca="true" t="shared" si="1" ref="U3:U11">AVERAGE(E3:T3)</f>
        <v>8</v>
      </c>
      <c r="V3" s="36">
        <f aca="true" t="shared" si="2" ref="V3:V18">ROUND(U3,0)</f>
        <v>8</v>
      </c>
      <c r="W3" s="1" t="s">
        <v>30</v>
      </c>
      <c r="X3" s="1">
        <f>COUNTIF(V3:V20,"&gt;8")</f>
        <v>4</v>
      </c>
      <c r="Y3" s="43">
        <f>X3/$B$20</f>
        <v>0.23529411764705882</v>
      </c>
    </row>
    <row r="4" spans="1:25" ht="12.75">
      <c r="A4" s="3">
        <f t="shared" si="0"/>
        <v>8.125</v>
      </c>
      <c r="B4" s="2">
        <v>2</v>
      </c>
      <c r="C4" s="2" t="s">
        <v>298</v>
      </c>
      <c r="D4" s="122" t="s">
        <v>119</v>
      </c>
      <c r="E4" s="72"/>
      <c r="F4" s="129">
        <v>9</v>
      </c>
      <c r="G4" s="74"/>
      <c r="H4" s="73">
        <v>9</v>
      </c>
      <c r="I4" s="74"/>
      <c r="J4" s="73">
        <v>9</v>
      </c>
      <c r="K4" s="74"/>
      <c r="L4" s="129">
        <v>9</v>
      </c>
      <c r="M4" s="74"/>
      <c r="N4" s="73">
        <v>8</v>
      </c>
      <c r="O4" s="91">
        <v>10</v>
      </c>
      <c r="P4" s="74"/>
      <c r="Q4" s="91">
        <v>5</v>
      </c>
      <c r="R4" s="74" t="s">
        <v>321</v>
      </c>
      <c r="S4" s="12"/>
      <c r="T4" s="73">
        <v>6</v>
      </c>
      <c r="U4" s="79">
        <f t="shared" si="1"/>
        <v>8.125</v>
      </c>
      <c r="V4" s="36">
        <f t="shared" si="2"/>
        <v>8</v>
      </c>
      <c r="W4" s="1" t="s">
        <v>31</v>
      </c>
      <c r="X4" s="44">
        <f>COUNTIF(V3:V20,7)+COUNTIF(V3:V20,8)</f>
        <v>10</v>
      </c>
      <c r="Y4" s="43">
        <f>X4/$B$20</f>
        <v>0.5882352941176471</v>
      </c>
    </row>
    <row r="5" spans="1:25" ht="12.75">
      <c r="A5" s="3">
        <f t="shared" si="0"/>
        <v>6.875</v>
      </c>
      <c r="B5" s="2">
        <v>3</v>
      </c>
      <c r="C5" s="2" t="s">
        <v>299</v>
      </c>
      <c r="D5" s="122" t="s">
        <v>109</v>
      </c>
      <c r="E5" s="72"/>
      <c r="F5" s="129">
        <v>8</v>
      </c>
      <c r="G5" s="74" t="s">
        <v>321</v>
      </c>
      <c r="H5" s="73">
        <v>9</v>
      </c>
      <c r="I5" s="74"/>
      <c r="J5" s="73">
        <v>9</v>
      </c>
      <c r="K5" s="74" t="s">
        <v>321</v>
      </c>
      <c r="L5" s="129">
        <v>5</v>
      </c>
      <c r="M5" s="74"/>
      <c r="N5" s="73">
        <v>5</v>
      </c>
      <c r="O5" s="91">
        <v>9</v>
      </c>
      <c r="P5" s="74"/>
      <c r="Q5" s="91">
        <v>4</v>
      </c>
      <c r="R5" s="74" t="s">
        <v>321</v>
      </c>
      <c r="S5" s="12"/>
      <c r="T5" s="73">
        <v>6</v>
      </c>
      <c r="U5" s="79">
        <f t="shared" si="1"/>
        <v>6.875</v>
      </c>
      <c r="V5" s="36">
        <f t="shared" si="2"/>
        <v>7</v>
      </c>
      <c r="W5" s="1" t="s">
        <v>32</v>
      </c>
      <c r="X5" s="44">
        <f>COUNTIF(V3:V20,4)+COUNTIF(V3:V20,5)+COUNTIF(V3:V20,6)</f>
        <v>3</v>
      </c>
      <c r="Y5" s="43">
        <f>X5/$B$20</f>
        <v>0.17647058823529413</v>
      </c>
    </row>
    <row r="6" spans="1:25" ht="12.75">
      <c r="A6" s="3">
        <f t="shared" si="0"/>
        <v>8</v>
      </c>
      <c r="B6" s="2">
        <v>4</v>
      </c>
      <c r="C6" s="2" t="s">
        <v>300</v>
      </c>
      <c r="D6" s="122" t="s">
        <v>99</v>
      </c>
      <c r="E6" s="74"/>
      <c r="F6" s="129">
        <v>9</v>
      </c>
      <c r="G6" s="74"/>
      <c r="H6" s="73">
        <v>9</v>
      </c>
      <c r="I6" s="74"/>
      <c r="J6" s="73">
        <v>9</v>
      </c>
      <c r="K6" s="74"/>
      <c r="L6" s="129">
        <v>7</v>
      </c>
      <c r="M6" s="74"/>
      <c r="N6" s="73">
        <v>5</v>
      </c>
      <c r="O6" s="91">
        <v>9</v>
      </c>
      <c r="P6" s="74"/>
      <c r="Q6" s="91">
        <v>8</v>
      </c>
      <c r="R6" s="74" t="s">
        <v>321</v>
      </c>
      <c r="S6" s="12"/>
      <c r="T6" s="73">
        <v>8</v>
      </c>
      <c r="U6" s="79">
        <f t="shared" si="1"/>
        <v>8</v>
      </c>
      <c r="V6" s="36">
        <f t="shared" si="2"/>
        <v>8</v>
      </c>
      <c r="W6" s="1" t="s">
        <v>33</v>
      </c>
      <c r="X6" s="1">
        <f>COUNTIF(V3:V20,"&lt;4")</f>
        <v>0</v>
      </c>
      <c r="Y6" s="43">
        <f>X6/$B$20</f>
        <v>0</v>
      </c>
    </row>
    <row r="7" spans="1:25" ht="12.75">
      <c r="A7" s="3">
        <f t="shared" si="0"/>
        <v>9.444444444444445</v>
      </c>
      <c r="B7" s="2">
        <v>5</v>
      </c>
      <c r="C7" s="2" t="s">
        <v>301</v>
      </c>
      <c r="D7" s="122" t="s">
        <v>106</v>
      </c>
      <c r="E7" s="74"/>
      <c r="F7" s="129">
        <v>9</v>
      </c>
      <c r="G7" s="74"/>
      <c r="H7" s="73">
        <v>10</v>
      </c>
      <c r="I7" s="74"/>
      <c r="J7" s="82">
        <v>10</v>
      </c>
      <c r="K7" s="74">
        <v>10</v>
      </c>
      <c r="L7" s="129">
        <v>9</v>
      </c>
      <c r="M7" s="74"/>
      <c r="N7" s="73">
        <v>9</v>
      </c>
      <c r="O7" s="91">
        <v>10</v>
      </c>
      <c r="P7" s="74"/>
      <c r="Q7" s="91">
        <v>9</v>
      </c>
      <c r="R7" s="74"/>
      <c r="S7" s="12"/>
      <c r="T7" s="73">
        <v>9</v>
      </c>
      <c r="U7" s="79">
        <f t="shared" si="1"/>
        <v>9.444444444444445</v>
      </c>
      <c r="V7" s="36">
        <v>10</v>
      </c>
      <c r="W7" s="45" t="s">
        <v>34</v>
      </c>
      <c r="X7" s="1">
        <f>B20-SUM(X3:X6)</f>
        <v>0</v>
      </c>
      <c r="Y7" s="43">
        <f>X7/$B$20</f>
        <v>0</v>
      </c>
    </row>
    <row r="8" spans="1:22" ht="12.75">
      <c r="A8" s="3">
        <f t="shared" si="0"/>
        <v>7.125</v>
      </c>
      <c r="B8" s="2">
        <v>6</v>
      </c>
      <c r="C8" s="2" t="s">
        <v>302</v>
      </c>
      <c r="D8" s="122" t="s">
        <v>107</v>
      </c>
      <c r="E8" s="74"/>
      <c r="F8" s="129">
        <v>8</v>
      </c>
      <c r="G8" s="74"/>
      <c r="H8" s="73">
        <v>8</v>
      </c>
      <c r="I8" s="74"/>
      <c r="J8" s="73">
        <v>9</v>
      </c>
      <c r="K8" s="74"/>
      <c r="L8" s="129">
        <v>7</v>
      </c>
      <c r="M8" s="74"/>
      <c r="N8" s="73">
        <v>7</v>
      </c>
      <c r="O8" s="91">
        <v>7</v>
      </c>
      <c r="P8" s="74"/>
      <c r="Q8" s="91">
        <v>7</v>
      </c>
      <c r="R8" s="74"/>
      <c r="S8" s="12"/>
      <c r="T8" s="285">
        <v>4</v>
      </c>
      <c r="U8" s="79">
        <f t="shared" si="1"/>
        <v>7.125</v>
      </c>
      <c r="V8" s="8">
        <f t="shared" si="2"/>
        <v>7</v>
      </c>
    </row>
    <row r="9" spans="1:22" ht="12.75">
      <c r="A9" s="3">
        <f t="shared" si="0"/>
        <v>8.375</v>
      </c>
      <c r="B9" s="2">
        <v>7</v>
      </c>
      <c r="C9" s="2" t="s">
        <v>303</v>
      </c>
      <c r="D9" s="122" t="s">
        <v>97</v>
      </c>
      <c r="E9" s="74"/>
      <c r="F9" s="129">
        <v>9</v>
      </c>
      <c r="G9" s="74"/>
      <c r="H9" s="82">
        <v>10</v>
      </c>
      <c r="I9" s="74"/>
      <c r="J9" s="82">
        <v>9</v>
      </c>
      <c r="K9" s="74"/>
      <c r="L9" s="129">
        <v>6</v>
      </c>
      <c r="M9" s="74"/>
      <c r="N9" s="73">
        <v>8</v>
      </c>
      <c r="O9" s="91">
        <v>9</v>
      </c>
      <c r="P9" s="74"/>
      <c r="Q9" s="91">
        <v>7</v>
      </c>
      <c r="R9" s="74"/>
      <c r="S9" s="12"/>
      <c r="T9" s="82">
        <v>9</v>
      </c>
      <c r="U9" s="79">
        <f t="shared" si="1"/>
        <v>8.375</v>
      </c>
      <c r="V9" s="8">
        <v>9</v>
      </c>
    </row>
    <row r="10" spans="1:22" ht="12.75">
      <c r="A10" s="3">
        <f t="shared" si="0"/>
        <v>6.875</v>
      </c>
      <c r="B10" s="2">
        <v>8</v>
      </c>
      <c r="C10" s="2" t="s">
        <v>304</v>
      </c>
      <c r="D10" s="122" t="s">
        <v>120</v>
      </c>
      <c r="E10" s="72"/>
      <c r="F10" s="129">
        <v>8</v>
      </c>
      <c r="G10" s="74"/>
      <c r="H10" s="73">
        <v>8</v>
      </c>
      <c r="I10" s="74"/>
      <c r="J10" s="73">
        <v>6</v>
      </c>
      <c r="K10" s="74"/>
      <c r="L10" s="129">
        <v>4</v>
      </c>
      <c r="M10" s="74"/>
      <c r="N10" s="73">
        <v>8</v>
      </c>
      <c r="O10" s="91">
        <v>8</v>
      </c>
      <c r="P10" s="74"/>
      <c r="Q10" s="91">
        <v>6</v>
      </c>
      <c r="R10" s="74"/>
      <c r="S10" s="12"/>
      <c r="T10" s="82">
        <v>7</v>
      </c>
      <c r="U10" s="79">
        <f t="shared" si="1"/>
        <v>6.875</v>
      </c>
      <c r="V10" s="8">
        <f t="shared" si="2"/>
        <v>7</v>
      </c>
    </row>
    <row r="11" spans="1:22" ht="13.5" thickBot="1">
      <c r="A11" s="3">
        <f t="shared" si="0"/>
        <v>7.75</v>
      </c>
      <c r="B11" s="2">
        <v>9</v>
      </c>
      <c r="C11" s="2" t="s">
        <v>305</v>
      </c>
      <c r="D11" s="122" t="s">
        <v>103</v>
      </c>
      <c r="E11" s="163"/>
      <c r="F11" s="258">
        <v>9</v>
      </c>
      <c r="G11" s="166"/>
      <c r="H11" s="259">
        <v>10</v>
      </c>
      <c r="I11" s="74"/>
      <c r="J11" s="73">
        <v>6</v>
      </c>
      <c r="K11" s="74"/>
      <c r="L11" s="129">
        <v>6</v>
      </c>
      <c r="M11" s="162"/>
      <c r="N11" s="217">
        <v>7</v>
      </c>
      <c r="O11" s="260">
        <v>10</v>
      </c>
      <c r="P11" s="162"/>
      <c r="Q11" s="261">
        <v>5</v>
      </c>
      <c r="R11" s="162"/>
      <c r="S11" s="283"/>
      <c r="T11" s="173">
        <v>9</v>
      </c>
      <c r="U11" s="79">
        <f t="shared" si="1"/>
        <v>7.75</v>
      </c>
      <c r="V11" s="8">
        <f t="shared" si="2"/>
        <v>8</v>
      </c>
    </row>
    <row r="12" spans="2:30" ht="16.5" customHeight="1" thickBot="1">
      <c r="B12" s="56" t="s">
        <v>69</v>
      </c>
      <c r="C12" s="57" t="s">
        <v>26</v>
      </c>
      <c r="D12" s="58" t="s">
        <v>70</v>
      </c>
      <c r="E12" s="255">
        <v>43115</v>
      </c>
      <c r="F12" s="256">
        <v>43118</v>
      </c>
      <c r="G12" s="68">
        <v>43122</v>
      </c>
      <c r="H12" s="69">
        <v>43140</v>
      </c>
      <c r="I12" s="68">
        <v>43147</v>
      </c>
      <c r="J12" s="69">
        <v>43154</v>
      </c>
      <c r="K12" s="68">
        <v>43160</v>
      </c>
      <c r="L12" s="103">
        <v>43162</v>
      </c>
      <c r="M12" s="204">
        <v>43164</v>
      </c>
      <c r="N12" s="206">
        <v>43174</v>
      </c>
      <c r="O12" s="235">
        <v>43192</v>
      </c>
      <c r="P12" s="68">
        <v>43185</v>
      </c>
      <c r="Q12" s="105">
        <v>43186</v>
      </c>
      <c r="R12" s="204">
        <v>43193</v>
      </c>
      <c r="S12" s="205">
        <v>43195</v>
      </c>
      <c r="T12" s="206"/>
      <c r="U12" s="59"/>
      <c r="V12" s="60" t="s">
        <v>147</v>
      </c>
      <c r="W12" s="33"/>
      <c r="X12" s="33"/>
      <c r="Y12" s="33"/>
      <c r="Z12" s="33"/>
      <c r="AA12" s="33"/>
      <c r="AB12" s="33"/>
      <c r="AC12" s="33"/>
      <c r="AD12" s="33"/>
    </row>
    <row r="13" spans="1:22" ht="12.75">
      <c r="A13" s="3">
        <f t="shared" si="0"/>
        <v>8.5</v>
      </c>
      <c r="B13" s="2">
        <v>10</v>
      </c>
      <c r="C13" s="2" t="s">
        <v>155</v>
      </c>
      <c r="D13" s="122" t="s">
        <v>107</v>
      </c>
      <c r="E13" s="118"/>
      <c r="F13" s="208">
        <v>9</v>
      </c>
      <c r="G13" s="120"/>
      <c r="H13" s="119">
        <v>8</v>
      </c>
      <c r="I13" s="120"/>
      <c r="J13" s="119">
        <v>9</v>
      </c>
      <c r="K13" s="120"/>
      <c r="L13" s="257">
        <v>9</v>
      </c>
      <c r="M13" s="120"/>
      <c r="N13" s="119">
        <v>8</v>
      </c>
      <c r="O13" s="227">
        <v>9</v>
      </c>
      <c r="P13" s="75"/>
      <c r="Q13" s="89">
        <v>7</v>
      </c>
      <c r="R13" s="120"/>
      <c r="S13" s="269" t="s">
        <v>321</v>
      </c>
      <c r="T13" s="119">
        <v>9</v>
      </c>
      <c r="U13" s="79">
        <f aca="true" t="shared" si="3" ref="U13:U20">AVERAGE(E13:T13)</f>
        <v>8.5</v>
      </c>
      <c r="V13" s="8">
        <f t="shared" si="2"/>
        <v>9</v>
      </c>
    </row>
    <row r="14" spans="1:27" ht="12.75">
      <c r="A14" s="3">
        <f t="shared" si="0"/>
        <v>8.5</v>
      </c>
      <c r="B14" s="2">
        <v>11</v>
      </c>
      <c r="C14" s="2" t="s">
        <v>295</v>
      </c>
      <c r="D14" s="122" t="s">
        <v>97</v>
      </c>
      <c r="E14" s="74"/>
      <c r="F14" s="95">
        <v>9</v>
      </c>
      <c r="G14" s="72"/>
      <c r="H14" s="73">
        <v>10</v>
      </c>
      <c r="I14" s="72"/>
      <c r="J14" s="73">
        <v>7</v>
      </c>
      <c r="K14" s="74"/>
      <c r="L14" s="129">
        <v>9</v>
      </c>
      <c r="M14" s="74"/>
      <c r="N14" s="73">
        <v>9</v>
      </c>
      <c r="O14" s="110">
        <v>8</v>
      </c>
      <c r="P14" s="74"/>
      <c r="Q14" s="91">
        <v>7</v>
      </c>
      <c r="R14" s="74"/>
      <c r="S14" s="12"/>
      <c r="T14" s="73">
        <v>9</v>
      </c>
      <c r="U14" s="79">
        <f t="shared" si="3"/>
        <v>8.5</v>
      </c>
      <c r="V14" s="8">
        <f t="shared" si="2"/>
        <v>9</v>
      </c>
      <c r="Y14" s="3"/>
      <c r="Z14" s="3"/>
      <c r="AA14" s="3"/>
    </row>
    <row r="15" spans="1:26" ht="12.75">
      <c r="A15" s="3">
        <f t="shared" si="0"/>
        <v>8.125</v>
      </c>
      <c r="B15" s="2">
        <v>12</v>
      </c>
      <c r="C15" s="2" t="s">
        <v>152</v>
      </c>
      <c r="D15" s="122" t="s">
        <v>110</v>
      </c>
      <c r="E15" s="74"/>
      <c r="F15" s="129">
        <v>6</v>
      </c>
      <c r="G15" s="74"/>
      <c r="H15" s="73">
        <v>8</v>
      </c>
      <c r="I15" s="74" t="s">
        <v>321</v>
      </c>
      <c r="J15" s="82">
        <v>10</v>
      </c>
      <c r="K15" s="74"/>
      <c r="L15" s="95">
        <v>7</v>
      </c>
      <c r="M15" s="72"/>
      <c r="N15" s="73">
        <v>9</v>
      </c>
      <c r="O15" s="110">
        <v>9</v>
      </c>
      <c r="P15" s="74"/>
      <c r="Q15" s="91">
        <v>8</v>
      </c>
      <c r="R15" s="74"/>
      <c r="S15" s="12"/>
      <c r="T15" s="82">
        <v>8</v>
      </c>
      <c r="U15" s="79">
        <f t="shared" si="3"/>
        <v>8.125</v>
      </c>
      <c r="V15" s="8">
        <f t="shared" si="2"/>
        <v>8</v>
      </c>
      <c r="Y15" s="3"/>
      <c r="Z15" s="3"/>
    </row>
    <row r="16" spans="1:26" ht="12.75">
      <c r="A16" s="3">
        <f t="shared" si="0"/>
        <v>6.125</v>
      </c>
      <c r="B16" s="2">
        <v>13</v>
      </c>
      <c r="C16" s="2" t="s">
        <v>167</v>
      </c>
      <c r="D16" s="122" t="s">
        <v>120</v>
      </c>
      <c r="E16" s="74"/>
      <c r="F16" s="129">
        <v>9</v>
      </c>
      <c r="G16" s="74"/>
      <c r="H16" s="73">
        <v>6</v>
      </c>
      <c r="I16" s="74"/>
      <c r="J16" s="73">
        <v>6</v>
      </c>
      <c r="K16" s="74"/>
      <c r="L16" s="129">
        <v>6</v>
      </c>
      <c r="M16" s="74"/>
      <c r="N16" s="73">
        <v>4</v>
      </c>
      <c r="O16" s="110">
        <v>5</v>
      </c>
      <c r="P16" s="74"/>
      <c r="Q16" s="91">
        <v>6</v>
      </c>
      <c r="R16" s="74"/>
      <c r="S16" s="12"/>
      <c r="T16" s="73">
        <v>7</v>
      </c>
      <c r="U16" s="79">
        <f t="shared" si="3"/>
        <v>6.125</v>
      </c>
      <c r="V16" s="8">
        <f t="shared" si="2"/>
        <v>6</v>
      </c>
      <c r="Y16" s="3"/>
      <c r="Z16" s="3"/>
    </row>
    <row r="17" spans="1:26" ht="12.75">
      <c r="A17" s="3">
        <f>U17</f>
        <v>6</v>
      </c>
      <c r="B17" s="37">
        <v>14</v>
      </c>
      <c r="C17" s="37" t="s">
        <v>296</v>
      </c>
      <c r="D17" s="158" t="s">
        <v>108</v>
      </c>
      <c r="E17" s="74"/>
      <c r="F17" s="129">
        <v>9</v>
      </c>
      <c r="G17" s="75"/>
      <c r="H17" s="71">
        <v>6</v>
      </c>
      <c r="I17" s="75"/>
      <c r="J17" s="71">
        <v>8</v>
      </c>
      <c r="K17" s="75"/>
      <c r="L17" s="104">
        <v>5</v>
      </c>
      <c r="M17" s="74">
        <v>1</v>
      </c>
      <c r="N17" s="266">
        <v>4</v>
      </c>
      <c r="O17" s="110">
        <v>9</v>
      </c>
      <c r="P17" s="74"/>
      <c r="Q17" s="91">
        <v>6</v>
      </c>
      <c r="R17" s="74"/>
      <c r="S17" s="12"/>
      <c r="T17" s="73">
        <v>6</v>
      </c>
      <c r="U17" s="79">
        <f t="shared" si="3"/>
        <v>6</v>
      </c>
      <c r="V17" s="8">
        <f t="shared" si="2"/>
        <v>6</v>
      </c>
      <c r="Y17" s="3"/>
      <c r="Z17" s="3"/>
    </row>
    <row r="18" spans="1:26" ht="12.75">
      <c r="A18" s="3">
        <f>U18</f>
        <v>4.2727272727272725</v>
      </c>
      <c r="B18" s="37">
        <v>15</v>
      </c>
      <c r="C18" s="37" t="s">
        <v>161</v>
      </c>
      <c r="D18" s="158" t="s">
        <v>98</v>
      </c>
      <c r="E18" s="74"/>
      <c r="F18" s="129">
        <v>9</v>
      </c>
      <c r="G18" s="75"/>
      <c r="H18" s="81">
        <v>8</v>
      </c>
      <c r="I18" s="75">
        <v>2</v>
      </c>
      <c r="J18" s="276">
        <v>4</v>
      </c>
      <c r="K18" s="75">
        <v>1</v>
      </c>
      <c r="L18" s="277">
        <v>4</v>
      </c>
      <c r="M18" s="74">
        <v>1</v>
      </c>
      <c r="N18" s="266">
        <v>4</v>
      </c>
      <c r="O18" s="110">
        <v>5</v>
      </c>
      <c r="P18" s="74"/>
      <c r="Q18" s="91">
        <v>5</v>
      </c>
      <c r="R18" s="74"/>
      <c r="S18" s="12"/>
      <c r="T18" s="285">
        <v>4</v>
      </c>
      <c r="U18" s="79">
        <f t="shared" si="3"/>
        <v>4.2727272727272725</v>
      </c>
      <c r="V18" s="8">
        <f t="shared" si="2"/>
        <v>4</v>
      </c>
      <c r="Y18" s="3"/>
      <c r="Z18" s="3"/>
    </row>
    <row r="19" spans="1:26" ht="12.75">
      <c r="A19" s="3">
        <f>U19</f>
        <v>8</v>
      </c>
      <c r="B19" s="37">
        <v>16</v>
      </c>
      <c r="C19" s="2" t="s">
        <v>162</v>
      </c>
      <c r="D19" s="122" t="s">
        <v>106</v>
      </c>
      <c r="E19" s="74"/>
      <c r="F19" s="129">
        <v>10</v>
      </c>
      <c r="G19" s="74"/>
      <c r="H19" s="73">
        <v>9</v>
      </c>
      <c r="I19" s="74"/>
      <c r="J19" s="73">
        <v>10</v>
      </c>
      <c r="K19" s="74"/>
      <c r="L19" s="95">
        <v>8</v>
      </c>
      <c r="M19" s="72"/>
      <c r="N19" s="82">
        <v>8</v>
      </c>
      <c r="O19" s="111">
        <v>9</v>
      </c>
      <c r="P19" s="72"/>
      <c r="Q19" s="92">
        <v>4</v>
      </c>
      <c r="R19" s="72"/>
      <c r="S19" s="160"/>
      <c r="T19" s="73">
        <v>6</v>
      </c>
      <c r="U19" s="79">
        <f t="shared" si="3"/>
        <v>8</v>
      </c>
      <c r="V19" s="36">
        <f>ROUND(U19,0)</f>
        <v>8</v>
      </c>
      <c r="Y19" s="3"/>
      <c r="Z19" s="3"/>
    </row>
    <row r="20" spans="1:22" ht="12.75">
      <c r="A20" s="3">
        <f>U20</f>
        <v>8.125</v>
      </c>
      <c r="B20" s="37">
        <v>17</v>
      </c>
      <c r="C20" s="2" t="s">
        <v>166</v>
      </c>
      <c r="D20" s="122" t="s">
        <v>119</v>
      </c>
      <c r="E20" s="74"/>
      <c r="F20" s="129">
        <v>9</v>
      </c>
      <c r="G20" s="162"/>
      <c r="H20" s="217">
        <v>10</v>
      </c>
      <c r="I20" s="162"/>
      <c r="J20" s="217">
        <v>7</v>
      </c>
      <c r="K20" s="162"/>
      <c r="L20" s="273">
        <v>9</v>
      </c>
      <c r="M20" s="74"/>
      <c r="N20" s="73">
        <v>9</v>
      </c>
      <c r="O20" s="110">
        <v>10</v>
      </c>
      <c r="P20" s="74"/>
      <c r="Q20" s="91">
        <v>5</v>
      </c>
      <c r="R20" s="74" t="s">
        <v>321</v>
      </c>
      <c r="S20" s="12"/>
      <c r="T20" s="73">
        <v>6</v>
      </c>
      <c r="U20" s="79">
        <f t="shared" si="3"/>
        <v>8.125</v>
      </c>
      <c r="V20" s="8">
        <f>ROUND(U20,0)</f>
        <v>8</v>
      </c>
    </row>
    <row r="21" spans="2:22" s="5" customFormat="1" ht="13.5" thickBot="1">
      <c r="B21" s="6"/>
      <c r="C21" s="334" t="s">
        <v>0</v>
      </c>
      <c r="D21" s="335"/>
      <c r="E21" s="101"/>
      <c r="F21" s="126">
        <f>AVERAGE(F3:F11,F13:F20)</f>
        <v>8.705882352941176</v>
      </c>
      <c r="G21" s="101"/>
      <c r="H21" s="102">
        <f>AVERAGE(H3:H11,H13:H20)</f>
        <v>8.647058823529411</v>
      </c>
      <c r="I21" s="101"/>
      <c r="J21" s="102">
        <f>AVERAGE(J3:J11,J13:J20)</f>
        <v>8.117647058823529</v>
      </c>
      <c r="K21" s="101"/>
      <c r="L21" s="126">
        <f>AVERAGE(L3:L11,L13:L20)</f>
        <v>6.823529411764706</v>
      </c>
      <c r="M21" s="101"/>
      <c r="N21" s="102">
        <f>AVERAGE(N3:N11,N13:N20)</f>
        <v>6.823529411764706</v>
      </c>
      <c r="O21" s="274">
        <f>AVERAGE(O3:O11,O13:O20)</f>
        <v>8.588235294117647</v>
      </c>
      <c r="P21" s="274"/>
      <c r="Q21" s="124">
        <f>AVERAGE(Q3:Q11,Q13:Q20)</f>
        <v>6.235294117647059</v>
      </c>
      <c r="R21" s="180"/>
      <c r="S21" s="270"/>
      <c r="T21" s="210">
        <f>AVERAGE(T3:T11,T13:T20)</f>
        <v>7.176470588235294</v>
      </c>
      <c r="U21" s="67">
        <f>AVERAGE(U3:U16,U17:U20)</f>
        <v>7.542186571598336</v>
      </c>
      <c r="V21" s="11">
        <f>AVERAGE(V3:V16,V17:V20)</f>
        <v>7.647058823529412</v>
      </c>
    </row>
    <row r="22" spans="2:22" s="5" customFormat="1" ht="13.5" thickBot="1">
      <c r="B22" s="6"/>
      <c r="C22" s="7"/>
      <c r="D22" s="65"/>
      <c r="E22" s="343" t="s">
        <v>59</v>
      </c>
      <c r="F22" s="341"/>
      <c r="G22" s="340" t="s">
        <v>60</v>
      </c>
      <c r="H22" s="342"/>
      <c r="I22" s="340" t="s">
        <v>61</v>
      </c>
      <c r="J22" s="342"/>
      <c r="K22" s="340" t="s">
        <v>101</v>
      </c>
      <c r="L22" s="345"/>
      <c r="M22" s="343" t="s">
        <v>66</v>
      </c>
      <c r="N22" s="344"/>
      <c r="O22" s="107" t="s">
        <v>64</v>
      </c>
      <c r="P22" s="319" t="s">
        <v>87</v>
      </c>
      <c r="Q22" s="339"/>
      <c r="R22" s="321" t="s">
        <v>88</v>
      </c>
      <c r="S22" s="336"/>
      <c r="T22" s="337"/>
      <c r="U22" s="80"/>
      <c r="V22" s="9"/>
    </row>
    <row r="23" spans="2:22" ht="13.5" thickBot="1">
      <c r="B23" s="330" t="s">
        <v>36</v>
      </c>
      <c r="C23" s="330"/>
      <c r="D23" s="327"/>
      <c r="E23" s="319" t="s">
        <v>71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19" t="s">
        <v>348</v>
      </c>
      <c r="Q23" s="338"/>
      <c r="R23" s="338"/>
      <c r="S23" s="338"/>
      <c r="T23" s="339"/>
      <c r="U23" s="62">
        <f>V23/B20</f>
        <v>1</v>
      </c>
      <c r="V23" s="8">
        <f>COUNTIF(V3:V20,"&gt;3")</f>
        <v>17</v>
      </c>
    </row>
    <row r="24" spans="2:22" ht="12.75">
      <c r="B24" s="327" t="s">
        <v>48</v>
      </c>
      <c r="C24" s="328"/>
      <c r="D24" s="329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>
        <f>V24/B20</f>
        <v>0.8235294117647058</v>
      </c>
      <c r="V24" s="8">
        <f>COUNTIF(V3:V20,"&gt;6")</f>
        <v>14</v>
      </c>
    </row>
    <row r="26" spans="3:4" ht="12.75">
      <c r="C26" s="22" t="s">
        <v>73</v>
      </c>
      <c r="D26" t="s">
        <v>74</v>
      </c>
    </row>
    <row r="27" ht="12.75">
      <c r="D27" t="s">
        <v>104</v>
      </c>
    </row>
  </sheetData>
  <sheetProtection/>
  <mergeCells count="13">
    <mergeCell ref="C1:J1"/>
    <mergeCell ref="C21:D21"/>
    <mergeCell ref="G22:H22"/>
    <mergeCell ref="I22:J22"/>
    <mergeCell ref="E22:F22"/>
    <mergeCell ref="P23:T23"/>
    <mergeCell ref="M22:N22"/>
    <mergeCell ref="K22:L22"/>
    <mergeCell ref="B24:D24"/>
    <mergeCell ref="B23:D23"/>
    <mergeCell ref="E23:O23"/>
    <mergeCell ref="P22:Q22"/>
    <mergeCell ref="R22:T22"/>
  </mergeCells>
  <conditionalFormatting sqref="V3:V11 V13:V2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1 U13:U2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B1">
      <selection activeCell="R13" sqref="R13"/>
    </sheetView>
  </sheetViews>
  <sheetFormatPr defaultColWidth="9.00390625" defaultRowHeight="12.75"/>
  <cols>
    <col min="1" max="1" width="6.875" style="0" hidden="1" customWidth="1"/>
    <col min="2" max="2" width="3.625" style="0" customWidth="1"/>
    <col min="3" max="3" width="20.125" style="0" customWidth="1"/>
    <col min="4" max="4" width="8.625" style="0" customWidth="1"/>
    <col min="5" max="6" width="5.75390625" style="0" customWidth="1"/>
    <col min="7" max="7" width="5.625" style="0" customWidth="1"/>
    <col min="8" max="10" width="5.75390625" style="0" customWidth="1"/>
    <col min="11" max="11" width="4.125" style="0" customWidth="1"/>
    <col min="12" max="12" width="6.75390625" style="0" customWidth="1"/>
    <col min="13" max="13" width="4.375" style="0" customWidth="1"/>
    <col min="14" max="14" width="6.125" style="0" customWidth="1"/>
    <col min="15" max="15" width="5.75390625" style="14" customWidth="1"/>
    <col min="16" max="18" width="5.75390625" style="0" customWidth="1"/>
    <col min="19" max="19" width="9.125" style="3" customWidth="1"/>
    <col min="20" max="20" width="9.125" style="10" customWidth="1"/>
  </cols>
  <sheetData>
    <row r="1" spans="3:29" ht="13.5" thickBot="1">
      <c r="C1" s="348" t="s">
        <v>288</v>
      </c>
      <c r="D1" s="348"/>
      <c r="E1" s="349"/>
      <c r="F1" s="349"/>
      <c r="G1" s="349"/>
      <c r="H1" s="349"/>
      <c r="I1" s="348"/>
      <c r="J1" s="348"/>
      <c r="K1" s="47"/>
      <c r="L1" s="33"/>
      <c r="M1" s="33"/>
      <c r="N1" s="33"/>
      <c r="O1" s="33"/>
      <c r="P1" s="52"/>
      <c r="Q1" s="52"/>
      <c r="R1" s="52"/>
      <c r="S1" s="33"/>
      <c r="T1" s="33"/>
      <c r="U1" s="33"/>
      <c r="V1" s="33"/>
      <c r="W1" s="33"/>
      <c r="X1" s="54"/>
      <c r="Y1" s="55"/>
      <c r="AB1" s="14"/>
      <c r="AC1" s="15"/>
    </row>
    <row r="2" spans="2:25" ht="16.5" customHeight="1" thickBot="1">
      <c r="B2" s="56" t="s">
        <v>69</v>
      </c>
      <c r="C2" s="57" t="s">
        <v>26</v>
      </c>
      <c r="D2" s="58" t="s">
        <v>70</v>
      </c>
      <c r="E2" s="205">
        <v>43154</v>
      </c>
      <c r="F2" s="206">
        <v>43182</v>
      </c>
      <c r="G2" s="205">
        <v>43196</v>
      </c>
      <c r="H2" s="206">
        <v>43203</v>
      </c>
      <c r="I2" s="68">
        <v>43210</v>
      </c>
      <c r="J2" s="103">
        <v>43215</v>
      </c>
      <c r="K2" s="204"/>
      <c r="L2" s="207">
        <v>43231</v>
      </c>
      <c r="M2" s="204"/>
      <c r="N2" s="206">
        <v>43238</v>
      </c>
      <c r="O2" s="108">
        <v>43245</v>
      </c>
      <c r="P2" s="96">
        <v>43257</v>
      </c>
      <c r="Q2" s="105">
        <v>43259</v>
      </c>
      <c r="R2" s="69">
        <v>43266</v>
      </c>
      <c r="S2" s="59" t="s">
        <v>24</v>
      </c>
      <c r="T2" s="60" t="s">
        <v>94</v>
      </c>
      <c r="U2" s="45" t="s">
        <v>30</v>
      </c>
      <c r="V2" s="1">
        <f>B17-SUM(V3:V5)</f>
        <v>0</v>
      </c>
      <c r="W2" s="43">
        <f>V2/$B$17</f>
        <v>0</v>
      </c>
      <c r="X2" s="33"/>
      <c r="Y2" s="33"/>
    </row>
    <row r="3" spans="1:23" ht="12.75">
      <c r="A3" s="3">
        <f aca="true" t="shared" si="0" ref="A3:A17">S3</f>
        <v>4.666666666666667</v>
      </c>
      <c r="B3" s="51">
        <v>1</v>
      </c>
      <c r="C3" s="114" t="s">
        <v>306</v>
      </c>
      <c r="D3" s="158" t="s">
        <v>97</v>
      </c>
      <c r="E3" s="118">
        <v>5</v>
      </c>
      <c r="F3" s="121">
        <v>4</v>
      </c>
      <c r="G3" s="198">
        <v>7</v>
      </c>
      <c r="H3" s="119">
        <v>4</v>
      </c>
      <c r="I3" s="157">
        <v>1</v>
      </c>
      <c r="J3" s="208">
        <v>7</v>
      </c>
      <c r="K3" s="118">
        <v>1</v>
      </c>
      <c r="L3" s="121">
        <v>7</v>
      </c>
      <c r="M3" s="198">
        <v>1</v>
      </c>
      <c r="N3" s="121">
        <v>7</v>
      </c>
      <c r="O3" s="111">
        <v>4</v>
      </c>
      <c r="P3" s="97"/>
      <c r="Q3" s="89"/>
      <c r="R3" s="317">
        <v>8</v>
      </c>
      <c r="S3" s="79">
        <f aca="true" t="shared" si="1" ref="S3:S17">AVERAGE(E3:R3)</f>
        <v>4.666666666666667</v>
      </c>
      <c r="T3" s="8">
        <f aca="true" t="shared" si="2" ref="T3:T17">ROUND(S3,0)</f>
        <v>5</v>
      </c>
      <c r="U3" s="1" t="s">
        <v>31</v>
      </c>
      <c r="V3" s="44">
        <f>COUNTIF(T3:T17,7)+COUNTIF(T3:T17,8)</f>
        <v>3</v>
      </c>
      <c r="W3" s="43">
        <f>V3/$B$17</f>
        <v>0.2</v>
      </c>
    </row>
    <row r="4" spans="1:23" ht="12.75">
      <c r="A4" s="3">
        <f t="shared" si="0"/>
        <v>4.7272727272727275</v>
      </c>
      <c r="B4" s="51">
        <v>2</v>
      </c>
      <c r="C4" s="2" t="s">
        <v>307</v>
      </c>
      <c r="D4" s="122" t="s">
        <v>99</v>
      </c>
      <c r="E4" s="72">
        <v>4</v>
      </c>
      <c r="F4" s="82">
        <v>4</v>
      </c>
      <c r="G4" s="100">
        <v>7</v>
      </c>
      <c r="H4" s="82">
        <v>4</v>
      </c>
      <c r="I4" s="98">
        <v>2</v>
      </c>
      <c r="J4" s="93">
        <v>7</v>
      </c>
      <c r="K4" s="72">
        <v>2</v>
      </c>
      <c r="L4" s="82">
        <v>4</v>
      </c>
      <c r="M4" s="100"/>
      <c r="N4" s="82">
        <v>5</v>
      </c>
      <c r="O4" s="111">
        <v>4</v>
      </c>
      <c r="P4" s="98"/>
      <c r="Q4" s="90"/>
      <c r="R4" s="81">
        <v>9</v>
      </c>
      <c r="S4" s="86">
        <f t="shared" si="1"/>
        <v>4.7272727272727275</v>
      </c>
      <c r="T4" s="8">
        <f t="shared" si="2"/>
        <v>5</v>
      </c>
      <c r="U4" s="1" t="s">
        <v>32</v>
      </c>
      <c r="V4" s="44">
        <f>COUNTIF(T3:T17,4)+COUNTIF(T3:T17,5)+COUNTIF(T3:T17,6)</f>
        <v>12</v>
      </c>
      <c r="W4" s="43">
        <f>V4/$B$17</f>
        <v>0.8</v>
      </c>
    </row>
    <row r="5" spans="1:23" ht="12.75">
      <c r="A5" s="3">
        <f t="shared" si="0"/>
        <v>5.545454545454546</v>
      </c>
      <c r="B5" s="51">
        <v>3</v>
      </c>
      <c r="C5" s="2" t="s">
        <v>308</v>
      </c>
      <c r="D5" s="122" t="s">
        <v>103</v>
      </c>
      <c r="E5" s="72">
        <v>7</v>
      </c>
      <c r="F5" s="82">
        <v>6</v>
      </c>
      <c r="G5" s="100">
        <v>9</v>
      </c>
      <c r="H5" s="82">
        <v>9</v>
      </c>
      <c r="I5" s="99"/>
      <c r="J5" s="129">
        <v>4</v>
      </c>
      <c r="K5" s="74">
        <v>1</v>
      </c>
      <c r="L5" s="82">
        <v>6</v>
      </c>
      <c r="M5" s="100">
        <v>1</v>
      </c>
      <c r="N5" s="82">
        <v>6</v>
      </c>
      <c r="O5" s="111">
        <v>5</v>
      </c>
      <c r="P5" s="99"/>
      <c r="Q5" s="91"/>
      <c r="R5" s="282">
        <v>7</v>
      </c>
      <c r="S5" s="86">
        <f t="shared" si="1"/>
        <v>5.545454545454546</v>
      </c>
      <c r="T5" s="8">
        <f t="shared" si="2"/>
        <v>6</v>
      </c>
      <c r="U5" s="1" t="s">
        <v>33</v>
      </c>
      <c r="V5" s="1">
        <f>COUNTIF(T3:T17,"&lt;4")</f>
        <v>0</v>
      </c>
      <c r="W5" s="43">
        <f>V5/$B$17</f>
        <v>0</v>
      </c>
    </row>
    <row r="6" spans="1:20" ht="12.75">
      <c r="A6" s="3">
        <f t="shared" si="0"/>
        <v>5.545454545454546</v>
      </c>
      <c r="B6" s="51">
        <v>4</v>
      </c>
      <c r="C6" s="2" t="s">
        <v>309</v>
      </c>
      <c r="D6" s="122" t="s">
        <v>119</v>
      </c>
      <c r="E6" s="72">
        <v>10</v>
      </c>
      <c r="F6" s="73">
        <v>5</v>
      </c>
      <c r="G6" s="100">
        <v>10</v>
      </c>
      <c r="H6" s="82">
        <v>7</v>
      </c>
      <c r="I6" s="99"/>
      <c r="J6" s="95">
        <v>6</v>
      </c>
      <c r="K6" s="72">
        <v>1</v>
      </c>
      <c r="L6" s="82">
        <v>4</v>
      </c>
      <c r="M6" s="100">
        <v>2</v>
      </c>
      <c r="N6" s="82">
        <v>7</v>
      </c>
      <c r="O6" s="110">
        <v>5</v>
      </c>
      <c r="P6" s="99"/>
      <c r="Q6" s="91"/>
      <c r="R6" s="82">
        <v>4</v>
      </c>
      <c r="S6" s="86">
        <f t="shared" si="1"/>
        <v>5.545454545454546</v>
      </c>
      <c r="T6" s="8">
        <f t="shared" si="2"/>
        <v>6</v>
      </c>
    </row>
    <row r="7" spans="1:21" ht="12.75">
      <c r="A7" s="3">
        <f t="shared" si="0"/>
        <v>6</v>
      </c>
      <c r="B7" s="51">
        <v>5</v>
      </c>
      <c r="C7" s="2" t="s">
        <v>310</v>
      </c>
      <c r="D7" s="122" t="s">
        <v>98</v>
      </c>
      <c r="E7" s="72">
        <v>4</v>
      </c>
      <c r="F7" s="82">
        <v>4</v>
      </c>
      <c r="G7" s="100">
        <v>9</v>
      </c>
      <c r="H7" s="82">
        <v>4</v>
      </c>
      <c r="I7" s="97"/>
      <c r="J7" s="93">
        <v>9</v>
      </c>
      <c r="K7" s="72"/>
      <c r="L7" s="82">
        <v>6</v>
      </c>
      <c r="M7" s="100"/>
      <c r="N7" s="73">
        <v>8</v>
      </c>
      <c r="O7" s="110">
        <v>4</v>
      </c>
      <c r="P7" s="97"/>
      <c r="Q7" s="89"/>
      <c r="R7" s="318">
        <v>6</v>
      </c>
      <c r="S7" s="86">
        <f t="shared" si="1"/>
        <v>6</v>
      </c>
      <c r="T7" s="8">
        <f t="shared" si="2"/>
        <v>6</v>
      </c>
      <c r="U7" s="231"/>
    </row>
    <row r="8" spans="1:20" ht="12.75">
      <c r="A8" s="3">
        <f t="shared" si="0"/>
        <v>6.666666666666667</v>
      </c>
      <c r="B8" s="51">
        <v>6</v>
      </c>
      <c r="C8" s="2" t="s">
        <v>311</v>
      </c>
      <c r="D8" s="122" t="s">
        <v>120</v>
      </c>
      <c r="E8" s="72">
        <v>6</v>
      </c>
      <c r="F8" s="82">
        <v>4</v>
      </c>
      <c r="G8" s="100">
        <v>10</v>
      </c>
      <c r="H8" s="82">
        <v>4</v>
      </c>
      <c r="I8" s="99"/>
      <c r="J8" s="95">
        <v>7</v>
      </c>
      <c r="K8" s="72"/>
      <c r="L8" s="82">
        <v>8</v>
      </c>
      <c r="M8" s="100"/>
      <c r="N8" s="82">
        <v>8</v>
      </c>
      <c r="O8" s="111">
        <v>4</v>
      </c>
      <c r="P8" s="99"/>
      <c r="Q8" s="91"/>
      <c r="R8" s="82">
        <v>9</v>
      </c>
      <c r="S8" s="86">
        <f t="shared" si="1"/>
        <v>6.666666666666667</v>
      </c>
      <c r="T8" s="8">
        <f t="shared" si="2"/>
        <v>7</v>
      </c>
    </row>
    <row r="9" spans="1:20" ht="12.75">
      <c r="A9" s="3">
        <f t="shared" si="0"/>
        <v>5</v>
      </c>
      <c r="B9" s="51">
        <v>7</v>
      </c>
      <c r="C9" s="2" t="s">
        <v>312</v>
      </c>
      <c r="D9" s="122" t="s">
        <v>99</v>
      </c>
      <c r="E9" s="72">
        <v>4</v>
      </c>
      <c r="F9" s="82">
        <v>4</v>
      </c>
      <c r="G9" s="100">
        <v>10</v>
      </c>
      <c r="H9" s="82">
        <v>4</v>
      </c>
      <c r="I9" s="100">
        <v>2</v>
      </c>
      <c r="J9" s="95">
        <v>7</v>
      </c>
      <c r="K9" s="72">
        <v>2</v>
      </c>
      <c r="L9" s="82">
        <v>4</v>
      </c>
      <c r="M9" s="100"/>
      <c r="N9" s="82">
        <v>5</v>
      </c>
      <c r="O9" s="111">
        <v>4</v>
      </c>
      <c r="P9" s="100"/>
      <c r="Q9" s="92"/>
      <c r="R9" s="82">
        <v>9</v>
      </c>
      <c r="S9" s="86">
        <f t="shared" si="1"/>
        <v>5</v>
      </c>
      <c r="T9" s="8">
        <f t="shared" si="2"/>
        <v>5</v>
      </c>
    </row>
    <row r="10" spans="1:24" ht="12.75">
      <c r="A10" s="3">
        <f t="shared" si="0"/>
        <v>5.2</v>
      </c>
      <c r="B10" s="51">
        <v>8</v>
      </c>
      <c r="C10" s="2" t="s">
        <v>313</v>
      </c>
      <c r="D10" s="122" t="s">
        <v>100</v>
      </c>
      <c r="E10" s="72">
        <v>4</v>
      </c>
      <c r="F10" s="82">
        <v>4</v>
      </c>
      <c r="G10" s="100">
        <v>8</v>
      </c>
      <c r="H10" s="82">
        <v>4</v>
      </c>
      <c r="I10" s="99">
        <v>2</v>
      </c>
      <c r="J10" s="95">
        <v>7</v>
      </c>
      <c r="K10" s="72"/>
      <c r="L10" s="82">
        <v>7</v>
      </c>
      <c r="M10" s="100"/>
      <c r="N10" s="82">
        <v>4</v>
      </c>
      <c r="O10" s="111">
        <v>4</v>
      </c>
      <c r="P10" s="100"/>
      <c r="Q10" s="92"/>
      <c r="R10" s="82">
        <v>8</v>
      </c>
      <c r="S10" s="86">
        <f t="shared" si="1"/>
        <v>5.2</v>
      </c>
      <c r="T10" s="8">
        <f t="shared" si="2"/>
        <v>5</v>
      </c>
      <c r="W10" s="14"/>
      <c r="X10" s="14"/>
    </row>
    <row r="11" spans="1:20" ht="12.75">
      <c r="A11" s="3">
        <f t="shared" si="0"/>
        <v>4.6</v>
      </c>
      <c r="B11" s="51">
        <v>9</v>
      </c>
      <c r="C11" s="2" t="s">
        <v>314</v>
      </c>
      <c r="D11" s="122" t="s">
        <v>110</v>
      </c>
      <c r="E11" s="72">
        <v>5</v>
      </c>
      <c r="F11" s="82">
        <v>4</v>
      </c>
      <c r="G11" s="100">
        <v>9</v>
      </c>
      <c r="H11" s="73">
        <v>4</v>
      </c>
      <c r="I11" s="99">
        <v>1</v>
      </c>
      <c r="J11" s="95">
        <v>6</v>
      </c>
      <c r="K11" s="315"/>
      <c r="L11" s="82">
        <v>4</v>
      </c>
      <c r="M11" s="100"/>
      <c r="N11" s="73">
        <v>4</v>
      </c>
      <c r="O11" s="110">
        <v>4</v>
      </c>
      <c r="P11" s="99"/>
      <c r="Q11" s="91"/>
      <c r="R11" s="82">
        <v>5</v>
      </c>
      <c r="S11" s="86">
        <f t="shared" si="1"/>
        <v>4.6</v>
      </c>
      <c r="T11" s="8">
        <f t="shared" si="2"/>
        <v>5</v>
      </c>
    </row>
    <row r="12" spans="1:20" ht="12.75">
      <c r="A12" s="3">
        <f t="shared" si="0"/>
        <v>5.5</v>
      </c>
      <c r="B12" s="51">
        <v>10</v>
      </c>
      <c r="C12" s="2" t="s">
        <v>315</v>
      </c>
      <c r="D12" s="122" t="s">
        <v>98</v>
      </c>
      <c r="E12" s="72">
        <v>4</v>
      </c>
      <c r="F12" s="82">
        <v>4</v>
      </c>
      <c r="G12" s="100">
        <v>9</v>
      </c>
      <c r="H12" s="73">
        <v>4</v>
      </c>
      <c r="I12" s="100"/>
      <c r="J12" s="95">
        <v>9</v>
      </c>
      <c r="K12" s="72">
        <v>1</v>
      </c>
      <c r="L12" s="82">
        <v>6</v>
      </c>
      <c r="M12" s="100"/>
      <c r="N12" s="73">
        <v>8</v>
      </c>
      <c r="O12" s="110">
        <v>4</v>
      </c>
      <c r="P12" s="100"/>
      <c r="Q12" s="92"/>
      <c r="R12" s="245">
        <v>6</v>
      </c>
      <c r="S12" s="86">
        <f t="shared" si="1"/>
        <v>5.5</v>
      </c>
      <c r="T12" s="8">
        <f t="shared" si="2"/>
        <v>6</v>
      </c>
    </row>
    <row r="13" spans="1:20" ht="12.75">
      <c r="A13" s="3">
        <f t="shared" si="0"/>
        <v>5.181818181818182</v>
      </c>
      <c r="B13" s="51">
        <v>11</v>
      </c>
      <c r="C13" s="2" t="s">
        <v>316</v>
      </c>
      <c r="D13" s="122" t="s">
        <v>108</v>
      </c>
      <c r="E13" s="72">
        <v>4</v>
      </c>
      <c r="F13" s="82">
        <v>4</v>
      </c>
      <c r="G13" s="100">
        <v>6</v>
      </c>
      <c r="H13" s="73">
        <v>4</v>
      </c>
      <c r="I13" s="100">
        <v>1</v>
      </c>
      <c r="J13" s="95">
        <v>6</v>
      </c>
      <c r="K13" s="72">
        <v>2</v>
      </c>
      <c r="L13" s="82">
        <v>7</v>
      </c>
      <c r="M13" s="100"/>
      <c r="N13" s="82">
        <v>7</v>
      </c>
      <c r="O13" s="111">
        <v>7</v>
      </c>
      <c r="P13" s="100"/>
      <c r="Q13" s="92"/>
      <c r="R13" s="82">
        <v>9</v>
      </c>
      <c r="S13" s="86">
        <f>AVERAGE(E13:R13)</f>
        <v>5.181818181818182</v>
      </c>
      <c r="T13" s="8">
        <f t="shared" si="2"/>
        <v>5</v>
      </c>
    </row>
    <row r="14" spans="1:20" ht="12.75">
      <c r="A14" s="3">
        <f t="shared" si="0"/>
        <v>6.555555555555555</v>
      </c>
      <c r="B14" s="51">
        <v>12</v>
      </c>
      <c r="C14" s="2" t="s">
        <v>317</v>
      </c>
      <c r="D14" s="122" t="s">
        <v>107</v>
      </c>
      <c r="E14" s="72">
        <v>6</v>
      </c>
      <c r="F14" s="82">
        <v>4</v>
      </c>
      <c r="G14" s="100">
        <v>10</v>
      </c>
      <c r="H14" s="82">
        <v>4</v>
      </c>
      <c r="I14" s="100"/>
      <c r="J14" s="95">
        <v>7</v>
      </c>
      <c r="K14" s="72"/>
      <c r="L14" s="82">
        <v>8</v>
      </c>
      <c r="M14" s="100"/>
      <c r="N14" s="82">
        <v>9</v>
      </c>
      <c r="O14" s="111">
        <v>5</v>
      </c>
      <c r="P14" s="100"/>
      <c r="Q14" s="92"/>
      <c r="R14" s="245">
        <v>6</v>
      </c>
      <c r="S14" s="86">
        <f>AVERAGE(E14:R14)</f>
        <v>6.555555555555555</v>
      </c>
      <c r="T14" s="8">
        <f t="shared" si="2"/>
        <v>7</v>
      </c>
    </row>
    <row r="15" spans="1:20" ht="12.75">
      <c r="A15" s="3">
        <f t="shared" si="0"/>
        <v>5.888888888888889</v>
      </c>
      <c r="B15" s="51">
        <v>13</v>
      </c>
      <c r="C15" s="2" t="s">
        <v>318</v>
      </c>
      <c r="D15" s="122" t="s">
        <v>109</v>
      </c>
      <c r="E15" s="72">
        <v>6</v>
      </c>
      <c r="F15" s="82">
        <v>5</v>
      </c>
      <c r="G15" s="100">
        <v>6</v>
      </c>
      <c r="H15" s="82">
        <v>7</v>
      </c>
      <c r="I15" s="100"/>
      <c r="J15" s="95">
        <v>6</v>
      </c>
      <c r="K15" s="72"/>
      <c r="L15" s="73">
        <v>6</v>
      </c>
      <c r="M15" s="99"/>
      <c r="N15" s="73">
        <v>9</v>
      </c>
      <c r="O15" s="111">
        <v>4</v>
      </c>
      <c r="P15" s="100"/>
      <c r="Q15" s="92"/>
      <c r="R15" s="282">
        <v>4</v>
      </c>
      <c r="S15" s="86">
        <f t="shared" si="1"/>
        <v>5.888888888888889</v>
      </c>
      <c r="T15" s="8">
        <f t="shared" si="2"/>
        <v>6</v>
      </c>
    </row>
    <row r="16" spans="1:20" ht="12.75">
      <c r="A16" s="3">
        <f t="shared" si="0"/>
        <v>6.5</v>
      </c>
      <c r="B16" s="51">
        <v>14</v>
      </c>
      <c r="C16" s="2" t="s">
        <v>319</v>
      </c>
      <c r="D16" s="178" t="s">
        <v>120</v>
      </c>
      <c r="E16" s="72">
        <v>4</v>
      </c>
      <c r="F16" s="82">
        <v>4</v>
      </c>
      <c r="G16" s="100">
        <v>7</v>
      </c>
      <c r="H16" s="82">
        <v>4</v>
      </c>
      <c r="I16" s="99"/>
      <c r="J16" s="95">
        <v>7</v>
      </c>
      <c r="K16" s="72"/>
      <c r="L16" s="82">
        <v>8</v>
      </c>
      <c r="M16" s="100"/>
      <c r="N16" s="82">
        <v>8</v>
      </c>
      <c r="O16" s="111">
        <v>4</v>
      </c>
      <c r="P16" s="100"/>
      <c r="Q16" s="92">
        <v>10</v>
      </c>
      <c r="R16" s="82">
        <v>9</v>
      </c>
      <c r="S16" s="86">
        <f t="shared" si="1"/>
        <v>6.5</v>
      </c>
      <c r="T16" s="8">
        <f t="shared" si="2"/>
        <v>7</v>
      </c>
    </row>
    <row r="17" spans="1:20" ht="13.5" thickBot="1">
      <c r="A17" s="3">
        <f t="shared" si="0"/>
        <v>5.5</v>
      </c>
      <c r="B17" s="51">
        <v>15</v>
      </c>
      <c r="C17" s="116" t="s">
        <v>320</v>
      </c>
      <c r="D17" s="159" t="s">
        <v>106</v>
      </c>
      <c r="E17" s="163">
        <v>10</v>
      </c>
      <c r="F17" s="164">
        <v>4</v>
      </c>
      <c r="G17" s="249">
        <v>10</v>
      </c>
      <c r="H17" s="173">
        <v>5</v>
      </c>
      <c r="I17" s="219">
        <v>1</v>
      </c>
      <c r="J17" s="316">
        <v>6</v>
      </c>
      <c r="K17" s="163">
        <v>1</v>
      </c>
      <c r="L17" s="164">
        <v>7</v>
      </c>
      <c r="M17" s="278">
        <v>1</v>
      </c>
      <c r="N17" s="164">
        <v>7</v>
      </c>
      <c r="O17" s="189">
        <v>5</v>
      </c>
      <c r="P17" s="249"/>
      <c r="Q17" s="181"/>
      <c r="R17" s="173">
        <v>9</v>
      </c>
      <c r="S17" s="86">
        <f t="shared" si="1"/>
        <v>5.5</v>
      </c>
      <c r="T17" s="8">
        <f t="shared" si="2"/>
        <v>6</v>
      </c>
    </row>
    <row r="18" spans="2:20" s="5" customFormat="1" ht="13.5" thickBot="1">
      <c r="B18" s="334" t="s">
        <v>0</v>
      </c>
      <c r="C18" s="335"/>
      <c r="D18" s="335"/>
      <c r="E18" s="174">
        <f>AVERAGE(E3:E17)</f>
        <v>5.533333333333333</v>
      </c>
      <c r="F18" s="239">
        <f>AVERAGE(F3:F17)</f>
        <v>4.266666666666667</v>
      </c>
      <c r="G18" s="239">
        <f>AVERAGE(G3:G17)</f>
        <v>8.466666666666667</v>
      </c>
      <c r="H18" s="239">
        <f>AVERAGE(H3:H17)</f>
        <v>4.8</v>
      </c>
      <c r="I18" s="239"/>
      <c r="J18" s="239">
        <f>AVERAGE(J3:J17)</f>
        <v>6.733333333333333</v>
      </c>
      <c r="K18" s="311"/>
      <c r="L18" s="311">
        <f>AVERAGE(L3:L17)</f>
        <v>6.133333333333334</v>
      </c>
      <c r="M18" s="311"/>
      <c r="N18" s="311">
        <f>AVERAGE(N3:N17)</f>
        <v>6.8</v>
      </c>
      <c r="O18" s="239">
        <f>AVERAGE(O3:O17)</f>
        <v>4.466666666666667</v>
      </c>
      <c r="P18" s="239"/>
      <c r="Q18" s="239"/>
      <c r="R18" s="175">
        <f>AVERAGE(R3:R17)</f>
        <v>7.2</v>
      </c>
      <c r="S18" s="85">
        <f>AVERAGE(S3:S17)</f>
        <v>5.538518518518519</v>
      </c>
      <c r="T18" s="34">
        <f>AVERAGE(T3:T17)</f>
        <v>5.8</v>
      </c>
    </row>
    <row r="19" spans="2:20" s="5" customFormat="1" ht="13.5" thickBot="1">
      <c r="B19" s="334"/>
      <c r="C19" s="335"/>
      <c r="D19" s="335"/>
      <c r="E19" s="350" t="s">
        <v>113</v>
      </c>
      <c r="F19" s="351"/>
      <c r="G19" s="346" t="s">
        <v>114</v>
      </c>
      <c r="H19" s="347"/>
      <c r="I19" s="336" t="s">
        <v>61</v>
      </c>
      <c r="J19" s="336"/>
      <c r="K19" s="308"/>
      <c r="L19" s="250" t="s">
        <v>62</v>
      </c>
      <c r="M19" s="165"/>
      <c r="N19" s="165" t="s">
        <v>63</v>
      </c>
      <c r="O19" s="165" t="s">
        <v>64</v>
      </c>
      <c r="P19" s="336" t="s">
        <v>65</v>
      </c>
      <c r="Q19" s="336"/>
      <c r="R19" s="337"/>
      <c r="S19" s="80"/>
      <c r="T19" s="9"/>
    </row>
    <row r="20" spans="2:20" ht="12.75">
      <c r="B20" s="327" t="s">
        <v>46</v>
      </c>
      <c r="C20" s="328"/>
      <c r="D20" s="329"/>
      <c r="E20" s="352" t="s">
        <v>22</v>
      </c>
      <c r="F20" s="322"/>
      <c r="G20" s="322"/>
      <c r="H20" s="322"/>
      <c r="I20" s="353"/>
      <c r="J20" s="353"/>
      <c r="K20" s="322"/>
      <c r="L20" s="322"/>
      <c r="M20" s="322"/>
      <c r="N20" s="322"/>
      <c r="O20" s="353"/>
      <c r="P20" s="353"/>
      <c r="Q20" s="353"/>
      <c r="R20" s="353"/>
      <c r="S20" s="35">
        <f>T20/B17</f>
        <v>1</v>
      </c>
      <c r="T20" s="8">
        <f>COUNTIF(T3:T17,"&gt;3")</f>
        <v>15</v>
      </c>
    </row>
    <row r="21" spans="2:20" ht="12.75">
      <c r="B21" s="327" t="s">
        <v>47</v>
      </c>
      <c r="C21" s="328"/>
      <c r="D21" s="329"/>
      <c r="E21" s="13"/>
      <c r="F21" s="4"/>
      <c r="G21" s="4"/>
      <c r="H21" s="4"/>
      <c r="I21" s="4"/>
      <c r="J21" s="4"/>
      <c r="K21" s="4"/>
      <c r="L21" s="4"/>
      <c r="M21" s="4"/>
      <c r="N21" s="4"/>
      <c r="O21" s="13"/>
      <c r="P21" s="4"/>
      <c r="Q21" s="4"/>
      <c r="R21" s="4"/>
      <c r="S21" s="35">
        <f>T21/B17</f>
        <v>0.2</v>
      </c>
      <c r="T21" s="8">
        <f>COUNTIF(T3:T17,"&gt;6")</f>
        <v>3</v>
      </c>
    </row>
    <row r="23" ht="12.75">
      <c r="C23" t="s">
        <v>356</v>
      </c>
    </row>
    <row r="25" spans="23:25" ht="12.75">
      <c r="W25" s="48"/>
      <c r="X25" s="48"/>
      <c r="Y25" s="3"/>
    </row>
    <row r="55" spans="2:7" ht="12.75">
      <c r="B55" s="12" t="s">
        <v>69</v>
      </c>
      <c r="C55" s="12" t="s">
        <v>149</v>
      </c>
      <c r="D55" s="1"/>
      <c r="E55" s="12" t="s">
        <v>150</v>
      </c>
      <c r="F55" s="1"/>
      <c r="G55" s="12" t="s">
        <v>151</v>
      </c>
    </row>
    <row r="56" spans="2:7" ht="12.75">
      <c r="B56" s="1">
        <v>16</v>
      </c>
      <c r="C56" s="1" t="s">
        <v>158</v>
      </c>
      <c r="D56" s="1"/>
      <c r="E56" s="12">
        <v>4</v>
      </c>
      <c r="F56" s="1"/>
      <c r="G56" s="12">
        <v>9</v>
      </c>
    </row>
    <row r="57" spans="2:7" ht="12.75">
      <c r="B57" s="1">
        <v>17</v>
      </c>
      <c r="C57" s="1" t="s">
        <v>164</v>
      </c>
      <c r="D57" s="1"/>
      <c r="E57" s="12">
        <v>1</v>
      </c>
      <c r="F57" s="1"/>
      <c r="G57" s="12">
        <v>5</v>
      </c>
    </row>
    <row r="58" spans="2:7" ht="12.75">
      <c r="B58" s="1">
        <v>18</v>
      </c>
      <c r="C58" s="1" t="s">
        <v>163</v>
      </c>
      <c r="D58" s="1"/>
      <c r="E58" s="12">
        <v>4</v>
      </c>
      <c r="F58" s="1"/>
      <c r="G58" s="12">
        <v>9</v>
      </c>
    </row>
    <row r="59" spans="2:7" ht="12.75">
      <c r="B59" s="1">
        <v>19</v>
      </c>
      <c r="C59" s="1" t="s">
        <v>155</v>
      </c>
      <c r="D59" s="1"/>
      <c r="E59" s="12">
        <v>7</v>
      </c>
      <c r="F59" s="1"/>
      <c r="G59" s="12">
        <v>6</v>
      </c>
    </row>
    <row r="60" spans="2:7" ht="12.75">
      <c r="B60" s="1">
        <v>20</v>
      </c>
      <c r="C60" s="1" t="s">
        <v>160</v>
      </c>
      <c r="D60" s="1"/>
      <c r="E60" s="12">
        <v>4</v>
      </c>
      <c r="F60" s="1"/>
      <c r="G60" s="12">
        <v>8</v>
      </c>
    </row>
    <row r="61" spans="2:7" ht="12.75">
      <c r="B61" s="1">
        <v>21</v>
      </c>
      <c r="C61" s="1" t="s">
        <v>154</v>
      </c>
      <c r="D61" s="1"/>
      <c r="E61" s="12">
        <v>4</v>
      </c>
      <c r="F61" s="1"/>
      <c r="G61" s="12">
        <v>6</v>
      </c>
    </row>
    <row r="62" spans="2:7" ht="12.75">
      <c r="B62" s="1">
        <v>22</v>
      </c>
      <c r="C62" s="1" t="s">
        <v>152</v>
      </c>
      <c r="D62" s="1"/>
      <c r="E62" s="12">
        <v>4</v>
      </c>
      <c r="F62" s="1"/>
      <c r="G62" s="12">
        <v>6</v>
      </c>
    </row>
    <row r="63" spans="2:7" ht="12.75">
      <c r="B63" s="1">
        <v>23</v>
      </c>
      <c r="C63" s="1" t="s">
        <v>159</v>
      </c>
      <c r="D63" s="1"/>
      <c r="E63" s="12">
        <v>5</v>
      </c>
      <c r="F63" s="1"/>
      <c r="G63" s="12">
        <v>6</v>
      </c>
    </row>
    <row r="64" spans="2:7" ht="12.75">
      <c r="B64" s="1">
        <v>24</v>
      </c>
      <c r="C64" s="1" t="s">
        <v>153</v>
      </c>
      <c r="D64" s="1"/>
      <c r="E64" s="12">
        <v>4</v>
      </c>
      <c r="F64" s="1"/>
      <c r="G64" s="12">
        <v>4</v>
      </c>
    </row>
    <row r="65" spans="2:7" ht="12.75">
      <c r="B65" s="1">
        <v>25</v>
      </c>
      <c r="C65" s="1" t="s">
        <v>156</v>
      </c>
      <c r="D65" s="1"/>
      <c r="E65" s="12">
        <v>5</v>
      </c>
      <c r="F65" s="1"/>
      <c r="G65" s="12">
        <v>4</v>
      </c>
    </row>
    <row r="66" spans="2:7" ht="12.75">
      <c r="B66" s="1">
        <v>26</v>
      </c>
      <c r="C66" s="1" t="s">
        <v>165</v>
      </c>
      <c r="D66" s="1"/>
      <c r="E66" s="12">
        <v>6</v>
      </c>
      <c r="F66" s="1"/>
      <c r="G66" s="12">
        <v>6</v>
      </c>
    </row>
    <row r="67" spans="2:7" ht="12.75">
      <c r="B67" s="1">
        <v>27</v>
      </c>
      <c r="C67" s="1" t="s">
        <v>161</v>
      </c>
      <c r="D67" s="1"/>
      <c r="E67" s="12">
        <v>8</v>
      </c>
      <c r="F67" s="1"/>
      <c r="G67" s="12">
        <v>8</v>
      </c>
    </row>
    <row r="68" spans="2:7" ht="12.75">
      <c r="B68" s="1">
        <v>28</v>
      </c>
      <c r="C68" s="1" t="s">
        <v>162</v>
      </c>
      <c r="D68" s="1"/>
      <c r="E68" s="12">
        <v>4</v>
      </c>
      <c r="F68" s="1"/>
      <c r="G68" s="12">
        <v>8</v>
      </c>
    </row>
    <row r="69" spans="2:7" ht="12.75">
      <c r="B69" s="1">
        <v>29</v>
      </c>
      <c r="C69" s="1" t="s">
        <v>157</v>
      </c>
      <c r="D69" s="1"/>
      <c r="E69" s="12">
        <v>4</v>
      </c>
      <c r="F69" s="1"/>
      <c r="G69" s="12">
        <v>6</v>
      </c>
    </row>
    <row r="70" spans="2:7" ht="12.75">
      <c r="B70" s="1">
        <v>30</v>
      </c>
      <c r="C70" s="1" t="s">
        <v>166</v>
      </c>
      <c r="D70" s="1"/>
      <c r="E70" s="12">
        <v>4</v>
      </c>
      <c r="F70" s="1"/>
      <c r="G70" s="12">
        <v>3</v>
      </c>
    </row>
    <row r="71" spans="3:7" ht="12.75">
      <c r="C71" s="224" t="s">
        <v>167</v>
      </c>
      <c r="E71" s="225">
        <v>5</v>
      </c>
      <c r="G71" s="225">
        <v>4</v>
      </c>
    </row>
  </sheetData>
  <sheetProtection/>
  <mergeCells count="10">
    <mergeCell ref="G19:H19"/>
    <mergeCell ref="P19:R19"/>
    <mergeCell ref="B21:D21"/>
    <mergeCell ref="C1:J1"/>
    <mergeCell ref="B18:D18"/>
    <mergeCell ref="B19:D19"/>
    <mergeCell ref="B20:D20"/>
    <mergeCell ref="E19:F19"/>
    <mergeCell ref="I19:J19"/>
    <mergeCell ref="E20:R20"/>
  </mergeCells>
  <conditionalFormatting sqref="T3:T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S3:S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="95" zoomScaleNormal="95" zoomScalePageLayoutView="0" workbookViewId="0" topLeftCell="B1">
      <selection activeCell="S2" sqref="S2"/>
    </sheetView>
  </sheetViews>
  <sheetFormatPr defaultColWidth="9.00390625" defaultRowHeight="12.75"/>
  <cols>
    <col min="1" max="1" width="6.75390625" style="0" hidden="1" customWidth="1"/>
    <col min="2" max="2" width="4.375" style="0" customWidth="1"/>
    <col min="3" max="3" width="21.125" style="0" customWidth="1"/>
    <col min="4" max="4" width="8.875" style="0" customWidth="1"/>
    <col min="5" max="5" width="5.125" style="0" customWidth="1"/>
    <col min="6" max="6" width="5.375" style="0" customWidth="1"/>
    <col min="7" max="7" width="4.875" style="0" customWidth="1"/>
    <col min="8" max="8" width="5.125" style="0" customWidth="1"/>
    <col min="9" max="9" width="5.875" style="0" customWidth="1"/>
    <col min="10" max="10" width="5.875" style="0" bestFit="1" customWidth="1"/>
    <col min="11" max="12" width="5.875" style="0" customWidth="1"/>
    <col min="13" max="13" width="5.25390625" style="0" customWidth="1"/>
    <col min="14" max="16" width="5.875" style="0" customWidth="1"/>
    <col min="17" max="17" width="6.25390625" style="0" customWidth="1"/>
    <col min="18" max="19" width="5.875" style="0" customWidth="1"/>
    <col min="20" max="20" width="6.00390625" style="0" customWidth="1"/>
    <col min="21" max="21" width="9.25390625" style="3" bestFit="1" customWidth="1"/>
    <col min="22" max="22" width="9.25390625" style="10" bestFit="1" customWidth="1"/>
    <col min="24" max="25" width="9.25390625" style="0" bestFit="1" customWidth="1"/>
  </cols>
  <sheetData>
    <row r="1" spans="3:34" ht="13.5" thickBot="1">
      <c r="C1" s="348" t="s">
        <v>290</v>
      </c>
      <c r="D1" s="349"/>
      <c r="E1" s="349"/>
      <c r="F1" s="349"/>
      <c r="G1" s="349"/>
      <c r="H1" s="349"/>
      <c r="I1" s="349"/>
      <c r="J1" s="349"/>
      <c r="K1" s="33"/>
      <c r="L1" s="33"/>
      <c r="M1" s="33"/>
      <c r="N1" s="33"/>
      <c r="O1" s="33"/>
      <c r="P1" s="33"/>
      <c r="Q1" s="52"/>
      <c r="R1" s="33"/>
      <c r="S1" s="33"/>
      <c r="T1" s="33"/>
      <c r="U1" s="52"/>
      <c r="V1" s="52"/>
      <c r="W1" s="33"/>
      <c r="X1" s="33"/>
      <c r="Y1" s="33"/>
      <c r="Z1" s="33"/>
      <c r="AA1" s="33"/>
      <c r="AB1" s="33"/>
      <c r="AC1" s="54"/>
      <c r="AD1" s="55"/>
      <c r="AG1" s="14"/>
      <c r="AH1" s="15"/>
    </row>
    <row r="2" spans="2:30" ht="16.5" customHeight="1" thickBot="1">
      <c r="B2" s="56" t="s">
        <v>69</v>
      </c>
      <c r="C2" s="58" t="s">
        <v>26</v>
      </c>
      <c r="D2" s="203" t="s">
        <v>70</v>
      </c>
      <c r="E2" s="204">
        <v>43124</v>
      </c>
      <c r="F2" s="206">
        <v>43151</v>
      </c>
      <c r="G2" s="68">
        <v>43159</v>
      </c>
      <c r="H2" s="69">
        <v>43187</v>
      </c>
      <c r="I2" s="207">
        <v>43201</v>
      </c>
      <c r="J2" s="206">
        <v>43208</v>
      </c>
      <c r="K2" s="103">
        <v>43235</v>
      </c>
      <c r="L2" s="103">
        <v>43236</v>
      </c>
      <c r="M2" s="128">
        <v>43250</v>
      </c>
      <c r="N2" s="69">
        <v>43257</v>
      </c>
      <c r="O2" s="128">
        <v>43266</v>
      </c>
      <c r="P2" s="69">
        <v>43269</v>
      </c>
      <c r="Q2" s="108">
        <v>43270</v>
      </c>
      <c r="R2" s="96">
        <v>43273</v>
      </c>
      <c r="S2" s="105">
        <v>43277</v>
      </c>
      <c r="T2" s="69">
        <v>43308</v>
      </c>
      <c r="U2" s="59" t="s">
        <v>24</v>
      </c>
      <c r="V2" s="60" t="s">
        <v>94</v>
      </c>
      <c r="W2" s="33"/>
      <c r="X2" s="33"/>
      <c r="Y2" s="33"/>
      <c r="Z2" s="33"/>
      <c r="AA2" s="33"/>
      <c r="AB2" s="33"/>
      <c r="AC2" s="33"/>
      <c r="AD2" s="33"/>
    </row>
    <row r="3" spans="1:25" ht="12.75">
      <c r="A3" s="3">
        <f aca="true" t="shared" si="0" ref="A3:A17">U3</f>
        <v>5.125</v>
      </c>
      <c r="B3" s="113">
        <v>1</v>
      </c>
      <c r="C3" s="114" t="s">
        <v>306</v>
      </c>
      <c r="D3" s="158" t="s">
        <v>97</v>
      </c>
      <c r="E3" s="118"/>
      <c r="F3" s="119">
        <v>5</v>
      </c>
      <c r="G3" s="157"/>
      <c r="H3" s="257">
        <v>5</v>
      </c>
      <c r="I3" s="287"/>
      <c r="J3" s="119">
        <v>4</v>
      </c>
      <c r="K3" s="104"/>
      <c r="L3" s="93">
        <v>4</v>
      </c>
      <c r="M3" s="19"/>
      <c r="N3" s="71">
        <v>6</v>
      </c>
      <c r="O3" s="12"/>
      <c r="P3" s="317">
        <v>4</v>
      </c>
      <c r="Q3" s="109">
        <v>5</v>
      </c>
      <c r="R3" s="120"/>
      <c r="S3" s="123"/>
      <c r="T3" s="119">
        <v>8</v>
      </c>
      <c r="U3" s="79">
        <f aca="true" t="shared" si="1" ref="U3:U17">AVERAGE(E3:T3)</f>
        <v>5.125</v>
      </c>
      <c r="V3" s="8">
        <f aca="true" t="shared" si="2" ref="V3:V9">ROUND(U3,0)</f>
        <v>5</v>
      </c>
      <c r="W3" s="1" t="s">
        <v>30</v>
      </c>
      <c r="X3" s="1">
        <f>COUNTIF(V3:V17,"&gt;8")</f>
        <v>0</v>
      </c>
      <c r="Y3" s="43">
        <f>X3/$B$17</f>
        <v>0</v>
      </c>
    </row>
    <row r="4" spans="1:25" ht="12.75">
      <c r="A4" s="3">
        <f t="shared" si="0"/>
        <v>5</v>
      </c>
      <c r="B4" s="115">
        <v>2</v>
      </c>
      <c r="C4" s="2" t="s">
        <v>307</v>
      </c>
      <c r="D4" s="122" t="s">
        <v>99</v>
      </c>
      <c r="E4" s="72"/>
      <c r="F4" s="73">
        <v>4</v>
      </c>
      <c r="G4" s="99"/>
      <c r="H4" s="129">
        <v>4</v>
      </c>
      <c r="I4" s="12"/>
      <c r="J4" s="73">
        <v>4</v>
      </c>
      <c r="K4" s="129"/>
      <c r="L4" s="129">
        <v>5</v>
      </c>
      <c r="M4" s="12"/>
      <c r="N4" s="73">
        <v>4</v>
      </c>
      <c r="O4" s="12"/>
      <c r="P4" s="73">
        <v>5</v>
      </c>
      <c r="Q4" s="110">
        <v>9</v>
      </c>
      <c r="R4" s="74"/>
      <c r="S4" s="91"/>
      <c r="T4" s="73">
        <v>5</v>
      </c>
      <c r="U4" s="79">
        <f t="shared" si="1"/>
        <v>5</v>
      </c>
      <c r="V4" s="8">
        <f t="shared" si="2"/>
        <v>5</v>
      </c>
      <c r="W4" s="1" t="s">
        <v>31</v>
      </c>
      <c r="X4" s="44">
        <f>COUNTIF(V3:V17,7)+COUNTIF(V3:V17,8)</f>
        <v>4</v>
      </c>
      <c r="Y4" s="43">
        <f>X4/$B$17</f>
        <v>0.26666666666666666</v>
      </c>
    </row>
    <row r="5" spans="1:25" ht="12.75">
      <c r="A5" s="3">
        <f t="shared" si="0"/>
        <v>6.75</v>
      </c>
      <c r="B5" s="115">
        <v>3</v>
      </c>
      <c r="C5" s="2" t="s">
        <v>308</v>
      </c>
      <c r="D5" s="122" t="s">
        <v>103</v>
      </c>
      <c r="E5" s="72"/>
      <c r="F5" s="82">
        <v>9</v>
      </c>
      <c r="G5" s="99"/>
      <c r="H5" s="129">
        <v>6</v>
      </c>
      <c r="I5" s="12"/>
      <c r="J5" s="82">
        <v>9</v>
      </c>
      <c r="K5" s="129"/>
      <c r="L5" s="95">
        <v>5</v>
      </c>
      <c r="M5" s="12"/>
      <c r="N5" s="73">
        <v>7</v>
      </c>
      <c r="O5" s="12"/>
      <c r="P5" s="282">
        <v>6</v>
      </c>
      <c r="Q5" s="110">
        <v>6</v>
      </c>
      <c r="R5" s="74"/>
      <c r="S5" s="91"/>
      <c r="T5" s="73">
        <v>6</v>
      </c>
      <c r="U5" s="79">
        <f t="shared" si="1"/>
        <v>6.75</v>
      </c>
      <c r="V5" s="8">
        <f t="shared" si="2"/>
        <v>7</v>
      </c>
      <c r="W5" s="1" t="s">
        <v>32</v>
      </c>
      <c r="X5" s="44">
        <f>COUNTIF(V3:V17,4)+COUNTIF(V3:V17,5)+COUNTIF(V3:V17,6)</f>
        <v>11</v>
      </c>
      <c r="Y5" s="43">
        <f>X5/$B$17</f>
        <v>0.7333333333333333</v>
      </c>
    </row>
    <row r="6" spans="1:25" ht="12.75">
      <c r="A6" s="3">
        <f t="shared" si="0"/>
        <v>6.5</v>
      </c>
      <c r="B6" s="115">
        <v>4</v>
      </c>
      <c r="C6" s="2" t="s">
        <v>309</v>
      </c>
      <c r="D6" s="122" t="s">
        <v>119</v>
      </c>
      <c r="E6" s="74"/>
      <c r="F6" s="73">
        <v>10</v>
      </c>
      <c r="G6" s="99"/>
      <c r="H6" s="95">
        <v>6</v>
      </c>
      <c r="I6" s="12"/>
      <c r="J6" s="82">
        <v>6</v>
      </c>
      <c r="K6" s="129"/>
      <c r="L6" s="95">
        <v>5</v>
      </c>
      <c r="M6" s="12"/>
      <c r="N6" s="73">
        <v>7</v>
      </c>
      <c r="O6" s="12"/>
      <c r="P6" s="73">
        <v>6</v>
      </c>
      <c r="Q6" s="110">
        <v>5</v>
      </c>
      <c r="R6" s="74"/>
      <c r="S6" s="91"/>
      <c r="T6" s="73">
        <v>7</v>
      </c>
      <c r="U6" s="79">
        <f t="shared" si="1"/>
        <v>6.5</v>
      </c>
      <c r="V6" s="8">
        <f t="shared" si="2"/>
        <v>7</v>
      </c>
      <c r="W6" s="1" t="s">
        <v>33</v>
      </c>
      <c r="X6" s="1">
        <f>COUNTIF(V3:V17,"&lt;4")</f>
        <v>0</v>
      </c>
      <c r="Y6" s="43">
        <f>X6/$B$17</f>
        <v>0</v>
      </c>
    </row>
    <row r="7" spans="1:25" ht="12.75">
      <c r="A7" s="3">
        <f t="shared" si="0"/>
        <v>4.555555555555555</v>
      </c>
      <c r="B7" s="115">
        <v>5</v>
      </c>
      <c r="C7" s="2" t="s">
        <v>310</v>
      </c>
      <c r="D7" s="122" t="s">
        <v>98</v>
      </c>
      <c r="E7" s="74"/>
      <c r="F7" s="73">
        <v>5</v>
      </c>
      <c r="G7" s="99"/>
      <c r="H7" s="129">
        <v>4</v>
      </c>
      <c r="I7" s="12"/>
      <c r="J7" s="73">
        <v>5</v>
      </c>
      <c r="K7" s="129">
        <v>1</v>
      </c>
      <c r="L7" s="95">
        <v>5</v>
      </c>
      <c r="M7" s="160"/>
      <c r="N7" s="245">
        <v>7</v>
      </c>
      <c r="O7" s="160"/>
      <c r="P7" s="245">
        <v>6</v>
      </c>
      <c r="Q7" s="111">
        <v>4</v>
      </c>
      <c r="R7" s="72"/>
      <c r="S7" s="197"/>
      <c r="T7" s="73">
        <v>4</v>
      </c>
      <c r="U7" s="79">
        <f t="shared" si="1"/>
        <v>4.555555555555555</v>
      </c>
      <c r="V7" s="8">
        <f t="shared" si="2"/>
        <v>5</v>
      </c>
      <c r="W7" s="45" t="s">
        <v>34</v>
      </c>
      <c r="X7" s="1">
        <f>B17-SUM(X3:X6)</f>
        <v>0</v>
      </c>
      <c r="Y7" s="43">
        <f>X7/$B$17</f>
        <v>0</v>
      </c>
    </row>
    <row r="8" spans="1:22" ht="12.75">
      <c r="A8" s="3">
        <f t="shared" si="0"/>
        <v>6.5</v>
      </c>
      <c r="B8" s="115">
        <v>6</v>
      </c>
      <c r="C8" s="2" t="s">
        <v>311</v>
      </c>
      <c r="D8" s="122" t="s">
        <v>120</v>
      </c>
      <c r="E8" s="74"/>
      <c r="F8" s="82">
        <v>5</v>
      </c>
      <c r="G8" s="99"/>
      <c r="H8" s="95">
        <v>7</v>
      </c>
      <c r="I8" s="12"/>
      <c r="J8" s="82">
        <v>5</v>
      </c>
      <c r="K8" s="129"/>
      <c r="L8" s="95">
        <v>6</v>
      </c>
      <c r="M8" s="12"/>
      <c r="N8" s="73">
        <v>7</v>
      </c>
      <c r="O8" s="12"/>
      <c r="P8" s="73">
        <v>9</v>
      </c>
      <c r="Q8" s="110">
        <v>6</v>
      </c>
      <c r="R8" s="74"/>
      <c r="S8" s="197"/>
      <c r="T8" s="73">
        <v>7</v>
      </c>
      <c r="U8" s="79">
        <f t="shared" si="1"/>
        <v>6.5</v>
      </c>
      <c r="V8" s="8">
        <f t="shared" si="2"/>
        <v>7</v>
      </c>
    </row>
    <row r="9" spans="1:22" ht="12.75">
      <c r="A9" s="3">
        <f t="shared" si="0"/>
        <v>5</v>
      </c>
      <c r="B9" s="115">
        <v>7</v>
      </c>
      <c r="C9" s="2" t="s">
        <v>312</v>
      </c>
      <c r="D9" s="122" t="s">
        <v>99</v>
      </c>
      <c r="E9" s="74"/>
      <c r="F9" s="82">
        <v>4</v>
      </c>
      <c r="G9" s="99"/>
      <c r="H9" s="129">
        <v>4</v>
      </c>
      <c r="I9" s="12"/>
      <c r="J9" s="73">
        <v>4</v>
      </c>
      <c r="K9" s="129"/>
      <c r="L9" s="95">
        <v>5</v>
      </c>
      <c r="M9" s="12"/>
      <c r="N9" s="73">
        <v>4</v>
      </c>
      <c r="O9" s="12"/>
      <c r="P9" s="73">
        <v>5</v>
      </c>
      <c r="Q9" s="110">
        <v>9</v>
      </c>
      <c r="R9" s="74"/>
      <c r="S9" s="91"/>
      <c r="T9" s="82">
        <v>5</v>
      </c>
      <c r="U9" s="79">
        <f t="shared" si="1"/>
        <v>5</v>
      </c>
      <c r="V9" s="8">
        <f t="shared" si="2"/>
        <v>5</v>
      </c>
    </row>
    <row r="10" spans="1:22" ht="12.75">
      <c r="A10" s="3">
        <f t="shared" si="0"/>
        <v>5.5</v>
      </c>
      <c r="B10" s="115">
        <v>8</v>
      </c>
      <c r="C10" s="2" t="s">
        <v>313</v>
      </c>
      <c r="D10" s="122" t="s">
        <v>100</v>
      </c>
      <c r="E10" s="74"/>
      <c r="F10" s="73">
        <v>4</v>
      </c>
      <c r="G10" s="99"/>
      <c r="H10" s="95">
        <v>5</v>
      </c>
      <c r="I10" s="12"/>
      <c r="J10" s="82">
        <v>5</v>
      </c>
      <c r="K10" s="129"/>
      <c r="L10" s="95">
        <v>5</v>
      </c>
      <c r="M10" s="12"/>
      <c r="N10" s="82">
        <v>9</v>
      </c>
      <c r="O10" s="12"/>
      <c r="P10" s="82">
        <v>4</v>
      </c>
      <c r="Q10" s="110">
        <v>5</v>
      </c>
      <c r="R10" s="74"/>
      <c r="S10" s="91"/>
      <c r="T10" s="73">
        <v>7</v>
      </c>
      <c r="U10" s="79">
        <f t="shared" si="1"/>
        <v>5.5</v>
      </c>
      <c r="V10" s="8">
        <f aca="true" t="shared" si="3" ref="V10:V17">ROUND(U10,0)</f>
        <v>6</v>
      </c>
    </row>
    <row r="11" spans="1:22" ht="12.75">
      <c r="A11" s="3">
        <f t="shared" si="0"/>
        <v>5.5</v>
      </c>
      <c r="B11" s="115">
        <v>9</v>
      </c>
      <c r="C11" s="2" t="s">
        <v>314</v>
      </c>
      <c r="D11" s="122" t="s">
        <v>110</v>
      </c>
      <c r="E11" s="72"/>
      <c r="F11" s="73">
        <v>7</v>
      </c>
      <c r="G11" s="99" t="s">
        <v>321</v>
      </c>
      <c r="H11" s="129">
        <v>5</v>
      </c>
      <c r="I11" s="12"/>
      <c r="J11" s="73">
        <v>4</v>
      </c>
      <c r="K11" s="129"/>
      <c r="L11" s="129">
        <v>4</v>
      </c>
      <c r="M11" s="12"/>
      <c r="N11" s="73">
        <v>7</v>
      </c>
      <c r="O11" s="12"/>
      <c r="P11" s="82">
        <v>4</v>
      </c>
      <c r="Q11" s="110">
        <v>7</v>
      </c>
      <c r="R11" s="74"/>
      <c r="S11" s="91"/>
      <c r="T11" s="73">
        <v>6</v>
      </c>
      <c r="U11" s="79">
        <f t="shared" si="1"/>
        <v>5.5</v>
      </c>
      <c r="V11" s="8">
        <f t="shared" si="3"/>
        <v>6</v>
      </c>
    </row>
    <row r="12" spans="1:22" ht="12.75">
      <c r="A12" s="3">
        <f t="shared" si="0"/>
        <v>4.555555555555555</v>
      </c>
      <c r="B12" s="115">
        <v>10</v>
      </c>
      <c r="C12" s="2" t="s">
        <v>315</v>
      </c>
      <c r="D12" s="122" t="s">
        <v>98</v>
      </c>
      <c r="E12" s="74"/>
      <c r="F12" s="73">
        <v>5</v>
      </c>
      <c r="G12" s="100"/>
      <c r="H12" s="95">
        <v>4</v>
      </c>
      <c r="I12" s="160" t="s">
        <v>321</v>
      </c>
      <c r="J12" s="82">
        <v>5</v>
      </c>
      <c r="K12" s="129">
        <v>1</v>
      </c>
      <c r="L12" s="95">
        <v>5</v>
      </c>
      <c r="M12" s="12"/>
      <c r="N12" s="282">
        <v>7</v>
      </c>
      <c r="O12" s="12" t="s">
        <v>321</v>
      </c>
      <c r="P12" s="245">
        <v>6</v>
      </c>
      <c r="Q12" s="111">
        <v>4</v>
      </c>
      <c r="R12" s="74"/>
      <c r="S12" s="91"/>
      <c r="T12" s="73">
        <v>4</v>
      </c>
      <c r="U12" s="79">
        <f t="shared" si="1"/>
        <v>4.555555555555555</v>
      </c>
      <c r="V12" s="8">
        <f t="shared" si="3"/>
        <v>5</v>
      </c>
    </row>
    <row r="13" spans="1:22" ht="12.75">
      <c r="A13" s="3">
        <f t="shared" si="0"/>
        <v>5.666666666666667</v>
      </c>
      <c r="B13" s="115">
        <v>11</v>
      </c>
      <c r="C13" s="2" t="s">
        <v>316</v>
      </c>
      <c r="D13" s="122" t="s">
        <v>108</v>
      </c>
      <c r="E13" s="74"/>
      <c r="F13" s="73">
        <v>7</v>
      </c>
      <c r="G13" s="100"/>
      <c r="H13" s="95">
        <v>8</v>
      </c>
      <c r="I13" s="160" t="s">
        <v>321</v>
      </c>
      <c r="J13" s="73">
        <v>4</v>
      </c>
      <c r="K13" s="129">
        <v>2</v>
      </c>
      <c r="L13" s="95">
        <v>5</v>
      </c>
      <c r="M13" s="12"/>
      <c r="N13" s="282">
        <v>7</v>
      </c>
      <c r="O13" s="12"/>
      <c r="P13" s="282">
        <v>7</v>
      </c>
      <c r="Q13" s="117">
        <v>5</v>
      </c>
      <c r="R13" s="74"/>
      <c r="S13" s="91"/>
      <c r="T13" s="73">
        <v>6</v>
      </c>
      <c r="U13" s="79">
        <f>AVERAGE(E13:T13)</f>
        <v>5.666666666666667</v>
      </c>
      <c r="V13" s="8">
        <f t="shared" si="3"/>
        <v>6</v>
      </c>
    </row>
    <row r="14" spans="1:22" ht="12.75">
      <c r="A14" s="3">
        <f t="shared" si="0"/>
        <v>5.222222222222222</v>
      </c>
      <c r="B14" s="115">
        <v>12</v>
      </c>
      <c r="C14" s="2" t="s">
        <v>317</v>
      </c>
      <c r="D14" s="122" t="s">
        <v>107</v>
      </c>
      <c r="E14" s="72"/>
      <c r="F14" s="73">
        <v>7</v>
      </c>
      <c r="G14" s="99"/>
      <c r="H14" s="129">
        <v>7</v>
      </c>
      <c r="I14" s="12"/>
      <c r="J14" s="82">
        <v>6</v>
      </c>
      <c r="K14" s="129">
        <v>1</v>
      </c>
      <c r="L14" s="95">
        <v>4</v>
      </c>
      <c r="M14" s="12"/>
      <c r="N14" s="73">
        <v>7</v>
      </c>
      <c r="O14" s="12"/>
      <c r="P14" s="82">
        <v>5</v>
      </c>
      <c r="Q14" s="117">
        <v>4</v>
      </c>
      <c r="R14" s="74"/>
      <c r="S14" s="91"/>
      <c r="T14" s="82">
        <v>6</v>
      </c>
      <c r="U14" s="79">
        <f t="shared" si="1"/>
        <v>5.222222222222222</v>
      </c>
      <c r="V14" s="8">
        <f t="shared" si="3"/>
        <v>5</v>
      </c>
    </row>
    <row r="15" spans="1:22" ht="12.75">
      <c r="A15" s="3">
        <f t="shared" si="0"/>
        <v>4.1</v>
      </c>
      <c r="B15" s="115">
        <v>13</v>
      </c>
      <c r="C15" s="2" t="s">
        <v>318</v>
      </c>
      <c r="D15" s="122" t="s">
        <v>109</v>
      </c>
      <c r="E15" s="74"/>
      <c r="F15" s="73">
        <v>6</v>
      </c>
      <c r="G15" s="99"/>
      <c r="H15" s="129">
        <v>5</v>
      </c>
      <c r="I15" s="12">
        <v>1</v>
      </c>
      <c r="J15" s="82">
        <v>4</v>
      </c>
      <c r="K15" s="129">
        <v>1</v>
      </c>
      <c r="L15" s="95">
        <v>4</v>
      </c>
      <c r="M15" s="12"/>
      <c r="N15" s="73">
        <v>5</v>
      </c>
      <c r="O15" s="12"/>
      <c r="P15" s="282">
        <v>5</v>
      </c>
      <c r="Q15" s="100">
        <v>5</v>
      </c>
      <c r="R15" s="74"/>
      <c r="S15" s="91"/>
      <c r="T15" s="73">
        <v>5</v>
      </c>
      <c r="U15" s="79">
        <f t="shared" si="1"/>
        <v>4.1</v>
      </c>
      <c r="V15" s="8">
        <f t="shared" si="3"/>
        <v>4</v>
      </c>
    </row>
    <row r="16" spans="1:22" ht="12.75">
      <c r="A16" s="3">
        <f t="shared" si="0"/>
        <v>6.5</v>
      </c>
      <c r="B16" s="115">
        <v>14</v>
      </c>
      <c r="C16" s="2" t="s">
        <v>319</v>
      </c>
      <c r="D16" s="178" t="s">
        <v>120</v>
      </c>
      <c r="E16" s="74"/>
      <c r="F16" s="73">
        <v>5</v>
      </c>
      <c r="G16" s="99"/>
      <c r="H16" s="129">
        <v>7</v>
      </c>
      <c r="I16" s="12"/>
      <c r="J16" s="73">
        <v>5</v>
      </c>
      <c r="K16" s="129"/>
      <c r="L16" s="95">
        <v>6</v>
      </c>
      <c r="M16" s="12"/>
      <c r="N16" s="73">
        <v>7</v>
      </c>
      <c r="O16" s="12"/>
      <c r="P16" s="73">
        <v>9</v>
      </c>
      <c r="Q16" s="100">
        <v>6</v>
      </c>
      <c r="R16" s="74"/>
      <c r="S16" s="91"/>
      <c r="T16" s="73">
        <v>7</v>
      </c>
      <c r="U16" s="79">
        <f t="shared" si="1"/>
        <v>6.5</v>
      </c>
      <c r="V16" s="8">
        <f t="shared" si="3"/>
        <v>7</v>
      </c>
    </row>
    <row r="17" spans="1:22" ht="13.5" thickBot="1">
      <c r="A17" s="3">
        <f t="shared" si="0"/>
        <v>5</v>
      </c>
      <c r="B17" s="115">
        <v>15</v>
      </c>
      <c r="C17" s="116" t="s">
        <v>320</v>
      </c>
      <c r="D17" s="159" t="s">
        <v>106</v>
      </c>
      <c r="E17" s="74"/>
      <c r="F17" s="73">
        <v>8</v>
      </c>
      <c r="G17" s="99" t="s">
        <v>321</v>
      </c>
      <c r="H17" s="95">
        <v>6</v>
      </c>
      <c r="I17" s="12" t="s">
        <v>321</v>
      </c>
      <c r="J17" s="82">
        <v>4</v>
      </c>
      <c r="K17" s="129">
        <v>1</v>
      </c>
      <c r="L17" s="95">
        <v>4</v>
      </c>
      <c r="M17" s="12"/>
      <c r="N17" s="282">
        <v>6</v>
      </c>
      <c r="O17" s="12"/>
      <c r="P17" s="245">
        <v>6</v>
      </c>
      <c r="Q17" s="100">
        <v>4</v>
      </c>
      <c r="R17" s="74"/>
      <c r="S17" s="91"/>
      <c r="T17" s="73">
        <v>6</v>
      </c>
      <c r="U17" s="79">
        <f t="shared" si="1"/>
        <v>5</v>
      </c>
      <c r="V17" s="8">
        <f t="shared" si="3"/>
        <v>5</v>
      </c>
    </row>
    <row r="18" spans="2:22" s="5" customFormat="1" ht="13.5" thickBot="1">
      <c r="B18" s="63"/>
      <c r="C18" s="352" t="s">
        <v>0</v>
      </c>
      <c r="D18" s="322"/>
      <c r="E18" s="101"/>
      <c r="F18" s="102">
        <f>AVERAGE(F3:F15,F17:F17)</f>
        <v>6.142857142857143</v>
      </c>
      <c r="G18" s="85"/>
      <c r="H18" s="126">
        <f>AVERAGE(H3:H15,H17:H17)</f>
        <v>5.428571428571429</v>
      </c>
      <c r="I18" s="270"/>
      <c r="J18" s="210">
        <f>AVERAGE(J3:J15,J17:J17)</f>
        <v>4.928571428571429</v>
      </c>
      <c r="K18" s="126"/>
      <c r="L18" s="126">
        <f>AVERAGE(L3:L15,L17:L17)</f>
        <v>4.714285714285714</v>
      </c>
      <c r="M18" s="270"/>
      <c r="N18" s="210">
        <f>AVERAGE(N3:N17)</f>
        <v>6.466666666666667</v>
      </c>
      <c r="O18" s="34"/>
      <c r="P18" s="34">
        <f>AVERAGE(P3:P15,P17:P17)</f>
        <v>5.571428571428571</v>
      </c>
      <c r="Q18" s="112">
        <f>AVERAGE(Q3:Q15,Q17:Q17)</f>
        <v>5.571428571428571</v>
      </c>
      <c r="R18" s="101"/>
      <c r="S18" s="124"/>
      <c r="T18" s="102">
        <f>AVERAGE(T3:T15,T17:T17)</f>
        <v>5.857142857142857</v>
      </c>
      <c r="U18" s="67">
        <f>AVERAGE(U3:U15,U17:U17)</f>
        <v>5.355357142857143</v>
      </c>
      <c r="V18" s="11">
        <f>AVERAGE(V3:V15,V17:V17)</f>
        <v>5.571428571428571</v>
      </c>
    </row>
    <row r="19" spans="2:22" s="5" customFormat="1" ht="13.5" thickBot="1">
      <c r="B19" s="6"/>
      <c r="C19" s="7"/>
      <c r="D19" s="65"/>
      <c r="E19" s="340" t="s">
        <v>59</v>
      </c>
      <c r="F19" s="342"/>
      <c r="G19" s="336" t="s">
        <v>60</v>
      </c>
      <c r="H19" s="337"/>
      <c r="I19" s="336"/>
      <c r="J19" s="337"/>
      <c r="K19" s="336"/>
      <c r="L19" s="336"/>
      <c r="M19" s="336"/>
      <c r="N19" s="337"/>
      <c r="O19" s="341"/>
      <c r="P19" s="342"/>
      <c r="Q19" s="107" t="s">
        <v>64</v>
      </c>
      <c r="R19" s="340" t="s">
        <v>65</v>
      </c>
      <c r="S19" s="341"/>
      <c r="T19" s="342"/>
      <c r="U19" s="80"/>
      <c r="V19" s="9"/>
    </row>
    <row r="20" spans="2:22" ht="12.75">
      <c r="B20" s="330" t="s">
        <v>36</v>
      </c>
      <c r="C20" s="330"/>
      <c r="D20" s="330"/>
      <c r="E20" s="322" t="s">
        <v>49</v>
      </c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5">
        <f>V20/B17</f>
        <v>1</v>
      </c>
      <c r="V20" s="8">
        <f>COUNTIF(V3:V17,"&gt;3")</f>
        <v>15</v>
      </c>
    </row>
    <row r="21" spans="1:22" ht="12.75">
      <c r="A21" t="s">
        <v>143</v>
      </c>
      <c r="B21" s="327" t="s">
        <v>48</v>
      </c>
      <c r="C21" s="328"/>
      <c r="D21" s="329"/>
      <c r="E21" s="4"/>
      <c r="F21" s="4"/>
      <c r="G21" s="4"/>
      <c r="H21" s="4"/>
      <c r="I21" s="4"/>
      <c r="J21" s="4"/>
      <c r="K21" s="4"/>
      <c r="L21" s="4"/>
      <c r="M21" s="13"/>
      <c r="N21" s="4"/>
      <c r="O21" s="4"/>
      <c r="P21" s="4"/>
      <c r="Q21" s="4"/>
      <c r="R21" s="4"/>
      <c r="S21" s="4"/>
      <c r="T21" s="4"/>
      <c r="U21" s="35">
        <f>V21/B17</f>
        <v>0.26666666666666666</v>
      </c>
      <c r="V21" s="8">
        <f>COUNTIF(V3:V17,"&gt;6")</f>
        <v>4</v>
      </c>
    </row>
    <row r="23" spans="3:4" ht="12.75">
      <c r="C23" s="22" t="s">
        <v>73</v>
      </c>
      <c r="D23" t="s">
        <v>291</v>
      </c>
    </row>
  </sheetData>
  <sheetProtection/>
  <mergeCells count="12">
    <mergeCell ref="B21:D21"/>
    <mergeCell ref="E20:T20"/>
    <mergeCell ref="M19:N19"/>
    <mergeCell ref="O19:P19"/>
    <mergeCell ref="R19:T19"/>
    <mergeCell ref="K19:L19"/>
    <mergeCell ref="B20:D20"/>
    <mergeCell ref="C1:J1"/>
    <mergeCell ref="C18:D18"/>
    <mergeCell ref="E19:F19"/>
    <mergeCell ref="G19:H19"/>
    <mergeCell ref="I19:J19"/>
  </mergeCells>
  <conditionalFormatting sqref="V3:V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9"/>
  <sheetViews>
    <sheetView zoomScalePageLayoutView="0" workbookViewId="0" topLeftCell="B1">
      <selection activeCell="R3" sqref="R3"/>
    </sheetView>
  </sheetViews>
  <sheetFormatPr defaultColWidth="9.00390625" defaultRowHeight="12.75"/>
  <cols>
    <col min="1" max="1" width="8.00390625" style="0" hidden="1" customWidth="1"/>
    <col min="2" max="2" width="3.625" style="0" customWidth="1"/>
    <col min="3" max="3" width="20.125" style="0" customWidth="1"/>
    <col min="4" max="4" width="8.625" style="0" customWidth="1"/>
    <col min="5" max="6" width="5.75390625" style="0" customWidth="1"/>
    <col min="7" max="8" width="5.625" style="0" customWidth="1"/>
    <col min="9" max="9" width="4.25390625" style="0" customWidth="1"/>
    <col min="10" max="12" width="5.75390625" style="0" customWidth="1"/>
    <col min="13" max="13" width="6.75390625" style="0" customWidth="1"/>
    <col min="14" max="14" width="6.125" style="0" customWidth="1"/>
    <col min="15" max="15" width="5.75390625" style="14" customWidth="1"/>
    <col min="16" max="18" width="5.75390625" style="0" customWidth="1"/>
    <col min="19" max="19" width="9.125" style="3" customWidth="1"/>
    <col min="20" max="20" width="9.125" style="10" customWidth="1"/>
  </cols>
  <sheetData>
    <row r="1" spans="3:29" ht="13.5" thickBot="1">
      <c r="C1" s="348" t="s">
        <v>289</v>
      </c>
      <c r="D1" s="348"/>
      <c r="E1" s="349"/>
      <c r="F1" s="349"/>
      <c r="G1" s="349"/>
      <c r="H1" s="349"/>
      <c r="I1" s="349"/>
      <c r="J1" s="349"/>
      <c r="K1" s="348"/>
      <c r="L1" s="348"/>
      <c r="M1" s="33"/>
      <c r="N1" s="33"/>
      <c r="O1" s="33"/>
      <c r="P1" s="52"/>
      <c r="Q1" s="52"/>
      <c r="R1" s="52"/>
      <c r="S1" s="33"/>
      <c r="T1" s="33"/>
      <c r="U1" s="33"/>
      <c r="V1" s="33"/>
      <c r="W1" s="33"/>
      <c r="X1" s="54"/>
      <c r="Y1" s="55"/>
      <c r="AB1" s="14"/>
      <c r="AC1" s="15"/>
    </row>
    <row r="2" spans="2:25" ht="16.5" customHeight="1" thickBot="1">
      <c r="B2" s="56" t="s">
        <v>69</v>
      </c>
      <c r="C2" s="57" t="s">
        <v>26</v>
      </c>
      <c r="D2" s="58" t="s">
        <v>70</v>
      </c>
      <c r="E2" s="205">
        <v>43136</v>
      </c>
      <c r="F2" s="206">
        <v>43157</v>
      </c>
      <c r="G2" s="205">
        <v>43171</v>
      </c>
      <c r="H2" s="207"/>
      <c r="I2" s="207"/>
      <c r="J2" s="206">
        <v>43178</v>
      </c>
      <c r="K2" s="68">
        <v>43192</v>
      </c>
      <c r="L2" s="69">
        <v>43218</v>
      </c>
      <c r="M2" s="105">
        <v>43234</v>
      </c>
      <c r="N2" s="69">
        <v>43241</v>
      </c>
      <c r="O2" s="108">
        <v>43245</v>
      </c>
      <c r="P2" s="286">
        <v>43269</v>
      </c>
      <c r="Q2" s="235">
        <v>43276</v>
      </c>
      <c r="R2" s="206">
        <v>43277</v>
      </c>
      <c r="S2" s="59" t="s">
        <v>24</v>
      </c>
      <c r="T2" s="60" t="s">
        <v>94</v>
      </c>
      <c r="U2" s="33"/>
      <c r="V2" s="33"/>
      <c r="W2" s="33"/>
      <c r="X2" s="33"/>
      <c r="Y2" s="33"/>
    </row>
    <row r="3" spans="1:23" ht="12.75">
      <c r="A3" s="3">
        <f aca="true" t="shared" si="0" ref="A3:A15">S3</f>
        <v>4.545454545454546</v>
      </c>
      <c r="B3" s="51">
        <v>1</v>
      </c>
      <c r="C3" s="37" t="s">
        <v>273</v>
      </c>
      <c r="D3" s="158" t="s">
        <v>108</v>
      </c>
      <c r="E3" s="118">
        <v>5</v>
      </c>
      <c r="F3" s="208">
        <v>4</v>
      </c>
      <c r="G3" s="118">
        <v>4</v>
      </c>
      <c r="H3" s="161">
        <v>5</v>
      </c>
      <c r="I3" s="161"/>
      <c r="J3" s="257">
        <v>5</v>
      </c>
      <c r="K3" s="120">
        <v>1</v>
      </c>
      <c r="L3" s="121">
        <v>4</v>
      </c>
      <c r="M3" s="331">
        <v>4</v>
      </c>
      <c r="N3" s="332">
        <v>4</v>
      </c>
      <c r="O3" s="92">
        <v>7</v>
      </c>
      <c r="P3" s="120"/>
      <c r="Q3" s="269"/>
      <c r="R3" s="119">
        <v>7</v>
      </c>
      <c r="S3" s="79">
        <f aca="true" t="shared" si="1" ref="S3:S15">AVERAGE(E3:R3)</f>
        <v>4.545454545454546</v>
      </c>
      <c r="T3" s="8">
        <f aca="true" t="shared" si="2" ref="T3:T15">ROUND(S3,0)</f>
        <v>5</v>
      </c>
      <c r="U3" s="45" t="s">
        <v>30</v>
      </c>
      <c r="V3" s="1">
        <f>B15-SUM(V4:V6)</f>
        <v>0</v>
      </c>
      <c r="W3" s="43">
        <f>V3/$B$15</f>
        <v>0</v>
      </c>
    </row>
    <row r="4" spans="1:23" ht="12.75">
      <c r="A4" s="3">
        <f t="shared" si="0"/>
        <v>7</v>
      </c>
      <c r="B4" s="51">
        <v>2</v>
      </c>
      <c r="C4" s="37" t="s">
        <v>274</v>
      </c>
      <c r="D4" s="158" t="s">
        <v>99</v>
      </c>
      <c r="E4" s="72">
        <v>4</v>
      </c>
      <c r="F4" s="95">
        <v>7</v>
      </c>
      <c r="G4" s="72">
        <v>5</v>
      </c>
      <c r="H4" s="160" t="s">
        <v>357</v>
      </c>
      <c r="I4" s="160"/>
      <c r="J4" s="95">
        <v>7</v>
      </c>
      <c r="K4" s="74"/>
      <c r="L4" s="73">
        <v>8</v>
      </c>
      <c r="M4" s="92">
        <v>9</v>
      </c>
      <c r="N4" s="84">
        <v>9</v>
      </c>
      <c r="O4" s="92">
        <v>6</v>
      </c>
      <c r="P4" s="74"/>
      <c r="Q4" s="12"/>
      <c r="R4" s="73">
        <v>8</v>
      </c>
      <c r="S4" s="86">
        <f t="shared" si="1"/>
        <v>7</v>
      </c>
      <c r="T4" s="8">
        <f t="shared" si="2"/>
        <v>7</v>
      </c>
      <c r="U4" s="1" t="s">
        <v>31</v>
      </c>
      <c r="V4" s="44">
        <f>COUNTIF(T3:T15,7)+COUNTIF(T3:T15,8)</f>
        <v>5</v>
      </c>
      <c r="W4" s="43">
        <f>V4/$B$15</f>
        <v>0.38461538461538464</v>
      </c>
    </row>
    <row r="5" spans="1:23" ht="12.75">
      <c r="A5" s="3">
        <f t="shared" si="0"/>
        <v>4.166666666666667</v>
      </c>
      <c r="B5" s="51">
        <v>3</v>
      </c>
      <c r="C5" s="37" t="s">
        <v>275</v>
      </c>
      <c r="D5" s="158" t="s">
        <v>110</v>
      </c>
      <c r="E5" s="72">
        <v>7</v>
      </c>
      <c r="F5" s="95">
        <v>4</v>
      </c>
      <c r="G5" s="72">
        <v>4</v>
      </c>
      <c r="H5" s="160">
        <v>5</v>
      </c>
      <c r="I5" s="160">
        <v>1</v>
      </c>
      <c r="J5" s="95">
        <v>4</v>
      </c>
      <c r="K5" s="75">
        <v>1</v>
      </c>
      <c r="L5" s="81">
        <v>4</v>
      </c>
      <c r="M5" s="284">
        <v>6</v>
      </c>
      <c r="N5" s="288">
        <v>6</v>
      </c>
      <c r="O5" s="92">
        <v>4</v>
      </c>
      <c r="P5" s="74"/>
      <c r="Q5" s="12"/>
      <c r="R5" s="245">
        <v>4</v>
      </c>
      <c r="S5" s="86">
        <f t="shared" si="1"/>
        <v>4.166666666666667</v>
      </c>
      <c r="T5" s="8">
        <f t="shared" si="2"/>
        <v>4</v>
      </c>
      <c r="U5" s="1" t="s">
        <v>32</v>
      </c>
      <c r="V5" s="44">
        <f>COUNTIF(T3:T15,4)+COUNTIF(T3:T15,5)+COUNTIF(T3:T15,6)</f>
        <v>8</v>
      </c>
      <c r="W5" s="43">
        <f>V5/$B$15</f>
        <v>0.6153846153846154</v>
      </c>
    </row>
    <row r="6" spans="1:23" ht="12.75">
      <c r="A6" s="3">
        <f t="shared" si="0"/>
        <v>4.545454545454546</v>
      </c>
      <c r="B6" s="51">
        <v>4</v>
      </c>
      <c r="C6" s="37" t="s">
        <v>276</v>
      </c>
      <c r="D6" s="158" t="s">
        <v>107</v>
      </c>
      <c r="E6" s="72">
        <v>5</v>
      </c>
      <c r="F6" s="95">
        <v>4</v>
      </c>
      <c r="G6" s="72">
        <v>5</v>
      </c>
      <c r="H6" s="160" t="s">
        <v>357</v>
      </c>
      <c r="I6" s="160">
        <v>1</v>
      </c>
      <c r="J6" s="95">
        <v>6</v>
      </c>
      <c r="K6" s="74">
        <v>1</v>
      </c>
      <c r="L6" s="82">
        <v>6</v>
      </c>
      <c r="M6" s="284">
        <v>7</v>
      </c>
      <c r="N6" s="288">
        <v>6</v>
      </c>
      <c r="O6" s="92">
        <v>4</v>
      </c>
      <c r="P6" s="74"/>
      <c r="Q6" s="12"/>
      <c r="R6" s="82">
        <v>5</v>
      </c>
      <c r="S6" s="86">
        <f t="shared" si="1"/>
        <v>4.545454545454546</v>
      </c>
      <c r="T6" s="8">
        <f t="shared" si="2"/>
        <v>5</v>
      </c>
      <c r="U6" s="1" t="s">
        <v>33</v>
      </c>
      <c r="V6" s="1">
        <f>COUNTIF(T3:T15,"&lt;4")</f>
        <v>0</v>
      </c>
      <c r="W6" s="43">
        <f>V6/$B$15</f>
        <v>0</v>
      </c>
    </row>
    <row r="7" spans="1:20" ht="12.75">
      <c r="A7" s="3">
        <f t="shared" si="0"/>
        <v>6.777777777777778</v>
      </c>
      <c r="B7" s="51">
        <v>5</v>
      </c>
      <c r="C7" s="37" t="s">
        <v>277</v>
      </c>
      <c r="D7" s="158" t="s">
        <v>97</v>
      </c>
      <c r="E7" s="72">
        <v>5</v>
      </c>
      <c r="F7" s="95">
        <v>8</v>
      </c>
      <c r="G7" s="72">
        <v>5</v>
      </c>
      <c r="H7" s="160" t="s">
        <v>357</v>
      </c>
      <c r="I7" s="160"/>
      <c r="J7" s="95">
        <v>6</v>
      </c>
      <c r="K7" s="74"/>
      <c r="L7" s="82">
        <v>9</v>
      </c>
      <c r="M7" s="92">
        <v>8</v>
      </c>
      <c r="N7" s="84">
        <v>6</v>
      </c>
      <c r="O7" s="92">
        <v>7</v>
      </c>
      <c r="P7" s="72"/>
      <c r="Q7" s="160"/>
      <c r="R7" s="82">
        <v>7</v>
      </c>
      <c r="S7" s="86">
        <f t="shared" si="1"/>
        <v>6.777777777777778</v>
      </c>
      <c r="T7" s="8">
        <f t="shared" si="2"/>
        <v>7</v>
      </c>
    </row>
    <row r="8" spans="1:20" ht="12.75">
      <c r="A8" s="3">
        <f t="shared" si="0"/>
        <v>7.8</v>
      </c>
      <c r="B8" s="51">
        <v>6</v>
      </c>
      <c r="C8" s="37" t="s">
        <v>278</v>
      </c>
      <c r="D8" s="158" t="s">
        <v>100</v>
      </c>
      <c r="E8" s="72">
        <v>6</v>
      </c>
      <c r="F8" s="95">
        <v>9</v>
      </c>
      <c r="G8" s="72">
        <v>6</v>
      </c>
      <c r="H8" s="160">
        <v>8</v>
      </c>
      <c r="I8" s="160"/>
      <c r="J8" s="95">
        <v>9</v>
      </c>
      <c r="K8" s="74"/>
      <c r="L8" s="82">
        <v>7</v>
      </c>
      <c r="M8" s="92">
        <v>8</v>
      </c>
      <c r="N8" s="84">
        <v>9</v>
      </c>
      <c r="O8" s="92">
        <v>6</v>
      </c>
      <c r="P8" s="72"/>
      <c r="Q8" s="160"/>
      <c r="R8" s="82">
        <v>10</v>
      </c>
      <c r="S8" s="86">
        <f t="shared" si="1"/>
        <v>7.8</v>
      </c>
      <c r="T8" s="8">
        <f t="shared" si="2"/>
        <v>8</v>
      </c>
    </row>
    <row r="9" spans="1:20" ht="12.75">
      <c r="A9" s="3">
        <f t="shared" si="0"/>
        <v>5.181818181818182</v>
      </c>
      <c r="B9" s="51">
        <v>7</v>
      </c>
      <c r="C9" s="37" t="s">
        <v>279</v>
      </c>
      <c r="D9" s="158" t="s">
        <v>98</v>
      </c>
      <c r="E9" s="72">
        <v>7</v>
      </c>
      <c r="F9" s="95">
        <v>4</v>
      </c>
      <c r="G9" s="72">
        <v>4</v>
      </c>
      <c r="H9" s="160" t="s">
        <v>357</v>
      </c>
      <c r="I9" s="160">
        <v>1</v>
      </c>
      <c r="J9" s="95">
        <v>6</v>
      </c>
      <c r="K9" s="74">
        <v>1</v>
      </c>
      <c r="L9" s="82">
        <v>7</v>
      </c>
      <c r="M9" s="284">
        <v>7</v>
      </c>
      <c r="N9" s="288">
        <v>6</v>
      </c>
      <c r="O9" s="91">
        <v>7</v>
      </c>
      <c r="P9" s="74"/>
      <c r="Q9" s="12"/>
      <c r="R9" s="82">
        <v>7</v>
      </c>
      <c r="S9" s="86">
        <f t="shared" si="1"/>
        <v>5.181818181818182</v>
      </c>
      <c r="T9" s="8">
        <f t="shared" si="2"/>
        <v>5</v>
      </c>
    </row>
    <row r="10" spans="1:20" ht="12.75">
      <c r="A10" s="3">
        <f t="shared" si="0"/>
        <v>5.5</v>
      </c>
      <c r="B10" s="51">
        <v>8</v>
      </c>
      <c r="C10" s="37" t="s">
        <v>280</v>
      </c>
      <c r="D10" s="158" t="s">
        <v>103</v>
      </c>
      <c r="E10" s="72">
        <v>4</v>
      </c>
      <c r="F10" s="95">
        <v>7</v>
      </c>
      <c r="G10" s="72">
        <v>5</v>
      </c>
      <c r="H10" s="160">
        <v>6</v>
      </c>
      <c r="I10" s="160">
        <v>1</v>
      </c>
      <c r="J10" s="95">
        <v>6</v>
      </c>
      <c r="K10" s="72">
        <v>1</v>
      </c>
      <c r="L10" s="82">
        <v>7</v>
      </c>
      <c r="M10" s="95">
        <v>8</v>
      </c>
      <c r="N10" s="84">
        <v>8</v>
      </c>
      <c r="O10" s="91">
        <v>4</v>
      </c>
      <c r="P10" s="72"/>
      <c r="Q10" s="160"/>
      <c r="R10" s="82">
        <v>9</v>
      </c>
      <c r="S10" s="86">
        <f t="shared" si="1"/>
        <v>5.5</v>
      </c>
      <c r="T10" s="8">
        <f t="shared" si="2"/>
        <v>6</v>
      </c>
    </row>
    <row r="11" spans="1:20" ht="12.75">
      <c r="A11" s="3">
        <f t="shared" si="0"/>
        <v>7.888888888888889</v>
      </c>
      <c r="B11" s="51">
        <v>9</v>
      </c>
      <c r="C11" s="2" t="s">
        <v>281</v>
      </c>
      <c r="D11" s="122" t="s">
        <v>109</v>
      </c>
      <c r="E11" s="72">
        <v>6</v>
      </c>
      <c r="F11" s="95">
        <v>8</v>
      </c>
      <c r="G11" s="72">
        <v>4</v>
      </c>
      <c r="H11" s="160" t="s">
        <v>357</v>
      </c>
      <c r="I11" s="160"/>
      <c r="J11" s="95">
        <v>9</v>
      </c>
      <c r="K11" s="72"/>
      <c r="L11" s="82">
        <v>9</v>
      </c>
      <c r="M11" s="92">
        <v>9</v>
      </c>
      <c r="N11" s="84">
        <v>9</v>
      </c>
      <c r="O11" s="92">
        <v>7</v>
      </c>
      <c r="P11" s="72"/>
      <c r="Q11" s="160"/>
      <c r="R11" s="82">
        <v>10</v>
      </c>
      <c r="S11" s="86">
        <f t="shared" si="1"/>
        <v>7.888888888888889</v>
      </c>
      <c r="T11" s="8">
        <f t="shared" si="2"/>
        <v>8</v>
      </c>
    </row>
    <row r="12" spans="1:20" ht="12.75">
      <c r="A12" s="3">
        <f t="shared" si="0"/>
        <v>4.916666666666667</v>
      </c>
      <c r="B12" s="51">
        <v>10</v>
      </c>
      <c r="C12" s="2" t="s">
        <v>282</v>
      </c>
      <c r="D12" s="122" t="s">
        <v>107</v>
      </c>
      <c r="E12" s="72">
        <v>6</v>
      </c>
      <c r="F12" s="95">
        <v>4</v>
      </c>
      <c r="G12" s="72">
        <v>6</v>
      </c>
      <c r="H12" s="160">
        <v>7</v>
      </c>
      <c r="I12" s="160">
        <v>1</v>
      </c>
      <c r="J12" s="95">
        <v>6</v>
      </c>
      <c r="K12" s="72">
        <v>1</v>
      </c>
      <c r="L12" s="82">
        <v>6</v>
      </c>
      <c r="M12" s="284">
        <v>7</v>
      </c>
      <c r="N12" s="288">
        <v>6</v>
      </c>
      <c r="O12" s="92">
        <v>4</v>
      </c>
      <c r="P12" s="72"/>
      <c r="Q12" s="160"/>
      <c r="R12" s="82">
        <v>5</v>
      </c>
      <c r="S12" s="86">
        <f t="shared" si="1"/>
        <v>4.916666666666667</v>
      </c>
      <c r="T12" s="8">
        <f t="shared" si="2"/>
        <v>5</v>
      </c>
    </row>
    <row r="13" spans="1:20" ht="12.75">
      <c r="A13" s="3">
        <f t="shared" si="0"/>
        <v>5.181818181818182</v>
      </c>
      <c r="B13" s="51">
        <v>11</v>
      </c>
      <c r="C13" s="2" t="s">
        <v>283</v>
      </c>
      <c r="D13" s="122" t="s">
        <v>120</v>
      </c>
      <c r="E13" s="72">
        <v>5</v>
      </c>
      <c r="F13" s="95">
        <v>7</v>
      </c>
      <c r="G13" s="72">
        <v>4</v>
      </c>
      <c r="H13" s="160">
        <v>5</v>
      </c>
      <c r="I13" s="160">
        <v>1</v>
      </c>
      <c r="J13" s="95">
        <v>6</v>
      </c>
      <c r="K13" s="72"/>
      <c r="L13" s="82">
        <v>6</v>
      </c>
      <c r="M13" s="91">
        <v>8</v>
      </c>
      <c r="N13" s="314">
        <v>6</v>
      </c>
      <c r="O13" s="92">
        <v>5</v>
      </c>
      <c r="P13" s="72"/>
      <c r="Q13" s="160"/>
      <c r="R13" s="245">
        <v>4</v>
      </c>
      <c r="S13" s="86">
        <f t="shared" si="1"/>
        <v>5.181818181818182</v>
      </c>
      <c r="T13" s="8">
        <f t="shared" si="2"/>
        <v>5</v>
      </c>
    </row>
    <row r="14" spans="1:20" ht="12.75">
      <c r="A14" s="3">
        <f t="shared" si="0"/>
        <v>4.555555555555555</v>
      </c>
      <c r="B14" s="51">
        <v>12</v>
      </c>
      <c r="C14" s="2" t="s">
        <v>284</v>
      </c>
      <c r="D14" s="122" t="s">
        <v>119</v>
      </c>
      <c r="E14" s="72">
        <v>4</v>
      </c>
      <c r="F14" s="95">
        <v>4</v>
      </c>
      <c r="G14" s="72">
        <v>5</v>
      </c>
      <c r="H14" s="160" t="s">
        <v>357</v>
      </c>
      <c r="I14" s="160"/>
      <c r="J14" s="95">
        <v>4</v>
      </c>
      <c r="K14" s="74"/>
      <c r="L14" s="82">
        <v>4</v>
      </c>
      <c r="M14" s="92">
        <v>4</v>
      </c>
      <c r="N14" s="84">
        <v>4</v>
      </c>
      <c r="O14" s="92">
        <v>5</v>
      </c>
      <c r="P14" s="72"/>
      <c r="Q14" s="160"/>
      <c r="R14" s="82">
        <v>7</v>
      </c>
      <c r="S14" s="86">
        <f t="shared" si="1"/>
        <v>4.555555555555555</v>
      </c>
      <c r="T14" s="8">
        <f t="shared" si="2"/>
        <v>5</v>
      </c>
    </row>
    <row r="15" spans="1:20" ht="13.5" thickBot="1">
      <c r="A15" s="3">
        <f t="shared" si="0"/>
        <v>6.777777777777778</v>
      </c>
      <c r="B15" s="51">
        <v>13</v>
      </c>
      <c r="C15" s="2" t="s">
        <v>285</v>
      </c>
      <c r="D15" s="122" t="s">
        <v>97</v>
      </c>
      <c r="E15" s="163">
        <v>5</v>
      </c>
      <c r="F15" s="310">
        <v>8</v>
      </c>
      <c r="G15" s="163">
        <v>4</v>
      </c>
      <c r="H15" s="171" t="s">
        <v>357</v>
      </c>
      <c r="I15" s="171"/>
      <c r="J15" s="310">
        <v>6</v>
      </c>
      <c r="K15" s="166"/>
      <c r="L15" s="164">
        <v>9</v>
      </c>
      <c r="M15" s="181">
        <v>8</v>
      </c>
      <c r="N15" s="167">
        <v>7</v>
      </c>
      <c r="O15" s="181">
        <v>7</v>
      </c>
      <c r="P15" s="163"/>
      <c r="Q15" s="171"/>
      <c r="R15" s="164">
        <v>7</v>
      </c>
      <c r="S15" s="86">
        <f t="shared" si="1"/>
        <v>6.777777777777778</v>
      </c>
      <c r="T15" s="8">
        <f t="shared" si="2"/>
        <v>7</v>
      </c>
    </row>
    <row r="16" spans="2:20" s="5" customFormat="1" ht="13.5" thickBot="1">
      <c r="B16" s="334" t="s">
        <v>0</v>
      </c>
      <c r="C16" s="335"/>
      <c r="D16" s="335"/>
      <c r="E16" s="174">
        <f>AVERAGE(E3:E15)</f>
        <v>5.3076923076923075</v>
      </c>
      <c r="F16" s="239">
        <f>AVERAGE(F3:F15)</f>
        <v>6</v>
      </c>
      <c r="G16" s="311">
        <f>AVERAGE(G3:G15)</f>
        <v>4.6923076923076925</v>
      </c>
      <c r="H16" s="311"/>
      <c r="I16" s="311"/>
      <c r="J16" s="311">
        <f>AVERAGE(J3:J15)</f>
        <v>6.153846153846154</v>
      </c>
      <c r="K16" s="239"/>
      <c r="L16" s="239">
        <f>AVERAGE(L3:L15)</f>
        <v>6.615384615384615</v>
      </c>
      <c r="M16" s="239">
        <f>AVERAGE(M3:M15)</f>
        <v>7.153846153846154</v>
      </c>
      <c r="N16" s="239">
        <f>AVERAGE(N3:N15)</f>
        <v>6.615384615384615</v>
      </c>
      <c r="O16" s="239">
        <f>AVERAGE(O3:O15)</f>
        <v>5.615384615384615</v>
      </c>
      <c r="P16" s="311"/>
      <c r="Q16" s="311"/>
      <c r="R16" s="221">
        <f>AVERAGE(R3:R15)</f>
        <v>6.923076923076923</v>
      </c>
      <c r="S16" s="85">
        <f>AVERAGE(S3:S15)</f>
        <v>5.756759906759906</v>
      </c>
      <c r="T16" s="34">
        <f>AVERAGE(T3:T15)</f>
        <v>5.923076923076923</v>
      </c>
    </row>
    <row r="17" spans="2:20" s="5" customFormat="1" ht="13.5" thickBot="1">
      <c r="B17" s="334"/>
      <c r="C17" s="335"/>
      <c r="D17" s="335"/>
      <c r="E17" s="350" t="s">
        <v>113</v>
      </c>
      <c r="F17" s="351"/>
      <c r="G17" s="346" t="s">
        <v>114</v>
      </c>
      <c r="H17" s="354"/>
      <c r="I17" s="354"/>
      <c r="J17" s="347"/>
      <c r="K17" s="336" t="s">
        <v>61</v>
      </c>
      <c r="L17" s="336"/>
      <c r="M17" s="250" t="s">
        <v>62</v>
      </c>
      <c r="N17" s="165" t="s">
        <v>63</v>
      </c>
      <c r="O17" s="165" t="s">
        <v>64</v>
      </c>
      <c r="P17" s="336" t="s">
        <v>65</v>
      </c>
      <c r="Q17" s="336"/>
      <c r="R17" s="337"/>
      <c r="S17" s="80"/>
      <c r="T17" s="9"/>
    </row>
    <row r="18" spans="2:20" ht="12.75">
      <c r="B18" s="327" t="s">
        <v>46</v>
      </c>
      <c r="C18" s="328"/>
      <c r="D18" s="329"/>
      <c r="E18" s="352" t="s">
        <v>22</v>
      </c>
      <c r="F18" s="322"/>
      <c r="G18" s="322"/>
      <c r="H18" s="322"/>
      <c r="I18" s="322"/>
      <c r="J18" s="322"/>
      <c r="K18" s="353"/>
      <c r="L18" s="353"/>
      <c r="M18" s="322"/>
      <c r="N18" s="322"/>
      <c r="O18" s="353"/>
      <c r="P18" s="353"/>
      <c r="Q18" s="353"/>
      <c r="R18" s="353"/>
      <c r="S18" s="35">
        <f>T18/B15</f>
        <v>1</v>
      </c>
      <c r="T18" s="8">
        <f>COUNTIF(T3:T15,"&gt;3")</f>
        <v>13</v>
      </c>
    </row>
    <row r="19" spans="2:20" ht="12.75">
      <c r="B19" s="327" t="s">
        <v>47</v>
      </c>
      <c r="C19" s="328"/>
      <c r="D19" s="329"/>
      <c r="E19" s="13"/>
      <c r="F19" s="4"/>
      <c r="G19" s="4"/>
      <c r="H19" s="4"/>
      <c r="I19" s="4"/>
      <c r="J19" s="4"/>
      <c r="K19" s="4"/>
      <c r="L19" s="4"/>
      <c r="M19" s="4"/>
      <c r="N19" s="4"/>
      <c r="O19" s="13"/>
      <c r="P19" s="4"/>
      <c r="Q19" s="4"/>
      <c r="R19" s="4"/>
      <c r="S19" s="35">
        <f>T19/B15</f>
        <v>0.38461538461538464</v>
      </c>
      <c r="T19" s="8">
        <f>COUNTIF(T3:T15,"&gt;6")</f>
        <v>5</v>
      </c>
    </row>
    <row r="21" ht="12.75">
      <c r="C21" t="s">
        <v>86</v>
      </c>
    </row>
    <row r="23" spans="23:25" ht="12.75">
      <c r="W23" s="48"/>
      <c r="X23" s="48"/>
      <c r="Y23" s="3"/>
    </row>
    <row r="53" spans="2:9" ht="12.75">
      <c r="B53" s="12" t="s">
        <v>69</v>
      </c>
      <c r="C53" s="12" t="s">
        <v>149</v>
      </c>
      <c r="D53" s="1"/>
      <c r="E53" s="12" t="s">
        <v>150</v>
      </c>
      <c r="F53" s="1"/>
      <c r="G53" s="12" t="s">
        <v>151</v>
      </c>
      <c r="H53" s="32"/>
      <c r="I53" s="32"/>
    </row>
    <row r="54" spans="2:9" ht="12.75">
      <c r="B54" s="1">
        <v>16</v>
      </c>
      <c r="C54" s="1" t="s">
        <v>158</v>
      </c>
      <c r="D54" s="1"/>
      <c r="E54" s="12">
        <v>4</v>
      </c>
      <c r="F54" s="1"/>
      <c r="G54" s="12">
        <v>9</v>
      </c>
      <c r="H54" s="32"/>
      <c r="I54" s="32"/>
    </row>
    <row r="55" spans="2:9" ht="12.75">
      <c r="B55" s="1">
        <v>17</v>
      </c>
      <c r="C55" s="1" t="s">
        <v>164</v>
      </c>
      <c r="D55" s="1"/>
      <c r="E55" s="12">
        <v>1</v>
      </c>
      <c r="F55" s="1"/>
      <c r="G55" s="12">
        <v>5</v>
      </c>
      <c r="H55" s="32"/>
      <c r="I55" s="32"/>
    </row>
    <row r="56" spans="2:9" ht="12.75">
      <c r="B56" s="1">
        <v>18</v>
      </c>
      <c r="C56" s="1" t="s">
        <v>163</v>
      </c>
      <c r="D56" s="1"/>
      <c r="E56" s="12">
        <v>4</v>
      </c>
      <c r="F56" s="1"/>
      <c r="G56" s="12">
        <v>9</v>
      </c>
      <c r="H56" s="32"/>
      <c r="I56" s="32"/>
    </row>
    <row r="57" spans="2:9" ht="12.75">
      <c r="B57" s="1">
        <v>19</v>
      </c>
      <c r="C57" s="1" t="s">
        <v>155</v>
      </c>
      <c r="D57" s="1"/>
      <c r="E57" s="12">
        <v>7</v>
      </c>
      <c r="F57" s="1"/>
      <c r="G57" s="12">
        <v>6</v>
      </c>
      <c r="H57" s="32"/>
      <c r="I57" s="32"/>
    </row>
    <row r="58" spans="2:9" ht="12.75">
      <c r="B58" s="1">
        <v>20</v>
      </c>
      <c r="C58" s="1" t="s">
        <v>160</v>
      </c>
      <c r="D58" s="1"/>
      <c r="E58" s="12">
        <v>4</v>
      </c>
      <c r="F58" s="1"/>
      <c r="G58" s="12">
        <v>8</v>
      </c>
      <c r="H58" s="32"/>
      <c r="I58" s="32"/>
    </row>
    <row r="59" spans="2:9" ht="12.75">
      <c r="B59" s="1">
        <v>21</v>
      </c>
      <c r="C59" s="1" t="s">
        <v>154</v>
      </c>
      <c r="D59" s="1"/>
      <c r="E59" s="12">
        <v>4</v>
      </c>
      <c r="F59" s="1"/>
      <c r="G59" s="12">
        <v>6</v>
      </c>
      <c r="H59" s="32"/>
      <c r="I59" s="32"/>
    </row>
    <row r="60" spans="2:9" ht="12.75">
      <c r="B60" s="1">
        <v>22</v>
      </c>
      <c r="C60" s="1" t="s">
        <v>152</v>
      </c>
      <c r="D60" s="1"/>
      <c r="E60" s="12">
        <v>4</v>
      </c>
      <c r="F60" s="1"/>
      <c r="G60" s="12">
        <v>6</v>
      </c>
      <c r="H60" s="32"/>
      <c r="I60" s="32"/>
    </row>
    <row r="61" spans="2:9" ht="12.75">
      <c r="B61" s="1">
        <v>23</v>
      </c>
      <c r="C61" s="1" t="s">
        <v>159</v>
      </c>
      <c r="D61" s="1"/>
      <c r="E61" s="12">
        <v>5</v>
      </c>
      <c r="F61" s="1"/>
      <c r="G61" s="12">
        <v>6</v>
      </c>
      <c r="H61" s="32"/>
      <c r="I61" s="32"/>
    </row>
    <row r="62" spans="2:9" ht="12.75">
      <c r="B62" s="1">
        <v>24</v>
      </c>
      <c r="C62" s="1" t="s">
        <v>153</v>
      </c>
      <c r="D62" s="1"/>
      <c r="E62" s="12">
        <v>4</v>
      </c>
      <c r="F62" s="1"/>
      <c r="G62" s="12">
        <v>4</v>
      </c>
      <c r="H62" s="32"/>
      <c r="I62" s="32"/>
    </row>
    <row r="63" spans="2:9" ht="12.75">
      <c r="B63" s="1">
        <v>25</v>
      </c>
      <c r="C63" s="1" t="s">
        <v>156</v>
      </c>
      <c r="D63" s="1"/>
      <c r="E63" s="12">
        <v>5</v>
      </c>
      <c r="F63" s="1"/>
      <c r="G63" s="12">
        <v>4</v>
      </c>
      <c r="H63" s="32"/>
      <c r="I63" s="32"/>
    </row>
    <row r="64" spans="2:9" ht="12.75">
      <c r="B64" s="1">
        <v>26</v>
      </c>
      <c r="C64" s="1" t="s">
        <v>165</v>
      </c>
      <c r="D64" s="1"/>
      <c r="E64" s="12">
        <v>6</v>
      </c>
      <c r="F64" s="1"/>
      <c r="G64" s="12">
        <v>6</v>
      </c>
      <c r="H64" s="32"/>
      <c r="I64" s="32"/>
    </row>
    <row r="65" spans="2:9" ht="12.75">
      <c r="B65" s="1">
        <v>27</v>
      </c>
      <c r="C65" s="1" t="s">
        <v>161</v>
      </c>
      <c r="D65" s="1"/>
      <c r="E65" s="12">
        <v>8</v>
      </c>
      <c r="F65" s="1"/>
      <c r="G65" s="12">
        <v>8</v>
      </c>
      <c r="H65" s="32"/>
      <c r="I65" s="32"/>
    </row>
    <row r="66" spans="2:9" ht="12.75">
      <c r="B66" s="1">
        <v>28</v>
      </c>
      <c r="C66" s="1" t="s">
        <v>162</v>
      </c>
      <c r="D66" s="1"/>
      <c r="E66" s="12">
        <v>4</v>
      </c>
      <c r="F66" s="1"/>
      <c r="G66" s="12">
        <v>8</v>
      </c>
      <c r="H66" s="32"/>
      <c r="I66" s="32"/>
    </row>
    <row r="67" spans="2:9" ht="12.75">
      <c r="B67" s="1">
        <v>29</v>
      </c>
      <c r="C67" s="1" t="s">
        <v>157</v>
      </c>
      <c r="D67" s="1"/>
      <c r="E67" s="12">
        <v>4</v>
      </c>
      <c r="F67" s="1"/>
      <c r="G67" s="12">
        <v>6</v>
      </c>
      <c r="H67" s="32"/>
      <c r="I67" s="32"/>
    </row>
    <row r="68" spans="2:9" ht="12.75">
      <c r="B68" s="1">
        <v>30</v>
      </c>
      <c r="C68" s="1" t="s">
        <v>166</v>
      </c>
      <c r="D68" s="1"/>
      <c r="E68" s="12">
        <v>4</v>
      </c>
      <c r="F68" s="1"/>
      <c r="G68" s="12">
        <v>3</v>
      </c>
      <c r="H68" s="32"/>
      <c r="I68" s="32"/>
    </row>
    <row r="69" spans="3:9" ht="12.75">
      <c r="C69" s="224" t="s">
        <v>167</v>
      </c>
      <c r="E69" s="225">
        <v>5</v>
      </c>
      <c r="G69" s="225">
        <v>4</v>
      </c>
      <c r="H69" s="309"/>
      <c r="I69" s="309"/>
    </row>
  </sheetData>
  <sheetProtection/>
  <mergeCells count="10">
    <mergeCell ref="G17:J17"/>
    <mergeCell ref="P17:R17"/>
    <mergeCell ref="B19:D19"/>
    <mergeCell ref="C1:L1"/>
    <mergeCell ref="B16:D16"/>
    <mergeCell ref="B17:D17"/>
    <mergeCell ref="B18:D18"/>
    <mergeCell ref="E17:F17"/>
    <mergeCell ref="K17:L17"/>
    <mergeCell ref="E18:R18"/>
  </mergeCells>
  <conditionalFormatting sqref="T3:T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S3:S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1"/>
  <sheetViews>
    <sheetView zoomScale="95" zoomScaleNormal="95" zoomScalePageLayoutView="0" workbookViewId="0" topLeftCell="B1">
      <selection activeCell="C8" sqref="C8"/>
    </sheetView>
  </sheetViews>
  <sheetFormatPr defaultColWidth="9.00390625" defaultRowHeight="12.75"/>
  <cols>
    <col min="1" max="1" width="6.125" style="0" hidden="1" customWidth="1"/>
    <col min="2" max="2" width="4.375" style="0" customWidth="1"/>
    <col min="3" max="3" width="21.125" style="0" customWidth="1"/>
    <col min="4" max="4" width="8.875" style="0" customWidth="1"/>
    <col min="5" max="7" width="5.875" style="0" customWidth="1"/>
    <col min="8" max="9" width="5.25390625" style="0" customWidth="1"/>
    <col min="10" max="13" width="5.875" style="0" customWidth="1"/>
    <col min="14" max="14" width="6.25390625" style="0" customWidth="1"/>
    <col min="15" max="16" width="5.875" style="0" customWidth="1"/>
    <col min="17" max="17" width="6.00390625" style="0" customWidth="1"/>
    <col min="18" max="18" width="9.25390625" style="3" bestFit="1" customWidth="1"/>
    <col min="19" max="19" width="9.25390625" style="10" bestFit="1" customWidth="1"/>
    <col min="20" max="21" width="9.25390625" style="10" customWidth="1"/>
    <col min="23" max="24" width="9.25390625" style="0" bestFit="1" customWidth="1"/>
  </cols>
  <sheetData>
    <row r="1" spans="3:33" ht="13.5" thickBot="1">
      <c r="C1" s="64" t="s">
        <v>226</v>
      </c>
      <c r="D1" s="64"/>
      <c r="E1" s="33"/>
      <c r="F1" s="33"/>
      <c r="G1" s="33"/>
      <c r="H1" s="33"/>
      <c r="I1" s="33"/>
      <c r="J1" s="33"/>
      <c r="K1" s="33"/>
      <c r="L1" s="33"/>
      <c r="M1" s="33"/>
      <c r="N1" s="52"/>
      <c r="O1" s="33"/>
      <c r="P1" s="33"/>
      <c r="Q1" s="33"/>
      <c r="R1" s="52"/>
      <c r="S1" s="52"/>
      <c r="T1" s="33"/>
      <c r="U1" s="33"/>
      <c r="V1" s="33"/>
      <c r="W1" s="33"/>
      <c r="X1" s="33"/>
      <c r="Y1" s="33"/>
      <c r="Z1" s="33"/>
      <c r="AA1" s="33"/>
      <c r="AB1" s="54"/>
      <c r="AC1" s="55"/>
      <c r="AF1" s="14"/>
      <c r="AG1" s="15"/>
    </row>
    <row r="2" spans="2:29" ht="16.5" customHeight="1" thickBot="1">
      <c r="B2" s="320" t="s">
        <v>69</v>
      </c>
      <c r="C2" s="58" t="s">
        <v>26</v>
      </c>
      <c r="D2" s="203" t="s">
        <v>70</v>
      </c>
      <c r="E2" s="103">
        <v>43125</v>
      </c>
      <c r="F2" s="103">
        <v>43130</v>
      </c>
      <c r="G2" s="103">
        <v>43137</v>
      </c>
      <c r="H2" s="204">
        <v>43158</v>
      </c>
      <c r="I2" s="205">
        <v>43172</v>
      </c>
      <c r="J2" s="206">
        <v>43175</v>
      </c>
      <c r="K2" s="96">
        <v>43228</v>
      </c>
      <c r="L2" s="128">
        <v>43242</v>
      </c>
      <c r="M2" s="69">
        <v>43256</v>
      </c>
      <c r="N2" s="108">
        <v>43259</v>
      </c>
      <c r="O2" s="96">
        <v>43266</v>
      </c>
      <c r="P2" s="105">
        <v>43270</v>
      </c>
      <c r="Q2" s="69">
        <v>43273</v>
      </c>
      <c r="R2" s="59" t="s">
        <v>24</v>
      </c>
      <c r="S2" s="60" t="s">
        <v>94</v>
      </c>
      <c r="T2" s="251" t="s">
        <v>95</v>
      </c>
      <c r="U2" s="251" t="s">
        <v>212</v>
      </c>
      <c r="V2" s="33"/>
      <c r="W2" s="33"/>
      <c r="X2" s="33"/>
      <c r="Y2" s="33"/>
      <c r="Z2" s="33"/>
      <c r="AA2" s="33"/>
      <c r="AB2" s="33"/>
      <c r="AC2" s="33"/>
    </row>
    <row r="3" spans="1:24" ht="12.75">
      <c r="A3" s="3">
        <f aca="true" t="shared" si="0" ref="A3:A15">R3</f>
        <v>5</v>
      </c>
      <c r="B3" s="2">
        <v>1</v>
      </c>
      <c r="C3" s="37" t="s">
        <v>273</v>
      </c>
      <c r="D3" s="158" t="s">
        <v>108</v>
      </c>
      <c r="E3" s="104"/>
      <c r="F3" s="104"/>
      <c r="G3" s="93">
        <v>4</v>
      </c>
      <c r="H3" s="120"/>
      <c r="I3" s="269" t="s">
        <v>321</v>
      </c>
      <c r="J3" s="119">
        <v>5</v>
      </c>
      <c r="K3" s="97" t="s">
        <v>321</v>
      </c>
      <c r="L3" s="19"/>
      <c r="M3" s="71">
        <v>6</v>
      </c>
      <c r="N3" s="109">
        <v>6</v>
      </c>
      <c r="O3" s="120"/>
      <c r="P3" s="123"/>
      <c r="Q3" s="119">
        <v>4</v>
      </c>
      <c r="R3" s="79">
        <f aca="true" t="shared" si="1" ref="R3:R15">AVERAGE(E3:Q3)</f>
        <v>5</v>
      </c>
      <c r="S3" s="8">
        <f aca="true" t="shared" si="2" ref="S3:S15">ROUND(R3,0)</f>
        <v>5</v>
      </c>
      <c r="T3" s="36">
        <v>6</v>
      </c>
      <c r="U3" s="252">
        <f>AVERAGE(S3:T3)</f>
        <v>5.5</v>
      </c>
      <c r="V3" s="20" t="s">
        <v>30</v>
      </c>
      <c r="W3" s="1">
        <f>COUNTIF(S3:S15,"&gt;8")</f>
        <v>1</v>
      </c>
      <c r="X3" s="43">
        <f>W3/$B$15</f>
        <v>0.07692307692307693</v>
      </c>
    </row>
    <row r="4" spans="1:24" ht="12.75">
      <c r="A4" s="3">
        <f t="shared" si="0"/>
        <v>6.6</v>
      </c>
      <c r="B4" s="2">
        <v>2</v>
      </c>
      <c r="C4" s="37" t="s">
        <v>274</v>
      </c>
      <c r="D4" s="158" t="s">
        <v>99</v>
      </c>
      <c r="E4" s="129"/>
      <c r="F4" s="129"/>
      <c r="G4" s="95">
        <v>5</v>
      </c>
      <c r="H4" s="74"/>
      <c r="I4" s="12" t="s">
        <v>321</v>
      </c>
      <c r="J4" s="73">
        <v>8</v>
      </c>
      <c r="K4" s="99"/>
      <c r="L4" s="12"/>
      <c r="M4" s="73">
        <v>4</v>
      </c>
      <c r="N4" s="110">
        <v>7</v>
      </c>
      <c r="O4" s="74"/>
      <c r="P4" s="91"/>
      <c r="Q4" s="73">
        <v>9</v>
      </c>
      <c r="R4" s="79">
        <f t="shared" si="1"/>
        <v>6.6</v>
      </c>
      <c r="S4" s="8">
        <f t="shared" si="2"/>
        <v>7</v>
      </c>
      <c r="T4" s="8">
        <v>7</v>
      </c>
      <c r="U4" s="252">
        <f aca="true" t="shared" si="3" ref="U4:U15">AVERAGE(S4:T4)</f>
        <v>7</v>
      </c>
      <c r="V4" s="20" t="s">
        <v>31</v>
      </c>
      <c r="W4" s="44">
        <f>COUNTIF(S3:S15,7)+COUNTIF(S3:S15,8)</f>
        <v>4</v>
      </c>
      <c r="X4" s="43">
        <f>W4/$B$15</f>
        <v>0.3076923076923077</v>
      </c>
    </row>
    <row r="5" spans="1:24" ht="12.75">
      <c r="A5" s="3">
        <f t="shared" si="0"/>
        <v>5</v>
      </c>
      <c r="B5" s="2">
        <v>3</v>
      </c>
      <c r="C5" s="37" t="s">
        <v>275</v>
      </c>
      <c r="D5" s="158" t="s">
        <v>110</v>
      </c>
      <c r="E5" s="129"/>
      <c r="F5" s="129"/>
      <c r="G5" s="95">
        <v>4</v>
      </c>
      <c r="H5" s="72" t="s">
        <v>321</v>
      </c>
      <c r="I5" s="160" t="s">
        <v>321</v>
      </c>
      <c r="J5" s="82">
        <v>5</v>
      </c>
      <c r="K5" s="100"/>
      <c r="L5" s="160"/>
      <c r="M5" s="82">
        <v>5</v>
      </c>
      <c r="N5" s="111">
        <v>4</v>
      </c>
      <c r="O5" s="72"/>
      <c r="P5" s="197"/>
      <c r="Q5" s="73">
        <v>7</v>
      </c>
      <c r="R5" s="79">
        <f t="shared" si="1"/>
        <v>5</v>
      </c>
      <c r="S5" s="8">
        <f t="shared" si="2"/>
        <v>5</v>
      </c>
      <c r="T5" s="8">
        <v>6</v>
      </c>
      <c r="U5" s="252">
        <f t="shared" si="3"/>
        <v>5.5</v>
      </c>
      <c r="V5" s="20" t="s">
        <v>32</v>
      </c>
      <c r="W5" s="44">
        <f>COUNTIF(S3:S15,4)+COUNTIF(S3:S15,5)+COUNTIF(S3:S15,6)</f>
        <v>8</v>
      </c>
      <c r="X5" s="43">
        <f>W5/$B$15</f>
        <v>0.6153846153846154</v>
      </c>
    </row>
    <row r="6" spans="1:24" ht="12.75">
      <c r="A6" s="3">
        <f t="shared" si="0"/>
        <v>5.8</v>
      </c>
      <c r="B6" s="2">
        <v>4</v>
      </c>
      <c r="C6" s="37" t="s">
        <v>276</v>
      </c>
      <c r="D6" s="158" t="s">
        <v>107</v>
      </c>
      <c r="E6" s="129"/>
      <c r="F6" s="129"/>
      <c r="G6" s="95">
        <v>4</v>
      </c>
      <c r="H6" s="74" t="s">
        <v>321</v>
      </c>
      <c r="I6" s="12" t="s">
        <v>321</v>
      </c>
      <c r="J6" s="82">
        <v>6</v>
      </c>
      <c r="K6" s="99" t="s">
        <v>321</v>
      </c>
      <c r="L6" s="12"/>
      <c r="M6" s="73">
        <v>7</v>
      </c>
      <c r="N6" s="111">
        <v>6</v>
      </c>
      <c r="O6" s="74"/>
      <c r="P6" s="197"/>
      <c r="Q6" s="73">
        <v>6</v>
      </c>
      <c r="R6" s="79">
        <f t="shared" si="1"/>
        <v>5.8</v>
      </c>
      <c r="S6" s="8">
        <f t="shared" si="2"/>
        <v>6</v>
      </c>
      <c r="T6" s="8">
        <v>8</v>
      </c>
      <c r="U6" s="252">
        <f t="shared" si="3"/>
        <v>7</v>
      </c>
      <c r="V6" s="20" t="s">
        <v>33</v>
      </c>
      <c r="W6" s="1">
        <f>COUNTIF(S3:S15,"&lt;4")</f>
        <v>0</v>
      </c>
      <c r="X6" s="43">
        <f>W6/$B$15</f>
        <v>0</v>
      </c>
    </row>
    <row r="7" spans="1:24" ht="12.75">
      <c r="A7" s="3">
        <f t="shared" si="0"/>
        <v>6.6</v>
      </c>
      <c r="B7" s="2">
        <v>5</v>
      </c>
      <c r="C7" s="37" t="s">
        <v>277</v>
      </c>
      <c r="D7" s="158" t="s">
        <v>97</v>
      </c>
      <c r="E7" s="129"/>
      <c r="F7" s="129"/>
      <c r="G7" s="95">
        <v>7</v>
      </c>
      <c r="H7" s="74"/>
      <c r="I7" s="12"/>
      <c r="J7" s="73">
        <v>9</v>
      </c>
      <c r="K7" s="99" t="s">
        <v>321</v>
      </c>
      <c r="L7" s="12"/>
      <c r="M7" s="73">
        <v>6</v>
      </c>
      <c r="N7" s="111">
        <v>4</v>
      </c>
      <c r="O7" s="74" t="s">
        <v>321</v>
      </c>
      <c r="P7" s="91"/>
      <c r="Q7" s="82">
        <v>7</v>
      </c>
      <c r="R7" s="79">
        <f t="shared" si="1"/>
        <v>6.6</v>
      </c>
      <c r="S7" s="8">
        <f t="shared" si="2"/>
        <v>7</v>
      </c>
      <c r="T7" s="8">
        <v>6</v>
      </c>
      <c r="U7" s="252">
        <f t="shared" si="3"/>
        <v>6.5</v>
      </c>
      <c r="V7" s="127" t="s">
        <v>34</v>
      </c>
      <c r="W7" s="1">
        <f>B15-SUM(W3:W6)</f>
        <v>0</v>
      </c>
      <c r="X7" s="43">
        <f>W7/$B$15</f>
        <v>0</v>
      </c>
    </row>
    <row r="8" spans="1:21" ht="12.75">
      <c r="A8" s="3">
        <f t="shared" si="0"/>
        <v>5.4</v>
      </c>
      <c r="B8" s="2">
        <v>6</v>
      </c>
      <c r="C8" s="37" t="s">
        <v>278</v>
      </c>
      <c r="D8" s="158" t="s">
        <v>100</v>
      </c>
      <c r="E8" s="129"/>
      <c r="F8" s="129"/>
      <c r="G8" s="95">
        <v>4</v>
      </c>
      <c r="H8" s="74"/>
      <c r="I8" s="12"/>
      <c r="J8" s="82">
        <v>6</v>
      </c>
      <c r="K8" s="99"/>
      <c r="L8" s="12"/>
      <c r="M8" s="82">
        <v>4</v>
      </c>
      <c r="N8" s="110">
        <v>5</v>
      </c>
      <c r="O8" s="74"/>
      <c r="P8" s="91"/>
      <c r="Q8" s="73">
        <v>8</v>
      </c>
      <c r="R8" s="79">
        <f t="shared" si="1"/>
        <v>5.4</v>
      </c>
      <c r="S8" s="8">
        <v>6</v>
      </c>
      <c r="T8" s="8">
        <v>6</v>
      </c>
      <c r="U8" s="252">
        <f t="shared" si="3"/>
        <v>6</v>
      </c>
    </row>
    <row r="9" spans="1:21" ht="12.75">
      <c r="A9" s="3">
        <f t="shared" si="0"/>
        <v>4.4</v>
      </c>
      <c r="B9" s="2">
        <v>7</v>
      </c>
      <c r="C9" s="37" t="s">
        <v>279</v>
      </c>
      <c r="D9" s="158" t="s">
        <v>98</v>
      </c>
      <c r="E9" s="129"/>
      <c r="F9" s="129"/>
      <c r="G9" s="95">
        <v>4</v>
      </c>
      <c r="H9" s="74"/>
      <c r="I9" s="12"/>
      <c r="J9" s="73">
        <v>5</v>
      </c>
      <c r="K9" s="99" t="s">
        <v>321</v>
      </c>
      <c r="L9" s="12"/>
      <c r="M9" s="82">
        <v>4</v>
      </c>
      <c r="N9" s="110">
        <v>5</v>
      </c>
      <c r="O9" s="74"/>
      <c r="P9" s="91"/>
      <c r="Q9" s="73">
        <v>4</v>
      </c>
      <c r="R9" s="79">
        <f t="shared" si="1"/>
        <v>4.4</v>
      </c>
      <c r="S9" s="8">
        <v>5</v>
      </c>
      <c r="T9" s="8">
        <v>6</v>
      </c>
      <c r="U9" s="252">
        <f t="shared" si="3"/>
        <v>5.5</v>
      </c>
    </row>
    <row r="10" spans="1:21" ht="12.75">
      <c r="A10" s="3">
        <f t="shared" si="0"/>
        <v>5.8</v>
      </c>
      <c r="B10" s="2">
        <v>8</v>
      </c>
      <c r="C10" s="37" t="s">
        <v>280</v>
      </c>
      <c r="D10" s="158" t="s">
        <v>103</v>
      </c>
      <c r="E10" s="129"/>
      <c r="F10" s="129"/>
      <c r="G10" s="95">
        <v>4</v>
      </c>
      <c r="H10" s="74"/>
      <c r="I10" s="12"/>
      <c r="J10" s="73">
        <v>9</v>
      </c>
      <c r="K10" s="99"/>
      <c r="L10" s="12"/>
      <c r="M10" s="73">
        <v>6</v>
      </c>
      <c r="N10" s="111">
        <v>4</v>
      </c>
      <c r="O10" s="74"/>
      <c r="P10" s="91"/>
      <c r="Q10" s="73">
        <v>6</v>
      </c>
      <c r="R10" s="79">
        <f t="shared" si="1"/>
        <v>5.8</v>
      </c>
      <c r="S10" s="8">
        <f t="shared" si="2"/>
        <v>6</v>
      </c>
      <c r="T10" s="8">
        <v>7</v>
      </c>
      <c r="U10" s="252">
        <f t="shared" si="3"/>
        <v>6.5</v>
      </c>
    </row>
    <row r="11" spans="1:21" ht="12.75">
      <c r="A11" s="3">
        <f t="shared" si="0"/>
        <v>8.4</v>
      </c>
      <c r="B11" s="2">
        <v>9</v>
      </c>
      <c r="C11" s="2" t="s">
        <v>281</v>
      </c>
      <c r="D11" s="122" t="s">
        <v>109</v>
      </c>
      <c r="E11" s="129"/>
      <c r="F11" s="129"/>
      <c r="G11" s="95">
        <v>8</v>
      </c>
      <c r="H11" s="74"/>
      <c r="I11" s="12" t="s">
        <v>321</v>
      </c>
      <c r="J11" s="73">
        <v>9</v>
      </c>
      <c r="K11" s="99"/>
      <c r="L11" s="12"/>
      <c r="M11" s="73">
        <v>9</v>
      </c>
      <c r="N11" s="117">
        <v>7</v>
      </c>
      <c r="O11" s="74"/>
      <c r="P11" s="91"/>
      <c r="Q11" s="82">
        <v>9</v>
      </c>
      <c r="R11" s="79">
        <f t="shared" si="1"/>
        <v>8.4</v>
      </c>
      <c r="S11" s="8">
        <v>9</v>
      </c>
      <c r="T11" s="8">
        <v>9</v>
      </c>
      <c r="U11" s="252">
        <f t="shared" si="3"/>
        <v>9</v>
      </c>
    </row>
    <row r="12" spans="1:21" ht="12.75">
      <c r="A12" s="3">
        <f t="shared" si="0"/>
        <v>5.8</v>
      </c>
      <c r="B12" s="2">
        <v>10</v>
      </c>
      <c r="C12" s="2" t="s">
        <v>282</v>
      </c>
      <c r="D12" s="122" t="s">
        <v>107</v>
      </c>
      <c r="E12" s="129"/>
      <c r="F12" s="129"/>
      <c r="G12" s="95">
        <v>4</v>
      </c>
      <c r="H12" s="74"/>
      <c r="I12" s="12"/>
      <c r="J12" s="73">
        <v>6</v>
      </c>
      <c r="K12" s="99" t="s">
        <v>321</v>
      </c>
      <c r="L12" s="12"/>
      <c r="M12" s="82">
        <v>7</v>
      </c>
      <c r="N12" s="117">
        <v>6</v>
      </c>
      <c r="O12" s="74"/>
      <c r="P12" s="91"/>
      <c r="Q12" s="82">
        <v>6</v>
      </c>
      <c r="R12" s="79">
        <f t="shared" si="1"/>
        <v>5.8</v>
      </c>
      <c r="S12" s="8">
        <f t="shared" si="2"/>
        <v>6</v>
      </c>
      <c r="T12" s="8">
        <v>8</v>
      </c>
      <c r="U12" s="252">
        <f t="shared" si="3"/>
        <v>7</v>
      </c>
    </row>
    <row r="13" spans="1:21" ht="12.75">
      <c r="A13" s="3">
        <f t="shared" si="0"/>
        <v>5.8</v>
      </c>
      <c r="B13" s="2">
        <v>11</v>
      </c>
      <c r="C13" s="2" t="s">
        <v>283</v>
      </c>
      <c r="D13" s="122" t="s">
        <v>120</v>
      </c>
      <c r="E13" s="129"/>
      <c r="F13" s="129"/>
      <c r="G13" s="95">
        <v>4</v>
      </c>
      <c r="H13" s="74"/>
      <c r="I13" s="12"/>
      <c r="J13" s="73">
        <v>7</v>
      </c>
      <c r="K13" s="99"/>
      <c r="L13" s="12"/>
      <c r="M13" s="73">
        <v>7</v>
      </c>
      <c r="N13" s="100">
        <v>4</v>
      </c>
      <c r="O13" s="74"/>
      <c r="P13" s="91" t="s">
        <v>321</v>
      </c>
      <c r="Q13" s="73">
        <v>7</v>
      </c>
      <c r="R13" s="79">
        <f t="shared" si="1"/>
        <v>5.8</v>
      </c>
      <c r="S13" s="8">
        <f t="shared" si="2"/>
        <v>6</v>
      </c>
      <c r="T13" s="8">
        <v>5</v>
      </c>
      <c r="U13" s="252">
        <f t="shared" si="3"/>
        <v>5.5</v>
      </c>
    </row>
    <row r="14" spans="1:21" ht="12.75">
      <c r="A14" s="3">
        <f t="shared" si="0"/>
        <v>6.6</v>
      </c>
      <c r="B14" s="2">
        <v>12</v>
      </c>
      <c r="C14" s="2" t="s">
        <v>284</v>
      </c>
      <c r="D14" s="122" t="s">
        <v>119</v>
      </c>
      <c r="E14" s="129"/>
      <c r="F14" s="129"/>
      <c r="G14" s="95">
        <v>4</v>
      </c>
      <c r="H14" s="74"/>
      <c r="I14" s="12"/>
      <c r="J14" s="73">
        <v>9</v>
      </c>
      <c r="K14" s="99"/>
      <c r="L14" s="12"/>
      <c r="M14" s="73">
        <v>7</v>
      </c>
      <c r="N14" s="100">
        <v>5</v>
      </c>
      <c r="O14" s="74"/>
      <c r="P14" s="91"/>
      <c r="Q14" s="73">
        <v>8</v>
      </c>
      <c r="R14" s="79">
        <f t="shared" si="1"/>
        <v>6.6</v>
      </c>
      <c r="S14" s="8">
        <f t="shared" si="2"/>
        <v>7</v>
      </c>
      <c r="T14" s="8">
        <v>6</v>
      </c>
      <c r="U14" s="252">
        <f t="shared" si="3"/>
        <v>6.5</v>
      </c>
    </row>
    <row r="15" spans="1:21" ht="12.75">
      <c r="A15" s="3">
        <f t="shared" si="0"/>
        <v>6.6</v>
      </c>
      <c r="B15" s="2">
        <v>13</v>
      </c>
      <c r="C15" s="2" t="s">
        <v>285</v>
      </c>
      <c r="D15" s="122" t="s">
        <v>97</v>
      </c>
      <c r="E15" s="129"/>
      <c r="F15" s="129"/>
      <c r="G15" s="129">
        <v>7</v>
      </c>
      <c r="H15" s="74"/>
      <c r="I15" s="12"/>
      <c r="J15" s="73">
        <v>9</v>
      </c>
      <c r="K15" s="99" t="s">
        <v>321</v>
      </c>
      <c r="L15" s="12"/>
      <c r="M15" s="82">
        <v>6</v>
      </c>
      <c r="N15" s="100">
        <v>4</v>
      </c>
      <c r="O15" s="74"/>
      <c r="P15" s="91"/>
      <c r="Q15" s="73">
        <v>7</v>
      </c>
      <c r="R15" s="79">
        <f t="shared" si="1"/>
        <v>6.6</v>
      </c>
      <c r="S15" s="8">
        <f t="shared" si="2"/>
        <v>7</v>
      </c>
      <c r="T15" s="8">
        <v>6</v>
      </c>
      <c r="U15" s="252">
        <f t="shared" si="3"/>
        <v>6.5</v>
      </c>
    </row>
    <row r="16" spans="2:21" s="5" customFormat="1" ht="13.5" thickBot="1">
      <c r="B16" s="63"/>
      <c r="C16" s="352" t="s">
        <v>0</v>
      </c>
      <c r="D16" s="322"/>
      <c r="E16" s="34"/>
      <c r="F16" s="34"/>
      <c r="G16" s="126">
        <f>AVERAGE(G3:G13,G15:G15)</f>
        <v>4.916666666666667</v>
      </c>
      <c r="H16" s="180"/>
      <c r="I16" s="270"/>
      <c r="J16" s="210">
        <f>AVERAGE(J3:J15)</f>
        <v>7.153846153846154</v>
      </c>
      <c r="K16" s="85"/>
      <c r="L16" s="34"/>
      <c r="M16" s="34">
        <f>AVERAGE(M3:M13,M15:M15)</f>
        <v>5.916666666666667</v>
      </c>
      <c r="N16" s="112">
        <f>AVERAGE(N3:N13,N15:N15)</f>
        <v>5.166666666666667</v>
      </c>
      <c r="O16" s="101"/>
      <c r="P16" s="124"/>
      <c r="Q16" s="102">
        <f>AVERAGE(Q3:Q13,Q15:Q15)</f>
        <v>6.666666666666667</v>
      </c>
      <c r="R16" s="67">
        <f>AVERAGE(R3:R13,R15:R15)</f>
        <v>5.933333333333333</v>
      </c>
      <c r="S16" s="11">
        <f>AVERAGE(S3:S13,S15:S15)</f>
        <v>6.25</v>
      </c>
      <c r="T16" s="34">
        <f>AVERAGE(T3:T13,T15:T15)</f>
        <v>6.666666666666667</v>
      </c>
      <c r="U16" s="34">
        <f>AVERAGE(U3:U13,U15:U15)</f>
        <v>6.458333333333333</v>
      </c>
    </row>
    <row r="17" spans="2:21" s="5" customFormat="1" ht="13.5" thickBot="1">
      <c r="B17" s="6"/>
      <c r="C17" s="7"/>
      <c r="D17" s="65"/>
      <c r="E17" s="321" t="s">
        <v>101</v>
      </c>
      <c r="F17" s="336"/>
      <c r="G17" s="336"/>
      <c r="H17" s="321" t="s">
        <v>66</v>
      </c>
      <c r="I17" s="336"/>
      <c r="J17" s="337"/>
      <c r="K17" s="343" t="s">
        <v>102</v>
      </c>
      <c r="L17" s="341"/>
      <c r="M17" s="342"/>
      <c r="N17" s="107" t="s">
        <v>64</v>
      </c>
      <c r="O17" s="340" t="s">
        <v>65</v>
      </c>
      <c r="P17" s="341"/>
      <c r="Q17" s="342"/>
      <c r="R17" s="80"/>
      <c r="S17" s="9"/>
      <c r="T17" s="10"/>
      <c r="U17" s="10"/>
    </row>
    <row r="18" spans="2:19" ht="12.75">
      <c r="B18" s="330" t="s">
        <v>36</v>
      </c>
      <c r="C18" s="330"/>
      <c r="D18" s="330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5">
        <f>S18/B15</f>
        <v>1</v>
      </c>
      <c r="S18" s="8">
        <f>COUNTIF(S3:S15,"&gt;3")</f>
        <v>13</v>
      </c>
    </row>
    <row r="19" spans="2:19" ht="12.75">
      <c r="B19" s="327" t="s">
        <v>48</v>
      </c>
      <c r="C19" s="328"/>
      <c r="D19" s="329"/>
      <c r="E19" s="4"/>
      <c r="F19" s="4"/>
      <c r="G19" s="4"/>
      <c r="H19" s="4"/>
      <c r="I19" s="13"/>
      <c r="J19" s="4"/>
      <c r="K19" s="4"/>
      <c r="L19" s="4"/>
      <c r="M19" s="4"/>
      <c r="N19" s="4"/>
      <c r="O19" s="4"/>
      <c r="P19" s="4"/>
      <c r="Q19" s="4"/>
      <c r="R19" s="35">
        <f>S19/B15</f>
        <v>0.38461538461538464</v>
      </c>
      <c r="S19" s="8">
        <f>COUNTIF(S3:S15,"&gt;6")</f>
        <v>5</v>
      </c>
    </row>
    <row r="21" spans="3:4" ht="12.75">
      <c r="C21" s="22" t="s">
        <v>73</v>
      </c>
      <c r="D21" t="s">
        <v>74</v>
      </c>
    </row>
  </sheetData>
  <sheetProtection/>
  <mergeCells count="8">
    <mergeCell ref="C16:D16"/>
    <mergeCell ref="B19:D19"/>
    <mergeCell ref="E18:Q18"/>
    <mergeCell ref="H17:J17"/>
    <mergeCell ref="K17:M17"/>
    <mergeCell ref="O17:Q17"/>
    <mergeCell ref="E17:G17"/>
    <mergeCell ref="B18:D18"/>
  </mergeCells>
  <conditionalFormatting sqref="S3:U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B1">
      <selection activeCell="Q16" sqref="Q16"/>
    </sheetView>
  </sheetViews>
  <sheetFormatPr defaultColWidth="9.00390625" defaultRowHeight="12.75"/>
  <cols>
    <col min="1" max="1" width="6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25390625" style="0" customWidth="1"/>
    <col min="6" max="7" width="5.625" style="0" customWidth="1"/>
    <col min="8" max="8" width="5.375" style="0" customWidth="1"/>
    <col min="9" max="12" width="5.25390625" style="0" customWidth="1"/>
    <col min="13" max="13" width="5.75390625" style="0" customWidth="1"/>
    <col min="14" max="14" width="9.875" style="3" customWidth="1"/>
    <col min="15" max="15" width="12.125" style="10" bestFit="1" customWidth="1"/>
  </cols>
  <sheetData>
    <row r="1" spans="4:35" ht="13.5" thickBot="1">
      <c r="D1" s="64" t="s">
        <v>292</v>
      </c>
      <c r="E1" s="64"/>
      <c r="F1" s="64"/>
      <c r="G1" s="64"/>
      <c r="H1" s="64"/>
      <c r="I1" s="64"/>
      <c r="J1" s="64"/>
      <c r="K1" s="64"/>
      <c r="L1" s="64"/>
      <c r="M1" s="64"/>
      <c r="N1" s="5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54"/>
      <c r="AE1" s="55"/>
      <c r="AH1" s="14"/>
      <c r="AI1" s="15"/>
    </row>
    <row r="2" spans="2:31" ht="16.5" customHeight="1" thickBot="1">
      <c r="B2" s="56" t="s">
        <v>69</v>
      </c>
      <c r="C2" s="58" t="s">
        <v>26</v>
      </c>
      <c r="D2" s="87" t="s">
        <v>70</v>
      </c>
      <c r="E2" s="68">
        <v>43161</v>
      </c>
      <c r="F2" s="69">
        <v>43162</v>
      </c>
      <c r="G2" s="68">
        <v>43182</v>
      </c>
      <c r="H2" s="69">
        <v>43189</v>
      </c>
      <c r="I2" s="68">
        <v>43193</v>
      </c>
      <c r="J2" s="105">
        <v>43196</v>
      </c>
      <c r="K2" s="69">
        <v>43202</v>
      </c>
      <c r="L2" s="68">
        <v>43210</v>
      </c>
      <c r="M2" s="69">
        <v>43217</v>
      </c>
      <c r="N2" s="59" t="s">
        <v>24</v>
      </c>
      <c r="O2" s="60" t="s">
        <v>94</v>
      </c>
      <c r="P2" s="131" t="s">
        <v>95</v>
      </c>
      <c r="Q2" s="131" t="s">
        <v>93</v>
      </c>
      <c r="X2" s="33"/>
      <c r="Y2" s="33"/>
      <c r="Z2" s="33"/>
      <c r="AA2" s="33"/>
      <c r="AB2" s="33"/>
      <c r="AC2" s="33"/>
      <c r="AD2" s="33"/>
      <c r="AE2" s="33"/>
    </row>
    <row r="3" spans="1:20" ht="12.75">
      <c r="A3" s="3">
        <f aca="true" t="shared" si="0" ref="A3:A17">N3</f>
        <v>5.5</v>
      </c>
      <c r="B3" s="2">
        <v>1</v>
      </c>
      <c r="C3" s="2" t="s">
        <v>243</v>
      </c>
      <c r="D3" s="158" t="s">
        <v>119</v>
      </c>
      <c r="E3" s="74"/>
      <c r="F3" s="73">
        <v>8</v>
      </c>
      <c r="G3" s="74"/>
      <c r="H3" s="82">
        <v>4</v>
      </c>
      <c r="I3" s="72"/>
      <c r="J3" s="92"/>
      <c r="K3" s="82">
        <v>6</v>
      </c>
      <c r="L3" s="72"/>
      <c r="M3" s="82">
        <v>4</v>
      </c>
      <c r="N3" s="86">
        <f aca="true" t="shared" si="1" ref="N3:N11">AVERAGE(E3:M3)</f>
        <v>5.5</v>
      </c>
      <c r="O3" s="8">
        <f aca="true" t="shared" si="2" ref="O3:O17">ROUND(N3,0)</f>
        <v>6</v>
      </c>
      <c r="P3" s="8">
        <v>7</v>
      </c>
      <c r="Q3" s="8">
        <f>AVERAGE(O3:P3)</f>
        <v>6.5</v>
      </c>
      <c r="R3" s="1" t="s">
        <v>30</v>
      </c>
      <c r="S3" s="1">
        <f>COUNTIF(O3:O17,"&gt;8")</f>
        <v>0</v>
      </c>
      <c r="T3" s="43">
        <f>S3/$B$17</f>
        <v>0</v>
      </c>
    </row>
    <row r="4" spans="1:20" ht="12.75">
      <c r="A4" s="3">
        <f t="shared" si="0"/>
        <v>4.5</v>
      </c>
      <c r="B4" s="2">
        <v>2</v>
      </c>
      <c r="C4" s="2" t="s">
        <v>244</v>
      </c>
      <c r="D4" s="122" t="s">
        <v>109</v>
      </c>
      <c r="E4" s="72" t="s">
        <v>321</v>
      </c>
      <c r="F4" s="82">
        <v>5</v>
      </c>
      <c r="G4" s="74"/>
      <c r="H4" s="82">
        <v>4</v>
      </c>
      <c r="I4" s="72"/>
      <c r="J4" s="92"/>
      <c r="K4" s="82">
        <v>5</v>
      </c>
      <c r="L4" s="72"/>
      <c r="M4" s="82">
        <v>4</v>
      </c>
      <c r="N4" s="86">
        <f t="shared" si="1"/>
        <v>4.5</v>
      </c>
      <c r="O4" s="8">
        <f t="shared" si="2"/>
        <v>5</v>
      </c>
      <c r="P4" s="8">
        <v>6</v>
      </c>
      <c r="Q4" s="8">
        <f aca="true" t="shared" si="3" ref="Q4:Q17">AVERAGE(O4:P4)</f>
        <v>5.5</v>
      </c>
      <c r="R4" s="1" t="s">
        <v>31</v>
      </c>
      <c r="S4" s="44">
        <f>COUNTIF(O3:O17,7)+COUNTIF(O3:O17,8)</f>
        <v>10</v>
      </c>
      <c r="T4" s="43">
        <f>S4/$B$17</f>
        <v>0.6666666666666666</v>
      </c>
    </row>
    <row r="5" spans="1:20" ht="12.75">
      <c r="A5" s="3">
        <f t="shared" si="0"/>
        <v>7.5</v>
      </c>
      <c r="B5" s="2">
        <v>3</v>
      </c>
      <c r="C5" s="2" t="s">
        <v>245</v>
      </c>
      <c r="D5" s="122" t="s">
        <v>103</v>
      </c>
      <c r="E5" s="74"/>
      <c r="F5" s="73">
        <v>9</v>
      </c>
      <c r="G5" s="74" t="s">
        <v>321</v>
      </c>
      <c r="H5" s="82">
        <v>7</v>
      </c>
      <c r="I5" s="72"/>
      <c r="J5" s="92"/>
      <c r="K5" s="82">
        <v>9</v>
      </c>
      <c r="L5" s="72"/>
      <c r="M5" s="82">
        <v>5</v>
      </c>
      <c r="N5" s="86">
        <f t="shared" si="1"/>
        <v>7.5</v>
      </c>
      <c r="O5" s="8">
        <f t="shared" si="2"/>
        <v>8</v>
      </c>
      <c r="P5" s="8">
        <v>6</v>
      </c>
      <c r="Q5" s="8">
        <f t="shared" si="3"/>
        <v>7</v>
      </c>
      <c r="R5" s="1" t="s">
        <v>32</v>
      </c>
      <c r="S5" s="44">
        <f>COUNTIF(O3:O17,4)+COUNTIF(O3:O17,5)+COUNTIF(O3:O17,6)</f>
        <v>5</v>
      </c>
      <c r="T5" s="43">
        <f>S5/$B$17</f>
        <v>0.3333333333333333</v>
      </c>
    </row>
    <row r="6" spans="1:20" ht="12.75">
      <c r="A6" s="3">
        <f t="shared" si="0"/>
        <v>6.75</v>
      </c>
      <c r="B6" s="2">
        <v>4</v>
      </c>
      <c r="C6" s="2" t="s">
        <v>246</v>
      </c>
      <c r="D6" s="122" t="s">
        <v>107</v>
      </c>
      <c r="E6" s="74"/>
      <c r="F6" s="73">
        <v>6</v>
      </c>
      <c r="G6" s="74"/>
      <c r="H6" s="82">
        <v>5</v>
      </c>
      <c r="I6" s="72"/>
      <c r="J6" s="92"/>
      <c r="K6" s="82">
        <v>9</v>
      </c>
      <c r="L6" s="72" t="s">
        <v>321</v>
      </c>
      <c r="M6" s="82">
        <v>7</v>
      </c>
      <c r="N6" s="86">
        <f t="shared" si="1"/>
        <v>6.75</v>
      </c>
      <c r="O6" s="8">
        <f t="shared" si="2"/>
        <v>7</v>
      </c>
      <c r="P6" s="8">
        <v>7</v>
      </c>
      <c r="Q6" s="8">
        <f t="shared" si="3"/>
        <v>7</v>
      </c>
      <c r="R6" s="1" t="s">
        <v>33</v>
      </c>
      <c r="S6" s="1">
        <f>COUNTIF(O3:O17,"&lt;4")</f>
        <v>0</v>
      </c>
      <c r="T6" s="43">
        <f>S6/$B$17</f>
        <v>0</v>
      </c>
    </row>
    <row r="7" spans="1:20" ht="12.75">
      <c r="A7" s="3">
        <f t="shared" si="0"/>
        <v>6.5</v>
      </c>
      <c r="B7" s="2">
        <v>5</v>
      </c>
      <c r="C7" s="2" t="s">
        <v>247</v>
      </c>
      <c r="D7" s="122" t="s">
        <v>108</v>
      </c>
      <c r="E7" s="74"/>
      <c r="F7" s="73">
        <v>9</v>
      </c>
      <c r="G7" s="74"/>
      <c r="H7" s="82">
        <v>6</v>
      </c>
      <c r="I7" s="72"/>
      <c r="J7" s="92"/>
      <c r="K7" s="82">
        <v>5</v>
      </c>
      <c r="L7" s="72"/>
      <c r="M7" s="82">
        <v>6</v>
      </c>
      <c r="N7" s="86">
        <f t="shared" si="1"/>
        <v>6.5</v>
      </c>
      <c r="O7" s="8">
        <f t="shared" si="2"/>
        <v>7</v>
      </c>
      <c r="P7" s="8">
        <v>8</v>
      </c>
      <c r="Q7" s="8">
        <f t="shared" si="3"/>
        <v>7.5</v>
      </c>
      <c r="R7" s="45" t="s">
        <v>34</v>
      </c>
      <c r="S7" s="1">
        <f>B17-SUM(S3:S6)</f>
        <v>0</v>
      </c>
      <c r="T7" s="43">
        <f>S7/$B$17</f>
        <v>0</v>
      </c>
    </row>
    <row r="8" spans="1:17" ht="12.75">
      <c r="A8" s="3">
        <f t="shared" si="0"/>
        <v>5.5</v>
      </c>
      <c r="B8" s="2">
        <v>6</v>
      </c>
      <c r="C8" s="2" t="s">
        <v>248</v>
      </c>
      <c r="D8" s="122" t="s">
        <v>98</v>
      </c>
      <c r="E8" s="74"/>
      <c r="F8" s="73">
        <v>7</v>
      </c>
      <c r="G8" s="74" t="s">
        <v>321</v>
      </c>
      <c r="H8" s="82">
        <v>7</v>
      </c>
      <c r="I8" s="72"/>
      <c r="J8" s="92"/>
      <c r="K8" s="82">
        <v>4</v>
      </c>
      <c r="L8" s="72"/>
      <c r="M8" s="82">
        <v>4</v>
      </c>
      <c r="N8" s="86">
        <f t="shared" si="1"/>
        <v>5.5</v>
      </c>
      <c r="O8" s="8">
        <f t="shared" si="2"/>
        <v>6</v>
      </c>
      <c r="P8" s="8">
        <v>6</v>
      </c>
      <c r="Q8" s="8">
        <f t="shared" si="3"/>
        <v>6</v>
      </c>
    </row>
    <row r="9" spans="1:17" ht="12.75">
      <c r="A9" s="3">
        <f t="shared" si="0"/>
        <v>6.75</v>
      </c>
      <c r="B9" s="2">
        <v>7</v>
      </c>
      <c r="C9" s="2" t="s">
        <v>249</v>
      </c>
      <c r="D9" s="122" t="s">
        <v>120</v>
      </c>
      <c r="E9" s="74"/>
      <c r="F9" s="73">
        <v>7</v>
      </c>
      <c r="G9" s="74"/>
      <c r="H9" s="82">
        <v>6</v>
      </c>
      <c r="I9" s="72"/>
      <c r="J9" s="92"/>
      <c r="K9" s="82">
        <v>7</v>
      </c>
      <c r="L9" s="72" t="s">
        <v>321</v>
      </c>
      <c r="M9" s="82">
        <v>7</v>
      </c>
      <c r="N9" s="86">
        <f t="shared" si="1"/>
        <v>6.75</v>
      </c>
      <c r="O9" s="8">
        <f t="shared" si="2"/>
        <v>7</v>
      </c>
      <c r="P9" s="8">
        <v>7</v>
      </c>
      <c r="Q9" s="8">
        <f t="shared" si="3"/>
        <v>7</v>
      </c>
    </row>
    <row r="10" spans="1:17" ht="12.75">
      <c r="A10" s="3">
        <f t="shared" si="0"/>
        <v>6.5</v>
      </c>
      <c r="B10" s="2">
        <v>8</v>
      </c>
      <c r="C10" s="2" t="s">
        <v>250</v>
      </c>
      <c r="D10" s="122" t="s">
        <v>100</v>
      </c>
      <c r="E10" s="74"/>
      <c r="F10" s="73">
        <v>7</v>
      </c>
      <c r="G10" s="74" t="s">
        <v>321</v>
      </c>
      <c r="H10" s="82">
        <v>6</v>
      </c>
      <c r="I10" s="72"/>
      <c r="J10" s="92"/>
      <c r="K10" s="82">
        <v>7</v>
      </c>
      <c r="L10" s="72"/>
      <c r="M10" s="82">
        <v>6</v>
      </c>
      <c r="N10" s="86">
        <f t="shared" si="1"/>
        <v>6.5</v>
      </c>
      <c r="O10" s="8">
        <f t="shared" si="2"/>
        <v>7</v>
      </c>
      <c r="P10" s="8">
        <v>6</v>
      </c>
      <c r="Q10" s="8">
        <f t="shared" si="3"/>
        <v>6.5</v>
      </c>
    </row>
    <row r="11" spans="1:17" ht="12.75">
      <c r="A11" s="3">
        <f t="shared" si="0"/>
        <v>5.75</v>
      </c>
      <c r="B11" s="2">
        <v>9</v>
      </c>
      <c r="C11" s="2" t="s">
        <v>251</v>
      </c>
      <c r="D11" s="122" t="s">
        <v>99</v>
      </c>
      <c r="E11" s="75"/>
      <c r="F11" s="81">
        <v>4</v>
      </c>
      <c r="G11" s="75"/>
      <c r="H11" s="81">
        <v>5</v>
      </c>
      <c r="I11" s="70"/>
      <c r="J11" s="90" t="s">
        <v>321</v>
      </c>
      <c r="K11" s="81">
        <v>6</v>
      </c>
      <c r="L11" s="70"/>
      <c r="M11" s="81">
        <v>8</v>
      </c>
      <c r="N11" s="86">
        <f t="shared" si="1"/>
        <v>5.75</v>
      </c>
      <c r="O11" s="8">
        <f t="shared" si="2"/>
        <v>6</v>
      </c>
      <c r="P11" s="8">
        <v>6</v>
      </c>
      <c r="Q11" s="8">
        <f t="shared" si="3"/>
        <v>6</v>
      </c>
    </row>
    <row r="12" spans="1:17" ht="12.75">
      <c r="A12" s="3">
        <f t="shared" si="0"/>
        <v>6.5</v>
      </c>
      <c r="B12" s="2">
        <v>10</v>
      </c>
      <c r="C12" s="2" t="s">
        <v>252</v>
      </c>
      <c r="D12" s="122" t="s">
        <v>100</v>
      </c>
      <c r="E12" s="75"/>
      <c r="F12" s="81">
        <v>7</v>
      </c>
      <c r="G12" s="75"/>
      <c r="H12" s="81">
        <v>6</v>
      </c>
      <c r="I12" s="70"/>
      <c r="J12" s="90"/>
      <c r="K12" s="81">
        <v>7</v>
      </c>
      <c r="L12" s="70"/>
      <c r="M12" s="81">
        <v>6</v>
      </c>
      <c r="N12" s="86">
        <f aca="true" t="shared" si="4" ref="N12:N17">AVERAGE(E12:M12)</f>
        <v>6.5</v>
      </c>
      <c r="O12" s="8">
        <f t="shared" si="2"/>
        <v>7</v>
      </c>
      <c r="P12" s="8">
        <v>5</v>
      </c>
      <c r="Q12" s="8">
        <f t="shared" si="3"/>
        <v>6</v>
      </c>
    </row>
    <row r="13" spans="1:17" ht="12.75">
      <c r="A13" s="3">
        <f t="shared" si="0"/>
        <v>7.75</v>
      </c>
      <c r="B13" s="2">
        <v>11</v>
      </c>
      <c r="C13" s="2" t="s">
        <v>253</v>
      </c>
      <c r="D13" s="122" t="s">
        <v>106</v>
      </c>
      <c r="E13" s="75"/>
      <c r="F13" s="81">
        <v>8</v>
      </c>
      <c r="G13" s="75"/>
      <c r="H13" s="81">
        <v>8</v>
      </c>
      <c r="I13" s="70" t="s">
        <v>321</v>
      </c>
      <c r="J13" s="90" t="s">
        <v>321</v>
      </c>
      <c r="K13" s="81">
        <v>6</v>
      </c>
      <c r="L13" s="70"/>
      <c r="M13" s="81">
        <v>9</v>
      </c>
      <c r="N13" s="86">
        <f t="shared" si="4"/>
        <v>7.75</v>
      </c>
      <c r="O13" s="8">
        <f t="shared" si="2"/>
        <v>8</v>
      </c>
      <c r="P13" s="8">
        <v>6</v>
      </c>
      <c r="Q13" s="8">
        <f t="shared" si="3"/>
        <v>7</v>
      </c>
    </row>
    <row r="14" spans="1:17" ht="12.75">
      <c r="A14" s="3">
        <f t="shared" si="0"/>
        <v>6.75</v>
      </c>
      <c r="B14" s="2">
        <v>12</v>
      </c>
      <c r="C14" s="2" t="s">
        <v>254</v>
      </c>
      <c r="D14" s="122" t="s">
        <v>107</v>
      </c>
      <c r="E14" s="75"/>
      <c r="F14" s="81">
        <v>6</v>
      </c>
      <c r="G14" s="75"/>
      <c r="H14" s="81">
        <v>5</v>
      </c>
      <c r="I14" s="70"/>
      <c r="J14" s="90"/>
      <c r="K14" s="81">
        <v>9</v>
      </c>
      <c r="L14" s="70"/>
      <c r="M14" s="81">
        <v>7</v>
      </c>
      <c r="N14" s="86">
        <f t="shared" si="4"/>
        <v>6.75</v>
      </c>
      <c r="O14" s="8">
        <f t="shared" si="2"/>
        <v>7</v>
      </c>
      <c r="P14" s="8">
        <v>7</v>
      </c>
      <c r="Q14" s="8">
        <f t="shared" si="3"/>
        <v>7</v>
      </c>
    </row>
    <row r="15" spans="1:17" ht="12.75">
      <c r="A15" s="3">
        <f t="shared" si="0"/>
        <v>4.75</v>
      </c>
      <c r="B15" s="2">
        <v>13</v>
      </c>
      <c r="C15" s="37" t="s">
        <v>255</v>
      </c>
      <c r="D15" s="122" t="s">
        <v>97</v>
      </c>
      <c r="E15" s="75"/>
      <c r="F15" s="81">
        <v>6</v>
      </c>
      <c r="G15" s="75"/>
      <c r="H15" s="81">
        <v>5</v>
      </c>
      <c r="I15" s="70"/>
      <c r="J15" s="90"/>
      <c r="K15" s="81">
        <v>4</v>
      </c>
      <c r="L15" s="70"/>
      <c r="M15" s="81">
        <v>4</v>
      </c>
      <c r="N15" s="86">
        <f t="shared" si="4"/>
        <v>4.75</v>
      </c>
      <c r="O15" s="8">
        <f t="shared" si="2"/>
        <v>5</v>
      </c>
      <c r="P15" s="8">
        <v>6</v>
      </c>
      <c r="Q15" s="8">
        <f t="shared" si="3"/>
        <v>5.5</v>
      </c>
    </row>
    <row r="16" spans="1:17" ht="12.75">
      <c r="A16" s="3">
        <f t="shared" si="0"/>
        <v>6.5</v>
      </c>
      <c r="B16" s="2">
        <v>14</v>
      </c>
      <c r="C16" s="37" t="s">
        <v>256</v>
      </c>
      <c r="D16" s="122" t="s">
        <v>110</v>
      </c>
      <c r="E16" s="75"/>
      <c r="F16" s="71">
        <v>7</v>
      </c>
      <c r="G16" s="75"/>
      <c r="H16" s="81">
        <v>7</v>
      </c>
      <c r="I16" s="70"/>
      <c r="J16" s="90"/>
      <c r="K16" s="81">
        <v>4</v>
      </c>
      <c r="L16" s="70"/>
      <c r="M16" s="81">
        <v>8</v>
      </c>
      <c r="N16" s="86">
        <f t="shared" si="4"/>
        <v>6.5</v>
      </c>
      <c r="O16" s="8">
        <f t="shared" si="2"/>
        <v>7</v>
      </c>
      <c r="P16" s="8">
        <v>5</v>
      </c>
      <c r="Q16" s="8">
        <f t="shared" si="3"/>
        <v>6</v>
      </c>
    </row>
    <row r="17" spans="1:17" ht="12.75">
      <c r="A17" s="3">
        <f t="shared" si="0"/>
        <v>6.5</v>
      </c>
      <c r="B17" s="2">
        <v>15</v>
      </c>
      <c r="C17" s="37" t="s">
        <v>257</v>
      </c>
      <c r="D17" s="122" t="s">
        <v>108</v>
      </c>
      <c r="E17" s="75"/>
      <c r="F17" s="71">
        <v>9</v>
      </c>
      <c r="G17" s="75" t="s">
        <v>321</v>
      </c>
      <c r="H17" s="81">
        <v>6</v>
      </c>
      <c r="I17" s="70"/>
      <c r="J17" s="90"/>
      <c r="K17" s="81">
        <v>5</v>
      </c>
      <c r="L17" s="70" t="s">
        <v>321</v>
      </c>
      <c r="M17" s="81">
        <v>6</v>
      </c>
      <c r="N17" s="86">
        <f t="shared" si="4"/>
        <v>6.5</v>
      </c>
      <c r="O17" s="8">
        <f t="shared" si="2"/>
        <v>7</v>
      </c>
      <c r="P17" s="8">
        <v>8</v>
      </c>
      <c r="Q17" s="8">
        <f t="shared" si="3"/>
        <v>7.5</v>
      </c>
    </row>
    <row r="18" spans="2:22" s="5" customFormat="1" ht="12.75">
      <c r="B18" s="2"/>
      <c r="C18" s="334" t="s">
        <v>0</v>
      </c>
      <c r="D18" s="335"/>
      <c r="E18" s="76"/>
      <c r="F18" s="77">
        <f>AVERAGE(F3:F17)</f>
        <v>7</v>
      </c>
      <c r="G18" s="76"/>
      <c r="H18" s="77">
        <f>AVERAGE(H3:H17)</f>
        <v>5.8</v>
      </c>
      <c r="I18" s="76"/>
      <c r="J18" s="106"/>
      <c r="K18" s="77">
        <f>AVERAGE(K3:K17)</f>
        <v>6.2</v>
      </c>
      <c r="L18" s="76"/>
      <c r="M18" s="77">
        <f>AVERAGE(M3:M17)</f>
        <v>6.066666666666666</v>
      </c>
      <c r="N18" s="85">
        <f>AVERAGE(N3:N17)</f>
        <v>6.266666666666667</v>
      </c>
      <c r="O18" s="34">
        <f>AVERAGE(O3:O17)</f>
        <v>6.666666666666667</v>
      </c>
      <c r="P18" s="34">
        <f>AVERAGE(P3:P17)</f>
        <v>6.4</v>
      </c>
      <c r="Q18" s="34">
        <f>AVERAGE(Q3:Q17)</f>
        <v>6.533333333333333</v>
      </c>
      <c r="V18" s="186"/>
    </row>
    <row r="19" spans="2:15" s="5" customFormat="1" ht="13.5" thickBot="1">
      <c r="B19" s="2"/>
      <c r="C19" s="6"/>
      <c r="D19" s="65"/>
      <c r="E19" s="343" t="s">
        <v>87</v>
      </c>
      <c r="F19" s="344"/>
      <c r="G19" s="343" t="s">
        <v>88</v>
      </c>
      <c r="H19" s="344"/>
      <c r="I19" s="343" t="s">
        <v>89</v>
      </c>
      <c r="J19" s="341"/>
      <c r="K19" s="344"/>
      <c r="L19" s="343" t="s">
        <v>90</v>
      </c>
      <c r="M19" s="344"/>
      <c r="N19" s="80"/>
      <c r="O19" s="9"/>
    </row>
    <row r="20" spans="2:15" ht="13.5" thickBot="1">
      <c r="B20" s="2"/>
      <c r="C20" s="4" t="s">
        <v>36</v>
      </c>
      <c r="D20" s="66" t="s">
        <v>35</v>
      </c>
      <c r="E20" s="319" t="s">
        <v>49</v>
      </c>
      <c r="F20" s="338"/>
      <c r="G20" s="338"/>
      <c r="H20" s="338"/>
      <c r="I20" s="338"/>
      <c r="J20" s="338"/>
      <c r="K20" s="338"/>
      <c r="L20" s="338"/>
      <c r="M20" s="339"/>
      <c r="N20" s="62">
        <f>O20/$B$17</f>
        <v>1</v>
      </c>
      <c r="O20" s="8">
        <f>COUNTIF(O3:O17,"&gt;3")</f>
        <v>15</v>
      </c>
    </row>
    <row r="21" spans="2:15" ht="12.75">
      <c r="B21" s="2"/>
      <c r="C21" s="4" t="s">
        <v>37</v>
      </c>
      <c r="D21" s="4"/>
      <c r="E21" s="61"/>
      <c r="F21" s="61"/>
      <c r="G21" s="61"/>
      <c r="H21" s="61"/>
      <c r="I21" s="61"/>
      <c r="J21" s="61"/>
      <c r="K21" s="61"/>
      <c r="L21" s="61"/>
      <c r="M21" s="61"/>
      <c r="N21" s="62">
        <f>O21/$B$17</f>
        <v>0.6666666666666666</v>
      </c>
      <c r="O21" s="8">
        <f>COUNTIF(O3:O17,"&gt;6")</f>
        <v>10</v>
      </c>
    </row>
    <row r="23" ht="12.75">
      <c r="C23" t="s">
        <v>144</v>
      </c>
    </row>
  </sheetData>
  <sheetProtection/>
  <mergeCells count="6">
    <mergeCell ref="C18:D18"/>
    <mergeCell ref="E19:F19"/>
    <mergeCell ref="G19:H19"/>
    <mergeCell ref="E20:M20"/>
    <mergeCell ref="I19:K19"/>
    <mergeCell ref="L19:M19"/>
  </mergeCells>
  <conditionalFormatting sqref="Q3:Q18 O3:P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3:N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B1">
      <selection activeCell="N4" sqref="N4"/>
    </sheetView>
  </sheetViews>
  <sheetFormatPr defaultColWidth="9.00390625" defaultRowHeight="12.75"/>
  <cols>
    <col min="1" max="1" width="4.37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5" width="5.625" style="0" customWidth="1"/>
    <col min="6" max="6" width="6.25390625" style="0" customWidth="1"/>
    <col min="7" max="7" width="6.375" style="0" customWidth="1"/>
    <col min="8" max="8" width="6.00390625" style="0" customWidth="1"/>
    <col min="9" max="10" width="6.875" style="0" customWidth="1"/>
    <col min="11" max="11" width="6.25390625" style="0" customWidth="1"/>
    <col min="12" max="12" width="7.00390625" style="0" customWidth="1"/>
    <col min="13" max="13" width="9.875" style="3" customWidth="1"/>
    <col min="14" max="14" width="12.125" style="10" bestFit="1" customWidth="1"/>
  </cols>
  <sheetData>
    <row r="1" spans="4:34" ht="13.5" thickBot="1">
      <c r="D1" s="64" t="s">
        <v>258</v>
      </c>
      <c r="E1" s="130"/>
      <c r="F1" s="130"/>
      <c r="G1" s="64"/>
      <c r="H1" s="130"/>
      <c r="I1" s="130"/>
      <c r="J1" s="130"/>
      <c r="K1" s="130"/>
      <c r="L1" s="130"/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54"/>
      <c r="AD1" s="55"/>
      <c r="AG1" s="14"/>
      <c r="AH1" s="15"/>
    </row>
    <row r="2" spans="2:30" ht="16.5" customHeight="1" thickBot="1">
      <c r="B2" s="56" t="s">
        <v>69</v>
      </c>
      <c r="C2" s="58" t="s">
        <v>26</v>
      </c>
      <c r="D2" s="212" t="s">
        <v>70</v>
      </c>
      <c r="E2" s="68">
        <v>43200</v>
      </c>
      <c r="F2" s="69">
        <v>43214</v>
      </c>
      <c r="G2" s="78">
        <v>43228</v>
      </c>
      <c r="H2" s="204">
        <v>43242</v>
      </c>
      <c r="I2" s="206">
        <v>43249</v>
      </c>
      <c r="J2" s="235"/>
      <c r="K2" s="204">
        <v>43256</v>
      </c>
      <c r="L2" s="206">
        <v>43262</v>
      </c>
      <c r="M2" s="59" t="s">
        <v>24</v>
      </c>
      <c r="N2" s="60" t="s">
        <v>79</v>
      </c>
      <c r="O2" s="131" t="s">
        <v>21</v>
      </c>
      <c r="P2" s="131" t="s">
        <v>93</v>
      </c>
      <c r="W2" s="33"/>
      <c r="X2" s="33"/>
      <c r="Y2" s="33"/>
      <c r="Z2" s="33"/>
      <c r="AA2" s="33"/>
      <c r="AB2" s="33"/>
      <c r="AC2" s="33"/>
      <c r="AD2" s="33"/>
    </row>
    <row r="3" spans="1:19" ht="12.75">
      <c r="A3" s="3">
        <f aca="true" t="shared" si="0" ref="A3:A17">M3</f>
        <v>6.5</v>
      </c>
      <c r="B3" s="2">
        <v>1</v>
      </c>
      <c r="C3" s="2" t="s">
        <v>259</v>
      </c>
      <c r="D3" s="158" t="s">
        <v>97</v>
      </c>
      <c r="E3" s="75">
        <v>4</v>
      </c>
      <c r="F3" s="71">
        <v>4</v>
      </c>
      <c r="G3" s="123">
        <v>6</v>
      </c>
      <c r="H3" s="118">
        <v>9</v>
      </c>
      <c r="I3" s="121">
        <v>8</v>
      </c>
      <c r="J3" s="222">
        <v>4</v>
      </c>
      <c r="K3" s="118">
        <v>9</v>
      </c>
      <c r="L3" s="121">
        <v>8</v>
      </c>
      <c r="M3" s="86">
        <f aca="true" t="shared" si="1" ref="M3:M17">AVERAGE(E3:L3)</f>
        <v>6.5</v>
      </c>
      <c r="N3" s="8">
        <f aca="true" t="shared" si="2" ref="N3:N10">ROUND(M3,0)</f>
        <v>7</v>
      </c>
      <c r="O3" s="8">
        <v>7</v>
      </c>
      <c r="P3" s="226">
        <f>AVERAGE(N3:O3)</f>
        <v>7</v>
      </c>
      <c r="Q3" s="20" t="s">
        <v>30</v>
      </c>
      <c r="R3" s="1">
        <f>COUNTIF(N3:N17,"&gt;8")</f>
        <v>3</v>
      </c>
      <c r="S3" s="43">
        <f>R3/$B$17</f>
        <v>0.2</v>
      </c>
    </row>
    <row r="4" spans="1:19" ht="12.75">
      <c r="A4" s="3">
        <f t="shared" si="0"/>
        <v>7.5</v>
      </c>
      <c r="B4" s="2">
        <v>2</v>
      </c>
      <c r="C4" s="2" t="s">
        <v>260</v>
      </c>
      <c r="D4" s="122" t="s">
        <v>99</v>
      </c>
      <c r="E4" s="74">
        <v>7</v>
      </c>
      <c r="F4" s="73">
        <v>7</v>
      </c>
      <c r="G4" s="92">
        <v>6</v>
      </c>
      <c r="H4" s="72">
        <v>9</v>
      </c>
      <c r="I4" s="82">
        <v>9</v>
      </c>
      <c r="J4" s="92">
        <v>4</v>
      </c>
      <c r="K4" s="72">
        <v>9</v>
      </c>
      <c r="L4" s="82">
        <v>9</v>
      </c>
      <c r="M4" s="86">
        <f t="shared" si="1"/>
        <v>7.5</v>
      </c>
      <c r="N4" s="8">
        <f t="shared" si="2"/>
        <v>8</v>
      </c>
      <c r="O4" s="8">
        <v>8</v>
      </c>
      <c r="P4" s="226">
        <f aca="true" t="shared" si="3" ref="P4:P17">AVERAGE(N4:O4)</f>
        <v>8</v>
      </c>
      <c r="Q4" s="20" t="s">
        <v>31</v>
      </c>
      <c r="R4" s="44">
        <f>COUNTIF(N3:N17,7)+COUNTIF(N3:N17,8)</f>
        <v>12</v>
      </c>
      <c r="S4" s="43">
        <f>R4/$B$17</f>
        <v>0.8</v>
      </c>
    </row>
    <row r="5" spans="1:19" ht="12.75">
      <c r="A5" s="3">
        <f t="shared" si="0"/>
        <v>7</v>
      </c>
      <c r="B5" s="2">
        <v>3</v>
      </c>
      <c r="C5" s="2" t="s">
        <v>261</v>
      </c>
      <c r="D5" s="122" t="s">
        <v>97</v>
      </c>
      <c r="E5" s="74">
        <v>4</v>
      </c>
      <c r="F5" s="73">
        <v>4</v>
      </c>
      <c r="G5" s="92">
        <v>6</v>
      </c>
      <c r="H5" s="72">
        <v>9</v>
      </c>
      <c r="I5" s="82">
        <v>8</v>
      </c>
      <c r="J5" s="92">
        <v>8</v>
      </c>
      <c r="K5" s="72">
        <v>9</v>
      </c>
      <c r="L5" s="82">
        <v>8</v>
      </c>
      <c r="M5" s="86">
        <f t="shared" si="1"/>
        <v>7</v>
      </c>
      <c r="N5" s="8">
        <f t="shared" si="2"/>
        <v>7</v>
      </c>
      <c r="O5" s="8">
        <v>7</v>
      </c>
      <c r="P5" s="226">
        <f t="shared" si="3"/>
        <v>7</v>
      </c>
      <c r="Q5" s="20" t="s">
        <v>32</v>
      </c>
      <c r="R5" s="44">
        <f>COUNTIF(N3:N17,4)+COUNTIF(N3:N17,5)+COUNTIF(N3:N17,6)</f>
        <v>0</v>
      </c>
      <c r="S5" s="43">
        <f>R5/$B$17</f>
        <v>0</v>
      </c>
    </row>
    <row r="6" spans="1:19" ht="12.75">
      <c r="A6" s="3">
        <f t="shared" si="0"/>
        <v>8.375</v>
      </c>
      <c r="B6" s="2">
        <v>4</v>
      </c>
      <c r="C6" s="2" t="s">
        <v>262</v>
      </c>
      <c r="D6" s="122" t="s">
        <v>107</v>
      </c>
      <c r="E6" s="74">
        <v>7</v>
      </c>
      <c r="F6" s="73">
        <v>7</v>
      </c>
      <c r="G6" s="92">
        <v>8</v>
      </c>
      <c r="H6" s="72">
        <v>9</v>
      </c>
      <c r="I6" s="82">
        <v>8</v>
      </c>
      <c r="J6" s="92">
        <v>8</v>
      </c>
      <c r="K6" s="72">
        <v>10</v>
      </c>
      <c r="L6" s="82">
        <v>10</v>
      </c>
      <c r="M6" s="86">
        <f t="shared" si="1"/>
        <v>8.375</v>
      </c>
      <c r="N6" s="8">
        <v>9</v>
      </c>
      <c r="O6" s="8">
        <v>7</v>
      </c>
      <c r="P6" s="226">
        <f t="shared" si="3"/>
        <v>8</v>
      </c>
      <c r="Q6" s="20" t="s">
        <v>33</v>
      </c>
      <c r="R6" s="1">
        <f>COUNTIF(N3:N17,"&lt;4")</f>
        <v>0</v>
      </c>
      <c r="S6" s="43">
        <f>R6/$B$17</f>
        <v>0</v>
      </c>
    </row>
    <row r="7" spans="1:19" ht="12.75">
      <c r="A7" s="3">
        <f t="shared" si="0"/>
        <v>8</v>
      </c>
      <c r="B7" s="2">
        <v>5</v>
      </c>
      <c r="C7" s="2" t="s">
        <v>263</v>
      </c>
      <c r="D7" s="122" t="s">
        <v>99</v>
      </c>
      <c r="E7" s="72">
        <v>7</v>
      </c>
      <c r="F7" s="82">
        <v>7</v>
      </c>
      <c r="G7" s="91">
        <v>6</v>
      </c>
      <c r="H7" s="72">
        <v>9</v>
      </c>
      <c r="I7" s="82">
        <v>9</v>
      </c>
      <c r="J7" s="92">
        <v>8</v>
      </c>
      <c r="K7" s="72">
        <v>9</v>
      </c>
      <c r="L7" s="82">
        <v>9</v>
      </c>
      <c r="M7" s="86">
        <f t="shared" si="1"/>
        <v>8</v>
      </c>
      <c r="N7" s="8">
        <f t="shared" si="2"/>
        <v>8</v>
      </c>
      <c r="O7" s="8">
        <v>7</v>
      </c>
      <c r="P7" s="226">
        <f t="shared" si="3"/>
        <v>7.5</v>
      </c>
      <c r="Q7" s="127" t="s">
        <v>34</v>
      </c>
      <c r="R7" s="1">
        <f>B17-SUM(R3:R6)</f>
        <v>0</v>
      </c>
      <c r="S7" s="43">
        <f>R7/$B$17</f>
        <v>0</v>
      </c>
    </row>
    <row r="8" spans="1:16" ht="12.75">
      <c r="A8" s="3">
        <f t="shared" si="0"/>
        <v>7</v>
      </c>
      <c r="B8" s="2">
        <v>6</v>
      </c>
      <c r="C8" s="2" t="s">
        <v>264</v>
      </c>
      <c r="D8" s="122" t="s">
        <v>119</v>
      </c>
      <c r="E8" s="74">
        <v>7</v>
      </c>
      <c r="F8" s="73">
        <v>7</v>
      </c>
      <c r="G8" s="92">
        <v>6</v>
      </c>
      <c r="H8" s="72">
        <v>9</v>
      </c>
      <c r="I8" s="82">
        <v>8</v>
      </c>
      <c r="J8" s="92">
        <v>5</v>
      </c>
      <c r="K8" s="72">
        <v>7</v>
      </c>
      <c r="L8" s="82">
        <v>7</v>
      </c>
      <c r="M8" s="86">
        <f t="shared" si="1"/>
        <v>7</v>
      </c>
      <c r="N8" s="8">
        <f t="shared" si="2"/>
        <v>7</v>
      </c>
      <c r="O8" s="8">
        <v>8</v>
      </c>
      <c r="P8" s="226">
        <f t="shared" si="3"/>
        <v>7.5</v>
      </c>
    </row>
    <row r="9" spans="1:16" ht="12.75">
      <c r="A9" s="3">
        <f t="shared" si="0"/>
        <v>7</v>
      </c>
      <c r="B9" s="2">
        <v>7</v>
      </c>
      <c r="C9" s="2" t="s">
        <v>265</v>
      </c>
      <c r="D9" s="122" t="s">
        <v>108</v>
      </c>
      <c r="E9" s="74">
        <v>6</v>
      </c>
      <c r="F9" s="73">
        <v>6</v>
      </c>
      <c r="G9" s="92">
        <v>7</v>
      </c>
      <c r="H9" s="72">
        <v>9</v>
      </c>
      <c r="I9" s="82">
        <v>8</v>
      </c>
      <c r="J9" s="92">
        <v>8</v>
      </c>
      <c r="K9" s="72">
        <v>6</v>
      </c>
      <c r="L9" s="82">
        <v>6</v>
      </c>
      <c r="M9" s="86">
        <f t="shared" si="1"/>
        <v>7</v>
      </c>
      <c r="N9" s="8">
        <f t="shared" si="2"/>
        <v>7</v>
      </c>
      <c r="O9" s="8">
        <v>6</v>
      </c>
      <c r="P9" s="226">
        <f t="shared" si="3"/>
        <v>6.5</v>
      </c>
    </row>
    <row r="10" spans="1:16" ht="12.75">
      <c r="A10" s="3">
        <f t="shared" si="0"/>
        <v>6.5</v>
      </c>
      <c r="B10" s="2">
        <v>8</v>
      </c>
      <c r="C10" s="2" t="s">
        <v>228</v>
      </c>
      <c r="D10" s="122" t="s">
        <v>110</v>
      </c>
      <c r="E10" s="74">
        <v>5</v>
      </c>
      <c r="F10" s="73">
        <v>5</v>
      </c>
      <c r="G10" s="92">
        <v>7</v>
      </c>
      <c r="H10" s="72">
        <v>9</v>
      </c>
      <c r="I10" s="82">
        <v>8</v>
      </c>
      <c r="J10" s="92">
        <v>4</v>
      </c>
      <c r="K10" s="72">
        <v>7</v>
      </c>
      <c r="L10" s="82">
        <v>7</v>
      </c>
      <c r="M10" s="86">
        <f t="shared" si="1"/>
        <v>6.5</v>
      </c>
      <c r="N10" s="8">
        <f t="shared" si="2"/>
        <v>7</v>
      </c>
      <c r="O10" s="8">
        <v>7</v>
      </c>
      <c r="P10" s="226">
        <f t="shared" si="3"/>
        <v>7</v>
      </c>
    </row>
    <row r="11" spans="1:16" ht="12.75">
      <c r="A11" s="3">
        <f t="shared" si="0"/>
        <v>6.75</v>
      </c>
      <c r="B11" s="2">
        <v>9</v>
      </c>
      <c r="C11" s="2" t="s">
        <v>266</v>
      </c>
      <c r="D11" s="122" t="s">
        <v>109</v>
      </c>
      <c r="E11" s="74">
        <v>5</v>
      </c>
      <c r="F11" s="73">
        <v>5</v>
      </c>
      <c r="G11" s="92">
        <v>6</v>
      </c>
      <c r="H11" s="72">
        <v>9</v>
      </c>
      <c r="I11" s="82">
        <v>8</v>
      </c>
      <c r="J11" s="92">
        <v>7</v>
      </c>
      <c r="K11" s="72">
        <v>7</v>
      </c>
      <c r="L11" s="82">
        <v>7</v>
      </c>
      <c r="M11" s="86">
        <f t="shared" si="1"/>
        <v>6.75</v>
      </c>
      <c r="N11" s="8">
        <f aca="true" t="shared" si="4" ref="N11:N16">ROUND(M11,0)</f>
        <v>7</v>
      </c>
      <c r="O11" s="8">
        <v>7</v>
      </c>
      <c r="P11" s="226">
        <f t="shared" si="3"/>
        <v>7</v>
      </c>
    </row>
    <row r="12" spans="1:16" ht="12.75">
      <c r="A12" s="3">
        <f t="shared" si="0"/>
        <v>6.5</v>
      </c>
      <c r="B12" s="2">
        <v>10</v>
      </c>
      <c r="C12" s="2" t="s">
        <v>267</v>
      </c>
      <c r="D12" s="122" t="s">
        <v>100</v>
      </c>
      <c r="E12" s="74">
        <v>4</v>
      </c>
      <c r="F12" s="73">
        <v>4</v>
      </c>
      <c r="G12" s="89">
        <v>6</v>
      </c>
      <c r="H12" s="72">
        <v>9</v>
      </c>
      <c r="I12" s="82">
        <v>8</v>
      </c>
      <c r="J12" s="92">
        <v>7</v>
      </c>
      <c r="K12" s="72">
        <v>7</v>
      </c>
      <c r="L12" s="82">
        <v>7</v>
      </c>
      <c r="M12" s="86">
        <f t="shared" si="1"/>
        <v>6.5</v>
      </c>
      <c r="N12" s="8">
        <f t="shared" si="4"/>
        <v>7</v>
      </c>
      <c r="O12" s="8">
        <v>7</v>
      </c>
      <c r="P12" s="226">
        <f t="shared" si="3"/>
        <v>7</v>
      </c>
    </row>
    <row r="13" spans="1:16" ht="12.75">
      <c r="A13" s="3">
        <f t="shared" si="0"/>
        <v>7.875</v>
      </c>
      <c r="B13" s="2">
        <v>11</v>
      </c>
      <c r="C13" s="2" t="s">
        <v>268</v>
      </c>
      <c r="D13" s="122" t="s">
        <v>103</v>
      </c>
      <c r="E13" s="74">
        <v>7</v>
      </c>
      <c r="F13" s="73">
        <v>7</v>
      </c>
      <c r="G13" s="90">
        <v>7</v>
      </c>
      <c r="H13" s="72">
        <v>9</v>
      </c>
      <c r="I13" s="82">
        <v>8</v>
      </c>
      <c r="J13" s="92">
        <v>8</v>
      </c>
      <c r="K13" s="72">
        <v>9</v>
      </c>
      <c r="L13" s="82">
        <v>8</v>
      </c>
      <c r="M13" s="86">
        <f t="shared" si="1"/>
        <v>7.875</v>
      </c>
      <c r="N13" s="8">
        <f t="shared" si="4"/>
        <v>8</v>
      </c>
      <c r="O13" s="8">
        <v>8</v>
      </c>
      <c r="P13" s="226">
        <f t="shared" si="3"/>
        <v>8</v>
      </c>
    </row>
    <row r="14" spans="1:16" ht="12.75">
      <c r="A14" s="3">
        <f t="shared" si="0"/>
        <v>7.375</v>
      </c>
      <c r="B14" s="2">
        <v>12</v>
      </c>
      <c r="C14" s="2" t="s">
        <v>269</v>
      </c>
      <c r="D14" s="122" t="s">
        <v>120</v>
      </c>
      <c r="E14" s="72">
        <v>4</v>
      </c>
      <c r="F14" s="73">
        <v>4</v>
      </c>
      <c r="G14" s="90">
        <v>7</v>
      </c>
      <c r="H14" s="72">
        <v>9</v>
      </c>
      <c r="I14" s="82">
        <v>9</v>
      </c>
      <c r="J14" s="92">
        <v>7</v>
      </c>
      <c r="K14" s="72">
        <v>9</v>
      </c>
      <c r="L14" s="82">
        <v>10</v>
      </c>
      <c r="M14" s="86">
        <f t="shared" si="1"/>
        <v>7.375</v>
      </c>
      <c r="N14" s="8">
        <v>8</v>
      </c>
      <c r="O14" s="8">
        <v>7</v>
      </c>
      <c r="P14" s="226">
        <f t="shared" si="3"/>
        <v>7.5</v>
      </c>
    </row>
    <row r="15" spans="1:20" ht="12.75">
      <c r="A15" s="3">
        <f t="shared" si="0"/>
        <v>8.25</v>
      </c>
      <c r="B15" s="2">
        <v>13</v>
      </c>
      <c r="C15" s="37" t="s">
        <v>270</v>
      </c>
      <c r="D15" s="122" t="s">
        <v>107</v>
      </c>
      <c r="E15" s="72">
        <v>7</v>
      </c>
      <c r="F15" s="73">
        <v>7</v>
      </c>
      <c r="G15" s="90">
        <v>8</v>
      </c>
      <c r="H15" s="72">
        <v>9</v>
      </c>
      <c r="I15" s="82">
        <v>8</v>
      </c>
      <c r="J15" s="92">
        <v>7</v>
      </c>
      <c r="K15" s="72">
        <v>10</v>
      </c>
      <c r="L15" s="82">
        <v>10</v>
      </c>
      <c r="M15" s="86">
        <f t="shared" si="1"/>
        <v>8.25</v>
      </c>
      <c r="N15" s="8">
        <v>9</v>
      </c>
      <c r="O15" s="8">
        <v>7</v>
      </c>
      <c r="P15" s="226">
        <f t="shared" si="3"/>
        <v>8</v>
      </c>
      <c r="T15" s="3"/>
    </row>
    <row r="16" spans="1:20" ht="12.75">
      <c r="A16" s="3">
        <f t="shared" si="0"/>
        <v>7.75</v>
      </c>
      <c r="B16" s="2">
        <v>14</v>
      </c>
      <c r="C16" s="37" t="s">
        <v>271</v>
      </c>
      <c r="D16" s="122" t="s">
        <v>98</v>
      </c>
      <c r="E16" s="74">
        <v>8</v>
      </c>
      <c r="F16" s="73">
        <v>8</v>
      </c>
      <c r="G16" s="89">
        <v>7</v>
      </c>
      <c r="H16" s="72">
        <v>8</v>
      </c>
      <c r="I16" s="82">
        <v>7</v>
      </c>
      <c r="J16" s="92">
        <v>8</v>
      </c>
      <c r="K16" s="72">
        <v>8</v>
      </c>
      <c r="L16" s="82">
        <v>8</v>
      </c>
      <c r="M16" s="86">
        <f t="shared" si="1"/>
        <v>7.75</v>
      </c>
      <c r="N16" s="8">
        <f t="shared" si="4"/>
        <v>8</v>
      </c>
      <c r="O16" s="8">
        <v>7</v>
      </c>
      <c r="P16" s="226">
        <f t="shared" si="3"/>
        <v>7.5</v>
      </c>
      <c r="T16" s="3"/>
    </row>
    <row r="17" spans="1:20" ht="12.75">
      <c r="A17" s="3">
        <f t="shared" si="0"/>
        <v>8.375</v>
      </c>
      <c r="B17" s="2">
        <v>15</v>
      </c>
      <c r="C17" s="37" t="s">
        <v>272</v>
      </c>
      <c r="D17" s="122" t="s">
        <v>106</v>
      </c>
      <c r="E17" s="74">
        <v>7</v>
      </c>
      <c r="F17" s="73">
        <v>7</v>
      </c>
      <c r="G17" s="90">
        <v>7</v>
      </c>
      <c r="H17" s="72">
        <v>9</v>
      </c>
      <c r="I17" s="82">
        <v>10</v>
      </c>
      <c r="J17" s="92">
        <v>7</v>
      </c>
      <c r="K17" s="72">
        <v>10</v>
      </c>
      <c r="L17" s="82">
        <v>10</v>
      </c>
      <c r="M17" s="86">
        <f t="shared" si="1"/>
        <v>8.375</v>
      </c>
      <c r="N17" s="8">
        <v>9</v>
      </c>
      <c r="O17" s="8">
        <v>7</v>
      </c>
      <c r="P17" s="226">
        <f t="shared" si="3"/>
        <v>8</v>
      </c>
      <c r="T17" s="3"/>
    </row>
    <row r="18" spans="2:20" s="5" customFormat="1" ht="13.5" thickBot="1">
      <c r="B18" s="2"/>
      <c r="C18" s="334" t="s">
        <v>0</v>
      </c>
      <c r="D18" s="335"/>
      <c r="E18" s="180">
        <f aca="true" t="shared" si="5" ref="E18:P18">AVERAGE(E3:E17)</f>
        <v>5.933333333333334</v>
      </c>
      <c r="F18" s="210">
        <f t="shared" si="5"/>
        <v>5.933333333333334</v>
      </c>
      <c r="G18" s="267">
        <f t="shared" si="5"/>
        <v>6.666666666666667</v>
      </c>
      <c r="H18" s="180">
        <f t="shared" si="5"/>
        <v>8.933333333333334</v>
      </c>
      <c r="I18" s="210">
        <f t="shared" si="5"/>
        <v>8.266666666666667</v>
      </c>
      <c r="J18" s="267"/>
      <c r="K18" s="180">
        <f t="shared" si="5"/>
        <v>8.4</v>
      </c>
      <c r="L18" s="210">
        <f t="shared" si="5"/>
        <v>8.266666666666667</v>
      </c>
      <c r="M18" s="85">
        <f t="shared" si="5"/>
        <v>7.383333333333334</v>
      </c>
      <c r="N18" s="34">
        <f t="shared" si="5"/>
        <v>7.733333333333333</v>
      </c>
      <c r="O18" s="34">
        <f t="shared" si="5"/>
        <v>7.133333333333334</v>
      </c>
      <c r="P18" s="34">
        <f t="shared" si="5"/>
        <v>7.433333333333334</v>
      </c>
      <c r="S18"/>
      <c r="T18" s="3"/>
    </row>
    <row r="19" spans="2:20" s="5" customFormat="1" ht="13.5" thickBot="1">
      <c r="B19" s="2"/>
      <c r="C19" s="6"/>
      <c r="D19" s="65"/>
      <c r="E19" s="321" t="s">
        <v>350</v>
      </c>
      <c r="F19" s="337"/>
      <c r="G19" s="202" t="s">
        <v>64</v>
      </c>
      <c r="H19" s="321" t="s">
        <v>352</v>
      </c>
      <c r="I19" s="337"/>
      <c r="J19" s="308" t="s">
        <v>349</v>
      </c>
      <c r="K19" s="321" t="s">
        <v>353</v>
      </c>
      <c r="L19" s="337"/>
      <c r="M19" s="80"/>
      <c r="N19" s="9"/>
      <c r="S19"/>
      <c r="T19" s="3"/>
    </row>
    <row r="20" spans="2:20" ht="13.5" thickBot="1">
      <c r="B20" s="2"/>
      <c r="C20" s="4" t="s">
        <v>36</v>
      </c>
      <c r="D20" s="66"/>
      <c r="E20" s="319" t="s">
        <v>135</v>
      </c>
      <c r="F20" s="339"/>
      <c r="G20" s="216"/>
      <c r="H20" s="319" t="s">
        <v>140</v>
      </c>
      <c r="I20" s="339"/>
      <c r="J20" s="279"/>
      <c r="K20" s="319" t="s">
        <v>141</v>
      </c>
      <c r="L20" s="339"/>
      <c r="M20" s="62">
        <f>N20/$B$17</f>
        <v>1</v>
      </c>
      <c r="N20" s="8">
        <f>COUNTIF(N3:N17,"&gt;3")</f>
        <v>15</v>
      </c>
      <c r="T20" s="3"/>
    </row>
    <row r="21" spans="2:20" ht="12.75">
      <c r="B21" s="2"/>
      <c r="C21" s="4" t="s">
        <v>37</v>
      </c>
      <c r="D21" s="4"/>
      <c r="E21" s="61"/>
      <c r="F21" s="61"/>
      <c r="G21" s="61"/>
      <c r="H21" s="61"/>
      <c r="I21" s="61"/>
      <c r="J21" s="61"/>
      <c r="K21" s="61"/>
      <c r="L21" s="61"/>
      <c r="M21" s="62">
        <f>N21/$B$17</f>
        <v>1</v>
      </c>
      <c r="N21" s="8">
        <f>COUNTIF(N3:N17,"&gt;6")</f>
        <v>15</v>
      </c>
      <c r="T21" s="186"/>
    </row>
    <row r="22" spans="8:20" ht="12.75">
      <c r="H22" s="14" t="s">
        <v>168</v>
      </c>
      <c r="I22" s="14" t="s">
        <v>169</v>
      </c>
      <c r="J22" s="14"/>
      <c r="K22" s="14" t="s">
        <v>168</v>
      </c>
      <c r="L22" s="14" t="s">
        <v>169</v>
      </c>
      <c r="T22" s="186"/>
    </row>
    <row r="23" spans="3:20" ht="12.75">
      <c r="C23" t="s">
        <v>294</v>
      </c>
      <c r="T23" s="3"/>
    </row>
  </sheetData>
  <sheetProtection/>
  <mergeCells count="7">
    <mergeCell ref="K20:L20"/>
    <mergeCell ref="C18:D18"/>
    <mergeCell ref="E19:F19"/>
    <mergeCell ref="E20:F20"/>
    <mergeCell ref="H20:I20"/>
    <mergeCell ref="H19:I19"/>
    <mergeCell ref="K19:L19"/>
  </mergeCells>
  <conditionalFormatting sqref="N3:O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M3:M17 P3:P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Admin</cp:lastModifiedBy>
  <cp:lastPrinted>2018-06-22T11:40:26Z</cp:lastPrinted>
  <dcterms:created xsi:type="dcterms:W3CDTF">2004-12-18T17:35:54Z</dcterms:created>
  <dcterms:modified xsi:type="dcterms:W3CDTF">2018-06-25T09:53:30Z</dcterms:modified>
  <cp:category/>
  <cp:version/>
  <cp:contentType/>
  <cp:contentStatus/>
</cp:coreProperties>
</file>