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1.xml" ContentType="application/vnd.openxmlformats-officedocument.drawing+xml"/>
  <Override PartName="/xl/chartsheets/sheet2.xml" ContentType="application/vnd.openxmlformats-officedocument.spreadsheetml.chartsheet+xml"/>
  <Override PartName="/xl/drawings/drawing12.xml" ContentType="application/vnd.openxmlformats-officedocument.drawing+xml"/>
  <Override PartName="/xl/chartsheets/sheet3.xml" ContentType="application/vnd.openxmlformats-officedocument.spreadsheetml.chartsheet+xml"/>
  <Override PartName="/xl/drawings/drawing13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3680" windowHeight="8100" tabRatio="753" firstSheet="8" activeTab="10"/>
  </bookViews>
  <sheets>
    <sheet name="27в_ПО" sheetId="1" r:id="rId1"/>
    <sheet name="47ппа_САПР" sheetId="2" r:id="rId2"/>
    <sheet name="48ппа-1_Прогр" sheetId="3" r:id="rId3"/>
    <sheet name="48ппа-1_ИТ" sheetId="4" r:id="rId4"/>
    <sheet name="217ту-1_СК_ИТ" sheetId="5" r:id="rId5"/>
    <sheet name="27с-2_ИТ" sheetId="6" r:id="rId6"/>
    <sheet name="207т-1_ИТ" sheetId="7" r:id="rId7"/>
    <sheet name="208т-1_ИТ" sheetId="8" r:id="rId8"/>
    <sheet name="213ту-1_ИТ" sheetId="9" r:id="rId9"/>
    <sheet name="214тку-1_ИТ" sheetId="10" r:id="rId10"/>
    <sheet name="31су-2_Практика" sheetId="11" r:id="rId11"/>
    <sheet name="Отчет" sheetId="12" r:id="rId12"/>
    <sheet name="Лучшие" sheetId="13" r:id="rId13"/>
    <sheet name="Худшие" sheetId="14" r:id="rId14"/>
    <sheet name="Ср_балл" sheetId="15" r:id="rId15"/>
    <sheet name="Кач_успев" sheetId="16" r:id="rId16"/>
    <sheet name="Оценки" sheetId="17" r:id="rId17"/>
    <sheet name="Успеваемость" sheetId="18" r:id="rId18"/>
    <sheet name="Среднее_по_семестрам" sheetId="19" r:id="rId19"/>
  </sheets>
  <definedNames>
    <definedName name="a" localSheetId="5">#REF!</definedName>
    <definedName name="a" localSheetId="10">#REF!</definedName>
    <definedName name="a" localSheetId="1">'47ппа_САПР'!$B$3</definedName>
    <definedName name="a">'48ппа-1_ИТ'!$B$3</definedName>
  </definedNames>
  <calcPr fullCalcOnLoad="1"/>
</workbook>
</file>

<file path=xl/sharedStrings.xml><?xml version="1.0" encoding="utf-8"?>
<sst xmlns="http://schemas.openxmlformats.org/spreadsheetml/2006/main" count="751" uniqueCount="371">
  <si>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</si>
  <si>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</si>
  <si>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</si>
  <si>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</si>
  <si>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</si>
  <si>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</si>
  <si>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</si>
  <si>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</si>
  <si>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</si>
  <si>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</si>
  <si>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</si>
  <si>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</si>
  <si>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</si>
  <si>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</si>
  <si>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</si>
  <si>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</si>
  <si>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</si>
  <si>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</si>
  <si>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</si>
  <si>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</si>
  <si>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</si>
  <si>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</si>
  <si>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</si>
  <si>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</si>
  <si>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</si>
  <si>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</si>
  <si>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</si>
  <si>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</si>
  <si>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</si>
  <si>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</si>
  <si>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</si>
  <si>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</si>
  <si>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</si>
  <si>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</si>
  <si>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</si>
  <si>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</si>
  <si>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</si>
  <si>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</si>
  <si>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 xml:space="preserve">Спец. курс "Информационные технологии" (СК ИТ): 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</si>
  <si>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</si>
  <si>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</si>
  <si>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</si>
  <si>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</si>
  <si>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</si>
  <si>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</si>
  <si>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</si>
  <si>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</si>
  <si>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</si>
  <si>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</si>
  <si>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MathCad</t>
  </si>
  <si>
    <t>Программное обеспечение (ПО):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</si>
  <si>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</si>
  <si>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</si>
  <si>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</si>
  <si>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</si>
  <si>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</si>
  <si>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</si>
  <si>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</si>
  <si>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</si>
  <si>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</si>
  <si>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</si>
  <si>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</si>
  <si>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</si>
  <si>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</si>
  <si>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</si>
  <si>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</si>
  <si>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</si>
  <si>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ЛР9</t>
  </si>
  <si>
    <t>ЛР5</t>
  </si>
  <si>
    <t>11/12-II</t>
  </si>
  <si>
    <t>12/13-I</t>
  </si>
  <si>
    <t>№</t>
  </si>
  <si>
    <t>№ комп.</t>
  </si>
  <si>
    <t>Компас-3D</t>
  </si>
  <si>
    <t>Системы автоматизиров. проектирования (САПР)</t>
  </si>
  <si>
    <t>Варианты:</t>
  </si>
  <si>
    <t>ЛР8</t>
  </si>
  <si>
    <t>1 гр. - N (N - номер компьютера)</t>
  </si>
  <si>
    <t>12/13-II</t>
  </si>
  <si>
    <t>13/14-I</t>
  </si>
  <si>
    <t>13/14-II</t>
  </si>
  <si>
    <t>14/15-I</t>
  </si>
  <si>
    <t>VI сем.</t>
  </si>
  <si>
    <t>ЛР10</t>
  </si>
  <si>
    <t>ЛР11</t>
  </si>
  <si>
    <t>ЛР12</t>
  </si>
  <si>
    <t>ЛР13.1</t>
  </si>
  <si>
    <t>ЛР13.2</t>
  </si>
  <si>
    <t>ЛР14</t>
  </si>
  <si>
    <t>ЛР15</t>
  </si>
  <si>
    <t>ОКР2</t>
  </si>
  <si>
    <t>Варианты: N (N - номер комп.)</t>
  </si>
  <si>
    <t>ЛР2.1</t>
  </si>
  <si>
    <t>ЛР2.2</t>
  </si>
  <si>
    <t>ЛР2.3</t>
  </si>
  <si>
    <t>ЛР2.4</t>
  </si>
  <si>
    <t>Экзамен</t>
  </si>
  <si>
    <t>ОКР№2</t>
  </si>
  <si>
    <t>Итог</t>
  </si>
  <si>
    <t>IV сем.</t>
  </si>
  <si>
    <t>III сем.</t>
  </si>
  <si>
    <t>14/15-II</t>
  </si>
  <si>
    <t>13</t>
  </si>
  <si>
    <t>5</t>
  </si>
  <si>
    <t>9</t>
  </si>
  <si>
    <t>10</t>
  </si>
  <si>
    <t>ЛР4</t>
  </si>
  <si>
    <t>ЛР6</t>
  </si>
  <si>
    <t>3</t>
  </si>
  <si>
    <t>2 гр. - N + 13</t>
  </si>
  <si>
    <t>Адамчик Александр</t>
  </si>
  <si>
    <t>Богдан Владислав</t>
  </si>
  <si>
    <t>Борко Руслан</t>
  </si>
  <si>
    <t>Гук Олег</t>
  </si>
  <si>
    <t>Гуща Артем</t>
  </si>
  <si>
    <t>Жуковский Евгений</t>
  </si>
  <si>
    <t>Кушнер Валерий</t>
  </si>
  <si>
    <t>Лукьянов Александр</t>
  </si>
  <si>
    <t>Михневич Александр</t>
  </si>
  <si>
    <t>Мытник Павел</t>
  </si>
  <si>
    <t>Мышковец Влад</t>
  </si>
  <si>
    <t>Актунович Ярослав</t>
  </si>
  <si>
    <t>Бондарев Сергей</t>
  </si>
  <si>
    <t>Головач Виталий</t>
  </si>
  <si>
    <t>Головач Артур</t>
  </si>
  <si>
    <t>Горелик Виктор</t>
  </si>
  <si>
    <t>Давыдчук Андрей</t>
  </si>
  <si>
    <t>Жидис Вадим</t>
  </si>
  <si>
    <t>Жмаев Дмитрий</t>
  </si>
  <si>
    <t>Лапко Владислав</t>
  </si>
  <si>
    <t>Программирование (Прогр.):</t>
  </si>
  <si>
    <t>213ту-1</t>
  </si>
  <si>
    <t>214тку-1</t>
  </si>
  <si>
    <t>4</t>
  </si>
  <si>
    <t>6</t>
  </si>
  <si>
    <t>8</t>
  </si>
  <si>
    <t>11</t>
  </si>
  <si>
    <t>12</t>
  </si>
  <si>
    <t>Алюшкевич Валерий</t>
  </si>
  <si>
    <t>Вильбик Александр</t>
  </si>
  <si>
    <t>Вороно Владислав</t>
  </si>
  <si>
    <t>Гаель Дмитрий</t>
  </si>
  <si>
    <t>Жих Александр</t>
  </si>
  <si>
    <t>Зданович Леонид</t>
  </si>
  <si>
    <t>Ивашкевич Артур</t>
  </si>
  <si>
    <t>15/16-I</t>
  </si>
  <si>
    <t>15/16-II</t>
  </si>
  <si>
    <t>Т1, ЛР1</t>
  </si>
  <si>
    <t>Т2, ЛР2</t>
  </si>
  <si>
    <t>ЛР16</t>
  </si>
  <si>
    <t>Тест-1</t>
  </si>
  <si>
    <t>Тест-2</t>
  </si>
  <si>
    <t>ОКР-1</t>
  </si>
  <si>
    <t>ОКР-2</t>
  </si>
  <si>
    <t>Сумма</t>
  </si>
  <si>
    <t>2</t>
  </si>
  <si>
    <t>Программное обеспечение, гр. 27в, 3 курс.</t>
  </si>
  <si>
    <t>Богдевич Максим</t>
  </si>
  <si>
    <t>Войткун  Павел</t>
  </si>
  <si>
    <t>Говор Алексей</t>
  </si>
  <si>
    <t>Губейко Константин</t>
  </si>
  <si>
    <t>Дракель Вадим</t>
  </si>
  <si>
    <t>Запасник Максим</t>
  </si>
  <si>
    <t>Копоть Сергей</t>
  </si>
  <si>
    <t>Костриц Всеволод</t>
  </si>
  <si>
    <t>Лаюк Александр</t>
  </si>
  <si>
    <t>Лукашевич Олег</t>
  </si>
  <si>
    <t>Миронюк Алексей</t>
  </si>
  <si>
    <t>Новицкая Вероника</t>
  </si>
  <si>
    <t>Ошмяна Юлия</t>
  </si>
  <si>
    <t>Перевезенцев Михаил</t>
  </si>
  <si>
    <t>Позняк Елизавета</t>
  </si>
  <si>
    <t>Попело  Владислав</t>
  </si>
  <si>
    <t>Пуйдак Эдуард</t>
  </si>
  <si>
    <t>Самусев Александр</t>
  </si>
  <si>
    <t>Санюк Яна</t>
  </si>
  <si>
    <t>Синицын Максим</t>
  </si>
  <si>
    <t>Соболевский Денис</t>
  </si>
  <si>
    <t>Страчинский Сергей</t>
  </si>
  <si>
    <t>Уласевич Михаил</t>
  </si>
  <si>
    <t>Ульбин Юрий</t>
  </si>
  <si>
    <t>Худяков Владислав</t>
  </si>
  <si>
    <t>Чаботько Денис</t>
  </si>
  <si>
    <t>Явнейко Алексей</t>
  </si>
  <si>
    <t>Яковлев Артём</t>
  </si>
  <si>
    <t>Варианты, 2-я подгруппа: N + 11 (N - номер компьютера).</t>
  </si>
  <si>
    <t>Системы автоматизированного проектирования, гр. 47ппа, 3 курс.</t>
  </si>
  <si>
    <t>Программирование, гр. 48ппа-1, 2 курс.</t>
  </si>
  <si>
    <t>Абдуллаев Олег</t>
  </si>
  <si>
    <t>Бобрик Роман</t>
  </si>
  <si>
    <t>Бобровский Егор</t>
  </si>
  <si>
    <t>Боярчик Алексей</t>
  </si>
  <si>
    <t>Буйко Антон</t>
  </si>
  <si>
    <t>Врублевский Дмитрий</t>
  </si>
  <si>
    <t>Гринюк Алексей</t>
  </si>
  <si>
    <t>Десятников Игорь</t>
  </si>
  <si>
    <t>Жуйко Сергей</t>
  </si>
  <si>
    <t>Карапетян Никита</t>
  </si>
  <si>
    <t>Ковчик Евгений</t>
  </si>
  <si>
    <t>Коминч Александр</t>
  </si>
  <si>
    <t>Король Александр</t>
  </si>
  <si>
    <t>Котило Владислав</t>
  </si>
  <si>
    <t>Круглый Александр</t>
  </si>
  <si>
    <t>Кривень Игорь</t>
  </si>
  <si>
    <t>Лой Алексей</t>
  </si>
  <si>
    <t>7</t>
  </si>
  <si>
    <t>Михайловский Владислав</t>
  </si>
  <si>
    <t>Мухлядо Виктор</t>
  </si>
  <si>
    <t>Никитин Евгений</t>
  </si>
  <si>
    <t>Ровба Антон</t>
  </si>
  <si>
    <t>Рудский Алексей</t>
  </si>
  <si>
    <t>Сабук Евгений</t>
  </si>
  <si>
    <t>Сенькевич Алексей</t>
  </si>
  <si>
    <t>Ткач Павел</t>
  </si>
  <si>
    <t>Черник Андрей</t>
  </si>
  <si>
    <t>Информационные технологии, гр. 48ппа-1, 2 курс.</t>
  </si>
  <si>
    <t>Спец. курс "Информационные технологии", гр. 217ту-1, 2 курс.</t>
  </si>
  <si>
    <t>Беняш Алексей</t>
  </si>
  <si>
    <t>Бутурля Владислав</t>
  </si>
  <si>
    <t>Боголейша Артем</t>
  </si>
  <si>
    <t>Болынский Евгений</t>
  </si>
  <si>
    <t>Венско Виталий</t>
  </si>
  <si>
    <t>Войшнарович Максим</t>
  </si>
  <si>
    <t>Гольмант Сергей</t>
  </si>
  <si>
    <t>Горох Александр</t>
  </si>
  <si>
    <t>Гумбар Евгений</t>
  </si>
  <si>
    <t>Дедуль Евгений</t>
  </si>
  <si>
    <t>Зверко Александр</t>
  </si>
  <si>
    <t>Козаков Владислав</t>
  </si>
  <si>
    <t>Король Вадим</t>
  </si>
  <si>
    <t>Коршун Алексей</t>
  </si>
  <si>
    <t>Лишик Алексей</t>
  </si>
  <si>
    <t>ПР1</t>
  </si>
  <si>
    <t>ПР2</t>
  </si>
  <si>
    <t>ПР3</t>
  </si>
  <si>
    <t>ПР4</t>
  </si>
  <si>
    <t>ПР5</t>
  </si>
  <si>
    <t>ПР6</t>
  </si>
  <si>
    <t>ПР7</t>
  </si>
  <si>
    <t>ПР8</t>
  </si>
  <si>
    <t>ПР9</t>
  </si>
  <si>
    <t>ПР10</t>
  </si>
  <si>
    <t>ПР11</t>
  </si>
  <si>
    <t>ПР12</t>
  </si>
  <si>
    <t>ПР13</t>
  </si>
  <si>
    <t>ПР14</t>
  </si>
  <si>
    <t>AutoCad</t>
  </si>
  <si>
    <t>Информационные технологии, гр. 207т-1, 3 курс.</t>
  </si>
  <si>
    <t>Excel</t>
  </si>
  <si>
    <t>Информационные технологии, гр. 208т-1, 3 курс.</t>
  </si>
  <si>
    <t>Информационные технологии, гр. 213ту-1, 3 курс.</t>
  </si>
  <si>
    <t>Информационные технологии, гр. 214тку-1, 3 курс.</t>
  </si>
  <si>
    <t>Григель Роман</t>
  </si>
  <si>
    <t>Гарбин Дмитрий</t>
  </si>
  <si>
    <t>Грибовский Александр</t>
  </si>
  <si>
    <t>Клок Вадим</t>
  </si>
  <si>
    <t>Дагиль Дмитрий</t>
  </si>
  <si>
    <t>Кевра Олег</t>
  </si>
  <si>
    <t>Борейко Станислав</t>
  </si>
  <si>
    <t>Буча Никита</t>
  </si>
  <si>
    <t>Борис Александр</t>
  </si>
  <si>
    <t>Змитрукевич Кирилл</t>
  </si>
  <si>
    <t>Гольмонт Павел</t>
  </si>
  <si>
    <t>Алексей Роман</t>
  </si>
  <si>
    <t>Адамонис Ярослав</t>
  </si>
  <si>
    <t>Бабошенков Никита</t>
  </si>
  <si>
    <t>Балакирев Максим</t>
  </si>
  <si>
    <t>Войтехович Денис</t>
  </si>
  <si>
    <t>Грезенталь Юрий</t>
  </si>
  <si>
    <t>Грицай Иван</t>
  </si>
  <si>
    <t>Дусенок Денис</t>
  </si>
  <si>
    <t>Жукевич Дмитрий</t>
  </si>
  <si>
    <t>Карабан Роман</t>
  </si>
  <si>
    <t>Коско Артем</t>
  </si>
  <si>
    <t>Кузьма Олег</t>
  </si>
  <si>
    <t>Кучинский Александр</t>
  </si>
  <si>
    <t>Лещинский Алекснадр</t>
  </si>
  <si>
    <t>Лянцевич Даниил</t>
  </si>
  <si>
    <t>Word</t>
  </si>
  <si>
    <t>Информационные технологии, гр. 27с-2, 2 курс.</t>
  </si>
  <si>
    <t>ПР15</t>
  </si>
  <si>
    <t>ПР16</t>
  </si>
  <si>
    <t>ПР17</t>
  </si>
  <si>
    <t>ПР18</t>
  </si>
  <si>
    <t>PowerPoint</t>
  </si>
  <si>
    <t>Web</t>
  </si>
  <si>
    <t>н</t>
  </si>
  <si>
    <t>2-й семестр 2016-17 уч.г.</t>
  </si>
  <si>
    <t>48ппа-1</t>
  </si>
  <si>
    <t>27в</t>
  </si>
  <si>
    <t>47ппа</t>
  </si>
  <si>
    <t>217ту-1</t>
  </si>
  <si>
    <t>207т-1</t>
  </si>
  <si>
    <t>208т-1</t>
  </si>
  <si>
    <t>27с-2</t>
  </si>
  <si>
    <t>27в ПО</t>
  </si>
  <si>
    <t>47ппа САПР</t>
  </si>
  <si>
    <t>48ппа-1 ИТ</t>
  </si>
  <si>
    <t>48ппа-1 Прогр.</t>
  </si>
  <si>
    <t>217ту-1 СК ИТ</t>
  </si>
  <si>
    <t>27с-2 ИТ</t>
  </si>
  <si>
    <t>207т-1 ИТ</t>
  </si>
  <si>
    <t>208т-1 ИТ</t>
  </si>
  <si>
    <t>(н)</t>
  </si>
  <si>
    <t>Осмоловец Евгений</t>
  </si>
  <si>
    <t>Павлович Максим</t>
  </si>
  <si>
    <t>Пуйдак Вадим</t>
  </si>
  <si>
    <t>Рогацевич Юстина</t>
  </si>
  <si>
    <t>Романовский Дмитрий</t>
  </si>
  <si>
    <t>Рохатко Игорь</t>
  </si>
  <si>
    <t>Рулько Владислав</t>
  </si>
  <si>
    <t>Смолей Дмитрий</t>
  </si>
  <si>
    <t>Смушко Вадим</t>
  </si>
  <si>
    <t>Старостин Максим</t>
  </si>
  <si>
    <t>Тарасевич Илья</t>
  </si>
  <si>
    <t>Таренть Артем</t>
  </si>
  <si>
    <t>Хилько Владислав</t>
  </si>
  <si>
    <t>Шавель Максим</t>
  </si>
  <si>
    <t>Варианты: N+13, N - номер компьютера</t>
  </si>
  <si>
    <t>213ту-1 ИТ</t>
  </si>
  <si>
    <t>214тку-1 ИТ</t>
  </si>
  <si>
    <t>Пономарев Никита</t>
  </si>
  <si>
    <t>Варианты: N (номер компьютера, 13 комп - 1 вариант)</t>
  </si>
  <si>
    <t>16/17-I</t>
  </si>
  <si>
    <t>16/17-II</t>
  </si>
  <si>
    <t xml:space="preserve">                           </t>
  </si>
  <si>
    <t>Среднее</t>
  </si>
  <si>
    <t>48ппа-2</t>
  </si>
  <si>
    <t>Т1</t>
  </si>
  <si>
    <t>Т2</t>
  </si>
  <si>
    <t>Родевич Вадим</t>
  </si>
  <si>
    <t>Сороко Ярослав</t>
  </si>
  <si>
    <t xml:space="preserve">Милевич Максим </t>
  </si>
  <si>
    <t>Левкевич Артем</t>
  </si>
  <si>
    <t>Стангис Никита</t>
  </si>
  <si>
    <t>Юхневич Владислав</t>
  </si>
  <si>
    <t>Куль Виталий</t>
  </si>
  <si>
    <t>Рум Владислав</t>
  </si>
  <si>
    <t>Лобынцев Александр</t>
  </si>
  <si>
    <t>Стрилюк Ярослав</t>
  </si>
  <si>
    <t>Чалей Вадим</t>
  </si>
  <si>
    <t>Лабецкий Евгений</t>
  </si>
  <si>
    <t>Кучинский Павел</t>
  </si>
  <si>
    <t>Стецевич Юрий</t>
  </si>
  <si>
    <t>Янович Владислав</t>
  </si>
  <si>
    <t>IT</t>
  </si>
  <si>
    <t>Смольский Владислав</t>
  </si>
  <si>
    <t>ПР 17 варианты: 15 -&gt; 4</t>
  </si>
  <si>
    <t>Вариант ПР15-18: 15-&gt;4</t>
  </si>
  <si>
    <t>Содер.</t>
  </si>
  <si>
    <t>Дизайн</t>
  </si>
  <si>
    <t>Мойсей Александр</t>
  </si>
  <si>
    <t>Морев Алексей</t>
  </si>
  <si>
    <t>Найден Юрий</t>
  </si>
  <si>
    <t>Пашинский Владислав</t>
  </si>
  <si>
    <t>Прудилко Сергей</t>
  </si>
  <si>
    <t>Пылинский Александр</t>
  </si>
  <si>
    <t>Ровбо Сергей</t>
  </si>
  <si>
    <t>Сальников Никита</t>
  </si>
  <si>
    <t>Сташевский Евгений</t>
  </si>
  <si>
    <t>Тимошевский Сергей</t>
  </si>
  <si>
    <t>Шапурко Владислав</t>
  </si>
  <si>
    <t>Практика по Информационным технологиям, гр. 31су-2, 2 курс.</t>
  </si>
  <si>
    <t>Варианты: по номеру в журнале</t>
  </si>
  <si>
    <t>Отчет</t>
  </si>
  <si>
    <t>Чертежи</t>
  </si>
  <si>
    <t>П3</t>
  </si>
  <si>
    <t>П1</t>
  </si>
  <si>
    <t>Михайловский Алексей</t>
  </si>
  <si>
    <t>П2-1</t>
  </si>
  <si>
    <t>П2-2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</si>
</sst>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h:mm:ss;@"/>
    <numFmt numFmtId="175" formatCode="d/m;@"/>
    <numFmt numFmtId="176" formatCode="[$-FC19]d\ mmmm\ yyyy\ &quot;г.&quot;"/>
    <numFmt numFmtId="177" formatCode="0.0000"/>
    <numFmt numFmtId="178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1" fontId="2" fillId="20" borderId="14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1" fontId="2" fillId="20" borderId="22" xfId="0" applyNumberFormat="1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/>
    </xf>
    <xf numFmtId="9" fontId="2" fillId="20" borderId="13" xfId="0" applyNumberFormat="1" applyFont="1" applyFill="1" applyBorder="1" applyAlignment="1">
      <alignment horizontal="center"/>
    </xf>
    <xf numFmtId="0" fontId="2" fillId="20" borderId="2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20" borderId="24" xfId="0" applyFont="1" applyFill="1" applyBorder="1" applyAlignment="1">
      <alignment horizontal="center"/>
    </xf>
    <xf numFmtId="0" fontId="2" fillId="20" borderId="25" xfId="0" applyFont="1" applyFill="1" applyBorder="1" applyAlignment="1">
      <alignment/>
    </xf>
    <xf numFmtId="2" fontId="2" fillId="20" borderId="26" xfId="0" applyNumberFormat="1" applyFont="1" applyFill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2" fontId="2" fillId="20" borderId="31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175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2" fontId="0" fillId="20" borderId="36" xfId="0" applyNumberFormat="1" applyFill="1" applyBorder="1" applyAlignment="1">
      <alignment/>
    </xf>
    <xf numFmtId="10" fontId="2" fillId="20" borderId="13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2" fontId="0" fillId="20" borderId="13" xfId="0" applyNumberFormat="1" applyFill="1" applyBorder="1" applyAlignment="1">
      <alignment/>
    </xf>
    <xf numFmtId="0" fontId="0" fillId="20" borderId="38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2" fontId="2" fillId="20" borderId="30" xfId="0" applyNumberFormat="1" applyFont="1" applyFill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175" fontId="0" fillId="0" borderId="42" xfId="0" applyNumberFormat="1" applyBorder="1" applyAlignment="1">
      <alignment horizontal="center"/>
    </xf>
    <xf numFmtId="2" fontId="2" fillId="20" borderId="43" xfId="0" applyNumberFormat="1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175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Font="1" applyBorder="1" applyAlignment="1">
      <alignment horizontal="center"/>
    </xf>
    <xf numFmtId="2" fontId="2" fillId="20" borderId="48" xfId="0" applyNumberFormat="1" applyFont="1" applyFill="1" applyBorder="1" applyAlignment="1">
      <alignment horizontal="center"/>
    </xf>
    <xf numFmtId="0" fontId="0" fillId="20" borderId="15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29" xfId="0" applyFill="1" applyBorder="1" applyAlignment="1">
      <alignment/>
    </xf>
    <xf numFmtId="0" fontId="0" fillId="20" borderId="49" xfId="0" applyFill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0" xfId="0" applyFont="1" applyBorder="1" applyAlignment="1">
      <alignment horizontal="center"/>
    </xf>
    <xf numFmtId="49" fontId="0" fillId="20" borderId="25" xfId="0" applyNumberFormat="1" applyFill="1" applyBorder="1" applyAlignment="1">
      <alignment horizontal="center"/>
    </xf>
    <xf numFmtId="2" fontId="2" fillId="20" borderId="47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2" fontId="2" fillId="20" borderId="40" xfId="0" applyNumberFormat="1" applyFont="1" applyFill="1" applyBorder="1" applyAlignment="1">
      <alignment horizontal="center"/>
    </xf>
    <xf numFmtId="0" fontId="0" fillId="20" borderId="12" xfId="0" applyFont="1" applyFill="1" applyBorder="1" applyAlignment="1">
      <alignment/>
    </xf>
    <xf numFmtId="2" fontId="2" fillId="20" borderId="25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5" fontId="0" fillId="0" borderId="1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0" xfId="0" applyFont="1" applyBorder="1" applyAlignment="1">
      <alignment/>
    </xf>
    <xf numFmtId="1" fontId="2" fillId="20" borderId="54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9" fontId="2" fillId="0" borderId="23" xfId="0" applyNumberFormat="1" applyFont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2" fillId="0" borderId="50" xfId="0" applyNumberFormat="1" applyFont="1" applyBorder="1" applyAlignment="1">
      <alignment horizontal="center"/>
    </xf>
    <xf numFmtId="0" fontId="0" fillId="0" borderId="56" xfId="0" applyBorder="1" applyAlignment="1">
      <alignment horizontal="left"/>
    </xf>
    <xf numFmtId="9" fontId="2" fillId="0" borderId="28" xfId="0" applyNumberFormat="1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49" xfId="0" applyBorder="1" applyAlignment="1">
      <alignment/>
    </xf>
    <xf numFmtId="0" fontId="0" fillId="0" borderId="58" xfId="0" applyBorder="1" applyAlignment="1">
      <alignment/>
    </xf>
    <xf numFmtId="2" fontId="2" fillId="0" borderId="49" xfId="0" applyNumberFormat="1" applyFont="1" applyBorder="1" applyAlignment="1">
      <alignment horizontal="center"/>
    </xf>
    <xf numFmtId="9" fontId="0" fillId="0" borderId="58" xfId="0" applyNumberFormat="1" applyBorder="1" applyAlignment="1">
      <alignment horizontal="center"/>
    </xf>
    <xf numFmtId="9" fontId="2" fillId="0" borderId="59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16" xfId="0" applyBorder="1" applyAlignment="1">
      <alignment/>
    </xf>
    <xf numFmtId="0" fontId="0" fillId="0" borderId="60" xfId="0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20" borderId="41" xfId="0" applyNumberFormat="1" applyFill="1" applyBorder="1" applyAlignment="1">
      <alignment horizontal="center"/>
    </xf>
    <xf numFmtId="49" fontId="0" fillId="20" borderId="61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2" fillId="20" borderId="64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5" xfId="0" applyFont="1" applyBorder="1" applyAlignment="1">
      <alignment horizontal="center"/>
    </xf>
    <xf numFmtId="1" fontId="2" fillId="20" borderId="49" xfId="0" applyNumberFormat="1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2" fontId="2" fillId="20" borderId="67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2" fontId="2" fillId="20" borderId="68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20" borderId="18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2" fillId="20" borderId="38" xfId="0" applyNumberFormat="1" applyFont="1" applyFill="1" applyBorder="1" applyAlignment="1">
      <alignment horizontal="center"/>
    </xf>
    <xf numFmtId="0" fontId="2" fillId="20" borderId="69" xfId="0" applyFont="1" applyFill="1" applyBorder="1" applyAlignment="1">
      <alignment horizontal="center"/>
    </xf>
    <xf numFmtId="2" fontId="0" fillId="20" borderId="60" xfId="0" applyNumberFormat="1" applyFill="1" applyBorder="1" applyAlignment="1">
      <alignment/>
    </xf>
    <xf numFmtId="49" fontId="0" fillId="20" borderId="24" xfId="0" applyNumberFormat="1" applyFill="1" applyBorder="1" applyAlignment="1">
      <alignment horizontal="center"/>
    </xf>
    <xf numFmtId="2" fontId="2" fillId="20" borderId="42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2" fontId="2" fillId="20" borderId="62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49" fontId="0" fillId="20" borderId="70" xfId="0" applyNumberFormat="1" applyFill="1" applyBorder="1" applyAlignment="1">
      <alignment horizontal="center" vertical="center"/>
    </xf>
    <xf numFmtId="49" fontId="2" fillId="20" borderId="24" xfId="0" applyNumberFormat="1" applyFont="1" applyFill="1" applyBorder="1" applyAlignment="1">
      <alignment/>
    </xf>
    <xf numFmtId="49" fontId="2" fillId="20" borderId="25" xfId="0" applyNumberFormat="1" applyFont="1" applyFill="1" applyBorder="1" applyAlignment="1">
      <alignment/>
    </xf>
    <xf numFmtId="49" fontId="2" fillId="20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2" fontId="2" fillId="20" borderId="45" xfId="0" applyNumberFormat="1" applyFont="1" applyFill="1" applyBorder="1" applyAlignment="1">
      <alignment horizontal="center"/>
    </xf>
    <xf numFmtId="1" fontId="2" fillId="20" borderId="39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6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" fillId="20" borderId="63" xfId="0" applyFont="1" applyFill="1" applyBorder="1" applyAlignment="1">
      <alignment horizontal="center"/>
    </xf>
    <xf numFmtId="2" fontId="2" fillId="20" borderId="4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20" borderId="12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175" fontId="0" fillId="0" borderId="74" xfId="0" applyNumberFormat="1" applyBorder="1" applyAlignment="1">
      <alignment horizontal="center"/>
    </xf>
    <xf numFmtId="175" fontId="0" fillId="0" borderId="75" xfId="0" applyNumberFormat="1" applyBorder="1" applyAlignment="1">
      <alignment horizontal="center"/>
    </xf>
    <xf numFmtId="2" fontId="2" fillId="20" borderId="69" xfId="0" applyNumberFormat="1" applyFont="1" applyFill="1" applyBorder="1" applyAlignment="1">
      <alignment horizontal="center"/>
    </xf>
    <xf numFmtId="1" fontId="2" fillId="20" borderId="23" xfId="0" applyNumberFormat="1" applyFont="1" applyFill="1" applyBorder="1" applyAlignment="1">
      <alignment horizontal="center" vertical="center"/>
    </xf>
    <xf numFmtId="175" fontId="0" fillId="0" borderId="10" xfId="0" applyNumberFormat="1" applyBorder="1" applyAlignment="1">
      <alignment horizontal="center"/>
    </xf>
    <xf numFmtId="2" fontId="2" fillId="20" borderId="65" xfId="0" applyNumberFormat="1" applyFont="1" applyFill="1" applyBorder="1" applyAlignment="1">
      <alignment horizontal="center"/>
    </xf>
    <xf numFmtId="0" fontId="2" fillId="20" borderId="45" xfId="0" applyFont="1" applyFill="1" applyBorder="1" applyAlignment="1">
      <alignment horizontal="center"/>
    </xf>
    <xf numFmtId="0" fontId="0" fillId="20" borderId="38" xfId="0" applyFill="1" applyBorder="1" applyAlignment="1">
      <alignment horizontal="center" vertical="center"/>
    </xf>
    <xf numFmtId="175" fontId="0" fillId="0" borderId="55" xfId="0" applyNumberFormat="1" applyBorder="1" applyAlignment="1">
      <alignment horizontal="center"/>
    </xf>
    <xf numFmtId="175" fontId="0" fillId="0" borderId="76" xfId="0" applyNumberFormat="1" applyBorder="1" applyAlignment="1">
      <alignment horizontal="center"/>
    </xf>
    <xf numFmtId="175" fontId="0" fillId="0" borderId="54" xfId="0" applyNumberFormat="1" applyBorder="1" applyAlignment="1">
      <alignment horizontal="center"/>
    </xf>
    <xf numFmtId="175" fontId="0" fillId="0" borderId="77" xfId="0" applyNumberForma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2" fontId="2" fillId="20" borderId="78" xfId="0" applyNumberFormat="1" applyFont="1" applyFill="1" applyBorder="1" applyAlignment="1">
      <alignment horizontal="center"/>
    </xf>
    <xf numFmtId="2" fontId="2" fillId="20" borderId="63" xfId="0" applyNumberFormat="1" applyFont="1" applyFill="1" applyBorder="1" applyAlignment="1">
      <alignment horizontal="center"/>
    </xf>
    <xf numFmtId="2" fontId="2" fillId="20" borderId="44" xfId="0" applyNumberFormat="1" applyFont="1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2" fillId="20" borderId="25" xfId="0" applyFont="1" applyFill="1" applyBorder="1" applyAlignment="1">
      <alignment/>
    </xf>
    <xf numFmtId="0" fontId="2" fillId="20" borderId="33" xfId="0" applyFont="1" applyFill="1" applyBorder="1" applyAlignment="1">
      <alignment horizontal="center" vertical="center"/>
    </xf>
    <xf numFmtId="1" fontId="2" fillId="20" borderId="45" xfId="0" applyNumberFormat="1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/>
    </xf>
    <xf numFmtId="0" fontId="2" fillId="20" borderId="42" xfId="0" applyFont="1" applyFill="1" applyBorder="1" applyAlignment="1">
      <alignment/>
    </xf>
    <xf numFmtId="0" fontId="2" fillId="20" borderId="78" xfId="0" applyFont="1" applyFill="1" applyBorder="1" applyAlignment="1">
      <alignment horizontal="center"/>
    </xf>
    <xf numFmtId="175" fontId="0" fillId="0" borderId="79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0" fontId="2" fillId="20" borderId="65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2" fontId="2" fillId="20" borderId="72" xfId="0" applyNumberFormat="1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175" fontId="0" fillId="0" borderId="81" xfId="0" applyNumberFormat="1" applyBorder="1" applyAlignment="1">
      <alignment horizontal="center"/>
    </xf>
    <xf numFmtId="175" fontId="0" fillId="0" borderId="82" xfId="0" applyNumberForma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2" fillId="3" borderId="13" xfId="0" applyFont="1" applyFill="1" applyBorder="1" applyAlignment="1">
      <alignment/>
    </xf>
    <xf numFmtId="0" fontId="0" fillId="0" borderId="26" xfId="0" applyBorder="1" applyAlignment="1">
      <alignment horizontal="center"/>
    </xf>
    <xf numFmtId="2" fontId="2" fillId="20" borderId="17" xfId="0" applyNumberFormat="1" applyFont="1" applyFill="1" applyBorder="1" applyAlignment="1">
      <alignment horizontal="center"/>
    </xf>
    <xf numFmtId="2" fontId="2" fillId="20" borderId="59" xfId="0" applyNumberFormat="1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right"/>
    </xf>
    <xf numFmtId="0" fontId="2" fillId="20" borderId="43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right"/>
    </xf>
    <xf numFmtId="2" fontId="2" fillId="20" borderId="28" xfId="0" applyNumberFormat="1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2" fillId="20" borderId="8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5" fontId="0" fillId="0" borderId="31" xfId="0" applyNumberForma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" fillId="20" borderId="49" xfId="0" applyFont="1" applyFill="1" applyBorder="1" applyAlignment="1">
      <alignment horizontal="center"/>
    </xf>
    <xf numFmtId="0" fontId="2" fillId="20" borderId="62" xfId="0" applyFont="1" applyFill="1" applyBorder="1" applyAlignment="1">
      <alignment/>
    </xf>
    <xf numFmtId="0" fontId="0" fillId="20" borderId="77" xfId="0" applyFill="1" applyBorder="1" applyAlignment="1">
      <alignment horizontal="center" vertical="center"/>
    </xf>
    <xf numFmtId="0" fontId="0" fillId="20" borderId="75" xfId="0" applyFill="1" applyBorder="1" applyAlignment="1">
      <alignment horizontal="center"/>
    </xf>
    <xf numFmtId="0" fontId="0" fillId="20" borderId="10" xfId="0" applyFill="1" applyBorder="1" applyAlignment="1">
      <alignment horizontal="left" vertical="center"/>
    </xf>
    <xf numFmtId="0" fontId="0" fillId="20" borderId="25" xfId="0" applyFill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0" fontId="0" fillId="20" borderId="67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20" borderId="62" xfId="0" applyFont="1" applyFill="1" applyBorder="1" applyAlignment="1">
      <alignment horizontal="center"/>
    </xf>
    <xf numFmtId="0" fontId="2" fillId="20" borderId="63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right"/>
    </xf>
    <xf numFmtId="0" fontId="2" fillId="20" borderId="60" xfId="0" applyFont="1" applyFill="1" applyBorder="1" applyAlignment="1">
      <alignment horizontal="center"/>
    </xf>
    <xf numFmtId="0" fontId="2" fillId="20" borderId="49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2" fillId="20" borderId="66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84" xfId="0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0" borderId="25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45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right"/>
    </xf>
    <xf numFmtId="0" fontId="2" fillId="20" borderId="40" xfId="0" applyFont="1" applyFill="1" applyBorder="1" applyAlignment="1">
      <alignment horizontal="right"/>
    </xf>
    <xf numFmtId="0" fontId="2" fillId="20" borderId="13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78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2" fillId="0" borderId="6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25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75" fontId="0" fillId="0" borderId="8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1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chartsheet" Target="chartsheets/sheet3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chartsheet" Target="chartsheets/sheet6.xml" /><Relationship Id="rId19" Type="http://schemas.openxmlformats.org/officeDocument/2006/relationships/worksheet" Target="worksheets/sheet1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6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125"/>
          <c:w val="0.972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'27в_ПО'!$AD$32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'27в_ПО'!$C$3:$C$30</c:f>
              <c:strCache/>
            </c:strRef>
          </c:cat>
          <c:val>
            <c:numRef>
              <c:f>'27в_ПО'!$AC$3:$AC$30</c:f>
              <c:numCache/>
            </c:numRef>
          </c:val>
        </c:ser>
        <c:axId val="49835423"/>
        <c:axId val="45865624"/>
      </c:bar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65624"/>
        <c:crosses val="autoZero"/>
        <c:auto val="1"/>
        <c:lblOffset val="100"/>
        <c:tickLblSkip val="1"/>
        <c:noMultiLvlLbl val="0"/>
      </c:catAx>
      <c:valAx>
        <c:axId val="4586562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35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9"/>
          <c:w val="0.9767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'214тку-1_ИТ'!$P$13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'214тку-1_ИТ'!$C$3:$C$11</c:f>
              <c:strCache/>
            </c:strRef>
          </c:cat>
          <c:val>
            <c:numRef>
              <c:f>'214тку-1_ИТ'!$O$3:$O$11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2146601"/>
        <c:axId val="66666226"/>
      </c:bar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66226"/>
        <c:crosses val="autoZero"/>
        <c:auto val="1"/>
        <c:lblOffset val="100"/>
        <c:tickLblSkip val="1"/>
        <c:noMultiLvlLbl val="0"/>
      </c:catAx>
      <c:valAx>
        <c:axId val="6666622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46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575"/>
          <c:w val="0.98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Отчет!$C$40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Отчет!$D$41:$H$50</c:f>
              <c:multiLvlStrCache>
                <c:ptCount val="10"/>
                <c:lvl>
                  <c:pt idx="0">
                    <c:v>Дракель Вадим</c:v>
                  </c:pt>
                  <c:pt idx="1">
                    <c:v>Жих Александр</c:v>
                  </c:pt>
                  <c:pt idx="2">
                    <c:v>Коминч Александр</c:v>
                  </c:pt>
                  <c:pt idx="3">
                    <c:v>Жуйко Сергей</c:v>
                  </c:pt>
                  <c:pt idx="4">
                    <c:v>Дедуль Евгений</c:v>
                  </c:pt>
                  <c:pt idx="5">
                    <c:v>Смолей Дмитрий</c:v>
                  </c:pt>
                  <c:pt idx="6">
                    <c:v>Коско Артем</c:v>
                  </c:pt>
                  <c:pt idx="7">
                    <c:v>Борейко Станислав</c:v>
                  </c:pt>
                  <c:pt idx="8">
                    <c:v>Кушнер Валерий</c:v>
                  </c:pt>
                  <c:pt idx="9">
                    <c:v>Давыдчук Андрей</c:v>
                  </c:pt>
                </c:lvl>
                <c:lvl>
                  <c:pt idx="0">
                    <c:v>27в ПО</c:v>
                  </c:pt>
                  <c:pt idx="1">
                    <c:v>47ппа САПР</c:v>
                  </c:pt>
                  <c:pt idx="2">
                    <c:v>48ппа-1 ИТ</c:v>
                  </c:pt>
                  <c:pt idx="3">
                    <c:v>48ппа-1 Прогр.</c:v>
                  </c:pt>
                  <c:pt idx="4">
                    <c:v>217ту-1 СК ИТ</c:v>
                  </c:pt>
                  <c:pt idx="5">
                    <c:v>27с-2 ИТ</c:v>
                  </c:pt>
                  <c:pt idx="6">
                    <c:v>207т-1 ИТ</c:v>
                  </c:pt>
                  <c:pt idx="7">
                    <c:v>208т-1 ИТ</c:v>
                  </c:pt>
                  <c:pt idx="8">
                    <c:v>213ту-1 ИТ</c:v>
                  </c:pt>
                  <c:pt idx="9">
                    <c:v>214тку-1 ИТ</c:v>
                  </c:pt>
                </c:lvl>
              </c:multiLvlStrCache>
            </c:multiLvlStrRef>
          </c:cat>
          <c:val>
            <c:numRef>
              <c:f>Отчет!$C$41:$C$50</c:f>
              <c:numCache>
                <c:ptCount val="10"/>
                <c:pt idx="0">
                  <c:v>9.833333333333334</c:v>
                </c:pt>
                <c:pt idx="1">
                  <c:v>9.857142857142858</c:v>
                </c:pt>
                <c:pt idx="2">
                  <c:v>7.5</c:v>
                </c:pt>
                <c:pt idx="3">
                  <c:v>8.777777777777779</c:v>
                </c:pt>
                <c:pt idx="4">
                  <c:v>9</c:v>
                </c:pt>
                <c:pt idx="5">
                  <c:v>8.733333333333333</c:v>
                </c:pt>
                <c:pt idx="6">
                  <c:v>8.875</c:v>
                </c:pt>
                <c:pt idx="7">
                  <c:v>9</c:v>
                </c:pt>
                <c:pt idx="8">
                  <c:v>9</c:v>
                </c:pt>
                <c:pt idx="9">
                  <c:v>7.444444444444445</c:v>
                </c:pt>
              </c:numCache>
            </c:numRef>
          </c:val>
        </c:ser>
        <c:axId val="63125123"/>
        <c:axId val="31255196"/>
      </c:bar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 val="autoZero"/>
        <c:auto val="1"/>
        <c:lblOffset val="100"/>
        <c:tickLblSkip val="1"/>
        <c:noMultiLvlLbl val="0"/>
      </c:catAx>
      <c:valAx>
        <c:axId val="3125519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225"/>
          <c:w val="0.985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Отчет!$J$40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Отчет!$K$41:$N$50</c:f>
              <c:multiLvlStrCache>
                <c:ptCount val="10"/>
                <c:lvl>
                  <c:pt idx="0">
                    <c:v>Ульбин Юрий</c:v>
                  </c:pt>
                  <c:pt idx="1">
                    <c:v>Ивашкевич Артур</c:v>
                  </c:pt>
                  <c:pt idx="2">
                    <c:v>Буйко Антон</c:v>
                  </c:pt>
                  <c:pt idx="3">
                    <c:v>Король Александр</c:v>
                  </c:pt>
                  <c:pt idx="4">
                    <c:v>Король Вадим</c:v>
                  </c:pt>
                  <c:pt idx="5">
                    <c:v>Тарасевич Илья</c:v>
                  </c:pt>
                  <c:pt idx="6">
                    <c:v>Грезенталь Юрий</c:v>
                  </c:pt>
                  <c:pt idx="7">
                    <c:v>Григель Роман</c:v>
                  </c:pt>
                  <c:pt idx="8">
                    <c:v>Гуща Артем</c:v>
                  </c:pt>
                  <c:pt idx="9">
                    <c:v>Лапко Владислав</c:v>
                  </c:pt>
                </c:lvl>
                <c:lvl>
                  <c:pt idx="0">
                    <c:v>27в ПО</c:v>
                  </c:pt>
                  <c:pt idx="1">
                    <c:v>47ппа САПР</c:v>
                  </c:pt>
                  <c:pt idx="2">
                    <c:v>48ппа-1 ИТ</c:v>
                  </c:pt>
                  <c:pt idx="3">
                    <c:v>48ппа-1 Прогр.</c:v>
                  </c:pt>
                  <c:pt idx="4">
                    <c:v>217ту-1 СК ИТ</c:v>
                  </c:pt>
                  <c:pt idx="5">
                    <c:v>27с-2 ИТ</c:v>
                  </c:pt>
                  <c:pt idx="6">
                    <c:v>207т-1 ИТ</c:v>
                  </c:pt>
                  <c:pt idx="7">
                    <c:v>208т-1 ИТ</c:v>
                  </c:pt>
                  <c:pt idx="8">
                    <c:v>213ту-1 ИТ</c:v>
                  </c:pt>
                  <c:pt idx="9">
                    <c:v>214тку-1 ИТ</c:v>
                  </c:pt>
                </c:lvl>
              </c:multiLvlStrCache>
            </c:multiLvlStrRef>
          </c:cat>
          <c:val>
            <c:numRef>
              <c:f>Отчет!$J$41:$J$50</c:f>
              <c:numCache>
                <c:ptCount val="10"/>
                <c:pt idx="0">
                  <c:v>5.5</c:v>
                </c:pt>
                <c:pt idx="1">
                  <c:v>5.555555555555555</c:v>
                </c:pt>
                <c:pt idx="2">
                  <c:v>4.555555555555555</c:v>
                </c:pt>
                <c:pt idx="3">
                  <c:v>4.666666666666667</c:v>
                </c:pt>
                <c:pt idx="4">
                  <c:v>3.8</c:v>
                </c:pt>
                <c:pt idx="5">
                  <c:v>7.2</c:v>
                </c:pt>
                <c:pt idx="6">
                  <c:v>6.111111111111111</c:v>
                </c:pt>
                <c:pt idx="7">
                  <c:v>6.8</c:v>
                </c:pt>
                <c:pt idx="8">
                  <c:v>7.1</c:v>
                </c:pt>
                <c:pt idx="9">
                  <c:v>6.666666666666667</c:v>
                </c:pt>
              </c:numCache>
            </c:numRef>
          </c:val>
        </c:ser>
        <c:axId val="12861309"/>
        <c:axId val="48642918"/>
      </c:bar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42918"/>
        <c:crosses val="autoZero"/>
        <c:auto val="1"/>
        <c:lblOffset val="100"/>
        <c:tickLblSkip val="1"/>
        <c:noMultiLvlLbl val="0"/>
      </c:catAx>
      <c:valAx>
        <c:axId val="4864291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1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15"/>
          <c:w val="0.991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(Отчет!$A$14,Отчет!$A$17,Отчет!$A$19,Отчет!$A$21,Отчет!$A$23,Отчет!$A$25,Отчет!$A$27,Отчет!$A$29,Отчет!$A$31,Отчет!$A$33)</c:f>
              <c:strCache>
                <c:ptCount val="10"/>
                <c:pt idx="0">
                  <c:v>27в ПО</c:v>
                </c:pt>
                <c:pt idx="1">
                  <c:v>47ппа САПР</c:v>
                </c:pt>
                <c:pt idx="2">
                  <c:v>48ппа-1 ИТ</c:v>
                </c:pt>
                <c:pt idx="3">
                  <c:v>48ппа-1 Прогр.</c:v>
                </c:pt>
                <c:pt idx="4">
                  <c:v>217ту-1 СК ИТ</c:v>
                </c:pt>
                <c:pt idx="5">
                  <c:v>27с-2 ИТ</c:v>
                </c:pt>
                <c:pt idx="6">
                  <c:v>207т-1 ИТ</c:v>
                </c:pt>
                <c:pt idx="7">
                  <c:v>208т-1 ИТ</c:v>
                </c:pt>
                <c:pt idx="8">
                  <c:v>213ту-1 ИТ</c:v>
                </c:pt>
                <c:pt idx="9">
                  <c:v>214тку-1 ИТ</c:v>
                </c:pt>
              </c:strCache>
            </c:strRef>
          </c:cat>
          <c:val>
            <c:numRef>
              <c:f>(Отчет!$O$16,Отчет!$O$18,Отчет!$O$20,Отчет!$O$22,Отчет!$O$24,Отчет!$O$26,Отчет!$O$28,Отчет!$O$30,Отчет!$O$32,Отчет!$O$34)</c:f>
              <c:numCache>
                <c:ptCount val="10"/>
                <c:pt idx="0">
                  <c:v>8.357142857142858</c:v>
                </c:pt>
                <c:pt idx="1">
                  <c:v>8.5</c:v>
                </c:pt>
                <c:pt idx="2">
                  <c:v>5.857142857142857</c:v>
                </c:pt>
                <c:pt idx="3">
                  <c:v>7.066666666666666</c:v>
                </c:pt>
                <c:pt idx="4">
                  <c:v>6.6</c:v>
                </c:pt>
                <c:pt idx="5">
                  <c:v>8.133333333333333</c:v>
                </c:pt>
                <c:pt idx="6">
                  <c:v>8.142857142857142</c:v>
                </c:pt>
                <c:pt idx="7">
                  <c:v>8.461538461538462</c:v>
                </c:pt>
                <c:pt idx="8">
                  <c:v>8.090909090909092</c:v>
                </c:pt>
                <c:pt idx="9">
                  <c:v>7.333333333333333</c:v>
                </c:pt>
              </c:numCache>
            </c:numRef>
          </c:val>
        </c:ser>
        <c:axId val="35133079"/>
        <c:axId val="47762256"/>
      </c:bar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2256"/>
        <c:crosses val="autoZero"/>
        <c:auto val="1"/>
        <c:lblOffset val="100"/>
        <c:tickLblSkip val="1"/>
        <c:noMultiLvlLbl val="0"/>
      </c:catAx>
      <c:valAx>
        <c:axId val="4776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3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85"/>
          <c:w val="0.985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(Отчет!$A$14,Отчет!$A$17,Отчет!$A$19,Отчет!$A$21,Отчет!$A$23,Отчет!$A$25,Отчет!$A$27,Отчет!$A$29,Отчет!$A$31,Отчет!$A$33)</c:f>
              <c:strCache>
                <c:ptCount val="10"/>
                <c:pt idx="0">
                  <c:v>27в ПО</c:v>
                </c:pt>
                <c:pt idx="1">
                  <c:v>47ппа САПР</c:v>
                </c:pt>
                <c:pt idx="2">
                  <c:v>48ппа-1 ИТ</c:v>
                </c:pt>
                <c:pt idx="3">
                  <c:v>48ппа-1 Прогр.</c:v>
                </c:pt>
                <c:pt idx="4">
                  <c:v>217ту-1 СК ИТ</c:v>
                </c:pt>
                <c:pt idx="5">
                  <c:v>27с-2 ИТ</c:v>
                </c:pt>
                <c:pt idx="6">
                  <c:v>207т-1 ИТ</c:v>
                </c:pt>
                <c:pt idx="7">
                  <c:v>208т-1 ИТ</c:v>
                </c:pt>
                <c:pt idx="8">
                  <c:v>213ту-1 ИТ</c:v>
                </c:pt>
                <c:pt idx="9">
                  <c:v>214тку-1 ИТ</c:v>
                </c:pt>
              </c:strCache>
            </c:strRef>
          </c:cat>
          <c:val>
            <c:numRef>
              <c:f>(Отчет!$Q$16,Отчет!$Q$18,Отчет!$Q$20,Отчет!$Q$22,Отчет!$Q$24,Отчет!$Q$26,Отчет!$Q$28,Отчет!$Q$30,Отчет!$Q$32,Отчет!$Q$34)</c:f>
              <c:numCache>
                <c:ptCount val="10"/>
                <c:pt idx="0">
                  <c:v>0.9285714285714286</c:v>
                </c:pt>
                <c:pt idx="1">
                  <c:v>0.8888888888888888</c:v>
                </c:pt>
                <c:pt idx="2">
                  <c:v>0.26666666666666666</c:v>
                </c:pt>
                <c:pt idx="3">
                  <c:v>0.6</c:v>
                </c:pt>
                <c:pt idx="4">
                  <c:v>0.6</c:v>
                </c:pt>
                <c:pt idx="5">
                  <c:v>1</c:v>
                </c:pt>
                <c:pt idx="6">
                  <c:v>0.9285714285714286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axId val="27207121"/>
        <c:axId val="43537498"/>
      </c:bar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7498"/>
        <c:crosses val="autoZero"/>
        <c:auto val="1"/>
        <c:lblOffset val="100"/>
        <c:tickLblSkip val="1"/>
        <c:noMultiLvlLbl val="0"/>
      </c:catAx>
      <c:valAx>
        <c:axId val="4353749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7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025"/>
          <c:w val="0.985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Отчет!$C$12:$N$12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Отчет!$C$35:$N$35</c:f>
              <c:numCache>
                <c:ptCount val="12"/>
                <c:pt idx="0">
                  <c:v>11</c:v>
                </c:pt>
                <c:pt idx="1">
                  <c:v>38</c:v>
                </c:pt>
                <c:pt idx="2">
                  <c:v>44</c:v>
                </c:pt>
                <c:pt idx="3">
                  <c:v>32</c:v>
                </c:pt>
                <c:pt idx="4">
                  <c:v>14</c:v>
                </c:pt>
                <c:pt idx="5">
                  <c:v>13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293163"/>
        <c:axId val="36876420"/>
      </c:bar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20"/>
        <c:crosses val="autoZero"/>
        <c:auto val="1"/>
        <c:lblOffset val="100"/>
        <c:tickLblSkip val="1"/>
        <c:noMultiLvlLbl val="0"/>
      </c:catAx>
      <c:valAx>
        <c:axId val="36876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075"/>
          <c:y val="0.2635"/>
          <c:w val="0.5535"/>
          <c:h val="0.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Отчет!$A$39:$A$43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Отчет!$B$39:$B$43</c:f>
              <c:numCache>
                <c:ptCount val="5"/>
                <c:pt idx="0">
                  <c:v>49</c:v>
                </c:pt>
                <c:pt idx="1">
                  <c:v>76</c:v>
                </c:pt>
                <c:pt idx="2">
                  <c:v>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25"/>
          <c:y val="0.15075"/>
          <c:w val="0.974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Среднее_по_семестрам!$A$45:$A$64</c:f>
              <c:strCache/>
            </c:strRef>
          </c:cat>
          <c:val>
            <c:numRef>
              <c:f>Среднее_по_семестрам!$B$45:$B$64</c:f>
              <c:numCache/>
            </c:numRef>
          </c:val>
        </c:ser>
        <c:axId val="63452325"/>
        <c:axId val="34200014"/>
      </c:bar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025"/>
          <c:y val="0.095"/>
          <c:w val="0.989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Среднее_по_семестрам!$A$45:$A$64</c:f>
              <c:strCache/>
            </c:strRef>
          </c:cat>
          <c:val>
            <c:numRef>
              <c:f>Среднее_по_семестрам!$C$45:$C$64</c:f>
              <c:numCache/>
            </c:numRef>
          </c:val>
        </c:ser>
        <c:axId val="39364671"/>
        <c:axId val="18737720"/>
      </c:bar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720"/>
        <c:crosses val="autoZero"/>
        <c:auto val="1"/>
        <c:lblOffset val="100"/>
        <c:tickLblSkip val="1"/>
        <c:noMultiLvlLbl val="0"/>
      </c:catAx>
      <c:valAx>
        <c:axId val="1873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65"/>
          <c:w val="0.976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'47ппа_САПР'!$R$23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('47ппа_САПР'!$C$3:$C$11,'47ппа_САПР'!$C$13:$C$21)</c:f>
              <c:strCache/>
            </c:strRef>
          </c:cat>
          <c:val>
            <c:numRef>
              <c:f>('47ппа_САПР'!$Q$3:$Q$11,'47ппа_САПР'!$Q$13:$Q$21)</c:f>
              <c:numCache/>
            </c:numRef>
          </c:val>
        </c:ser>
        <c:axId val="10137433"/>
        <c:axId val="24128034"/>
      </c:bar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3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39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77"/>
          <c:w val="0.973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'48ппа-1_Прогр'!$V$19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'48ппа-1_Прогр'!$C$3:$C$17</c:f>
              <c:strCache/>
            </c:strRef>
          </c:cat>
          <c:val>
            <c:numRef>
              <c:f>'48ппа-1_Прогр'!$U$3:$U$17</c:f>
              <c:numCache/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5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8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4"/>
          <c:w val="0.987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'48ппа-1_ИТ'!$AB$19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('48ппа-1_ИТ'!$C$3:$C$15,'48ппа-1_ИТ'!$C$17:$C$17)</c:f>
              <c:strCache/>
            </c:strRef>
          </c:cat>
          <c:val>
            <c:numRef>
              <c:f>('48ппа-1_ИТ'!$AA$3:$AA$15,'48ппа-1_ИТ'!$AA$17:$AA$17)</c:f>
              <c:numCache/>
            </c:numRef>
          </c:val>
        </c:ser>
        <c:axId val="6814509"/>
        <c:axId val="61330582"/>
      </c:bar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1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59"/>
          <c:w val="0.975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'217ту-1_СК_ИТ'!$O$19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'217ту-1_СК_ИТ'!$C$3:$C$17</c:f>
              <c:strCache/>
            </c:strRef>
          </c:cat>
          <c:val>
            <c:numRef>
              <c:f>'217ту-1_СК_ИТ'!$N$3:$N$17</c:f>
              <c:numCache/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04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6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59"/>
          <c:w val="0.9857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'27с-2_ИТ'!$AC$19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'27с-2_ИТ'!$C$3:$C$17</c:f>
              <c:strCache/>
            </c:strRef>
          </c:cat>
          <c:val>
            <c:numRef>
              <c:f>'27с-2_ИТ'!$AB$3:$AB$17</c:f>
              <c:numCache/>
            </c:numRef>
          </c:val>
        </c:ser>
        <c:axId val="15490945"/>
        <c:axId val="5200778"/>
      </c:bar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0778"/>
        <c:crosses val="autoZero"/>
        <c:auto val="1"/>
        <c:lblOffset val="100"/>
        <c:tickLblSkip val="1"/>
        <c:noMultiLvlLbl val="0"/>
      </c:catAx>
      <c:valAx>
        <c:axId val="520077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90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1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5925"/>
          <c:w val="0.977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'207т-1_ИТ'!$O$18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'207т-1_ИТ'!$C$3:$C$16</c:f>
              <c:strCache/>
            </c:strRef>
          </c:cat>
          <c:val>
            <c:numRef>
              <c:f>'207т-1_ИТ'!$N$3:$N$16</c:f>
              <c:numCache/>
            </c:numRef>
          </c:val>
        </c:ser>
        <c:axId val="46807003"/>
        <c:axId val="18609844"/>
      </c:bar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09844"/>
        <c:crosses val="autoZero"/>
        <c:auto val="1"/>
        <c:lblOffset val="100"/>
        <c:tickLblSkip val="1"/>
        <c:noMultiLvlLbl val="0"/>
      </c:catAx>
      <c:valAx>
        <c:axId val="1860984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07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"/>
          <c:w val="0.979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'208т-1_ИТ'!$Q$17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'208т-1_ИТ'!$C$3:$C$15</c:f>
              <c:strCache/>
            </c:strRef>
          </c:cat>
          <c:val>
            <c:numRef>
              <c:f>'208т-1_ИТ'!$P$3:$P$15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3270869"/>
        <c:axId val="31002366"/>
      </c:bar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02366"/>
        <c:crosses val="autoZero"/>
        <c:auto val="1"/>
        <c:lblOffset val="100"/>
        <c:tickLblSkip val="1"/>
        <c:noMultiLvlLbl val="0"/>
      </c:catAx>
      <c:valAx>
        <c:axId val="3100236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70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9"/>
          <c:w val="0.979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'213ту-1_ИТ'!$Q$15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'213ту-1_ИТ'!$C$3:$C$13</c:f>
              <c:strCache/>
            </c:strRef>
          </c:cat>
          <c:val>
            <c:numRef>
              <c:f>'213ту-1_ИТ'!$P$3:$P$13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0585839"/>
        <c:axId val="28163688"/>
      </c:bar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63688"/>
        <c:crosses val="autoZero"/>
        <c:auto val="1"/>
        <c:lblOffset val="100"/>
        <c:tickLblSkip val="1"/>
        <c:noMultiLvlLbl val="0"/>
      </c:catAx>
      <c:valAx>
        <c:axId val="2816368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85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57150</xdr:rowOff>
    </xdr:from>
    <xdr:to>
      <xdr:col>29</xdr:col>
      <xdr:colOff>647700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276225" y="5981700"/>
        <a:ext cx="138017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47625</xdr:rowOff>
    </xdr:from>
    <xdr:to>
      <xdr:col>15</xdr:col>
      <xdr:colOff>904875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228600" y="2895600"/>
        <a:ext cx="81248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73050" cy="5267325"/>
    <xdr:graphicFrame>
      <xdr:nvGraphicFramePr>
        <xdr:cNvPr id="1" name="Shape 1025"/>
        <xdr:cNvGraphicFramePr/>
      </xdr:nvGraphicFramePr>
      <xdr:xfrm>
        <a:off x="0" y="0"/>
        <a:ext cx="12973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73050" cy="5267325"/>
    <xdr:graphicFrame>
      <xdr:nvGraphicFramePr>
        <xdr:cNvPr id="1" name="Shape 1025"/>
        <xdr:cNvGraphicFramePr/>
      </xdr:nvGraphicFramePr>
      <xdr:xfrm>
        <a:off x="0" y="0"/>
        <a:ext cx="12973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73050" cy="5267325"/>
    <xdr:graphicFrame>
      <xdr:nvGraphicFramePr>
        <xdr:cNvPr id="1" name="Shape 1025"/>
        <xdr:cNvGraphicFramePr/>
      </xdr:nvGraphicFramePr>
      <xdr:xfrm>
        <a:off x="0" y="0"/>
        <a:ext cx="12973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73050" cy="5267325"/>
    <xdr:graphicFrame>
      <xdr:nvGraphicFramePr>
        <xdr:cNvPr id="1" name="Shape 1025"/>
        <xdr:cNvGraphicFramePr/>
      </xdr:nvGraphicFramePr>
      <xdr:xfrm>
        <a:off x="0" y="0"/>
        <a:ext cx="12973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73050" cy="5267325"/>
    <xdr:graphicFrame>
      <xdr:nvGraphicFramePr>
        <xdr:cNvPr id="1" name="Shape 1025"/>
        <xdr:cNvGraphicFramePr/>
      </xdr:nvGraphicFramePr>
      <xdr:xfrm>
        <a:off x="0" y="0"/>
        <a:ext cx="12973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73050" cy="5267325"/>
    <xdr:graphicFrame>
      <xdr:nvGraphicFramePr>
        <xdr:cNvPr id="1" name="Shape 1025"/>
        <xdr:cNvGraphicFramePr/>
      </xdr:nvGraphicFramePr>
      <xdr:xfrm>
        <a:off x="0" y="0"/>
        <a:ext cx="12973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18</xdr:col>
      <xdr:colOff>495300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30111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18</xdr:col>
      <xdr:colOff>485775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30016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152400</xdr:rowOff>
    </xdr:from>
    <xdr:to>
      <xdr:col>17</xdr:col>
      <xdr:colOff>676275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0" y="4657725"/>
        <a:ext cx="95535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20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9525"/>
        <a:ext cx="8905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29</xdr:col>
      <xdr:colOff>647700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0" y="3962400"/>
        <a:ext cx="147923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14</xdr:col>
      <xdr:colOff>904875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48100"/>
        <a:ext cx="76295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28</xdr:col>
      <xdr:colOff>904875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57625"/>
        <a:ext cx="135255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47625</xdr:rowOff>
    </xdr:from>
    <xdr:to>
      <xdr:col>14</xdr:col>
      <xdr:colOff>904875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28600" y="3695700"/>
        <a:ext cx="83439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16</xdr:col>
      <xdr:colOff>904875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43300"/>
        <a:ext cx="9210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47625</xdr:rowOff>
    </xdr:from>
    <xdr:to>
      <xdr:col>16</xdr:col>
      <xdr:colOff>904875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228600" y="3219450"/>
        <a:ext cx="89725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zoomScale="87" zoomScaleNormal="87" zoomScalePageLayoutView="0" workbookViewId="0" topLeftCell="B25">
      <selection activeCell="C25" sqref="C25"/>
    </sheetView>
  </sheetViews>
  <sheetFormatPr defaultColWidth="9.00390625" defaultRowHeight="12.75"/>
  <cols>
    <col min="1" max="1" width="7.875" style="0" hidden="1" customWidth="1"/>
    <col min="2" max="2" width="3.375" style="0" bestFit="1" customWidth="1"/>
    <col min="3" max="3" width="23.25390625" style="0" customWidth="1"/>
    <col min="4" max="4" width="8.875" style="202" customWidth="1"/>
    <col min="5" max="11" width="5.25390625" style="0" customWidth="1"/>
    <col min="12" max="12" width="4.875" style="0" customWidth="1"/>
    <col min="13" max="13" width="4.75390625" style="0" customWidth="1"/>
    <col min="14" max="14" width="5.00390625" style="0" customWidth="1"/>
    <col min="15" max="15" width="4.875" style="0" customWidth="1"/>
    <col min="16" max="16" width="5.00390625" style="0" customWidth="1"/>
    <col min="17" max="20" width="5.875" style="0" customWidth="1"/>
    <col min="21" max="21" width="3.75390625" style="0" customWidth="1"/>
    <col min="22" max="22" width="5.875" style="0" customWidth="1"/>
    <col min="23" max="23" width="6.00390625" style="0" customWidth="1"/>
    <col min="24" max="24" width="5.75390625" style="0" customWidth="1"/>
    <col min="25" max="25" width="6.125" style="0" customWidth="1"/>
    <col min="26" max="27" width="6.375" style="0" customWidth="1"/>
    <col min="28" max="28" width="6.625" style="14" customWidth="1"/>
    <col min="29" max="29" width="9.125" style="3" customWidth="1"/>
    <col min="30" max="30" width="9.125" style="10" customWidth="1"/>
  </cols>
  <sheetData>
    <row r="1" spans="3:37" ht="13.5" thickBot="1">
      <c r="C1" s="305" t="s">
        <v>156</v>
      </c>
      <c r="D1" s="305"/>
      <c r="E1" s="305"/>
      <c r="F1" s="306"/>
      <c r="G1" s="306"/>
      <c r="H1" s="306"/>
      <c r="I1" s="306"/>
      <c r="J1" s="306"/>
      <c r="K1" s="306"/>
      <c r="L1" s="306"/>
      <c r="M1" s="306"/>
      <c r="N1" s="306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  <c r="AC1"/>
      <c r="AD1"/>
      <c r="AE1" s="14"/>
      <c r="AF1" s="15"/>
      <c r="AH1" s="230">
        <v>42852</v>
      </c>
      <c r="AI1" s="230">
        <v>42857</v>
      </c>
      <c r="AJ1" s="230">
        <v>42859</v>
      </c>
      <c r="AK1" s="230">
        <v>42860</v>
      </c>
    </row>
    <row r="2" spans="2:38" ht="16.5" customHeight="1" thickBot="1">
      <c r="B2" s="50" t="s">
        <v>71</v>
      </c>
      <c r="C2" s="49" t="s">
        <v>26</v>
      </c>
      <c r="D2" s="198" t="s">
        <v>72</v>
      </c>
      <c r="E2" s="226">
        <v>42761</v>
      </c>
      <c r="F2" s="227">
        <v>42762</v>
      </c>
      <c r="G2" s="70">
        <v>42768</v>
      </c>
      <c r="H2" s="133">
        <v>42773</v>
      </c>
      <c r="I2" s="71">
        <v>42775</v>
      </c>
      <c r="J2" s="70">
        <v>42780</v>
      </c>
      <c r="K2" s="109">
        <v>42782</v>
      </c>
      <c r="L2" s="70">
        <v>42790</v>
      </c>
      <c r="M2" s="133">
        <v>42794</v>
      </c>
      <c r="N2" s="71">
        <v>42796</v>
      </c>
      <c r="O2" s="100">
        <v>42803</v>
      </c>
      <c r="P2" s="71">
        <v>42804</v>
      </c>
      <c r="Q2" s="70">
        <v>42810</v>
      </c>
      <c r="R2" s="109">
        <v>42815</v>
      </c>
      <c r="S2" s="71">
        <v>42817</v>
      </c>
      <c r="T2" s="70">
        <v>42818</v>
      </c>
      <c r="U2" s="109"/>
      <c r="V2" s="71">
        <v>42822</v>
      </c>
      <c r="W2" s="109">
        <v>42831</v>
      </c>
      <c r="X2" s="71">
        <v>42832</v>
      </c>
      <c r="Y2" s="70">
        <v>42838</v>
      </c>
      <c r="Z2" s="71">
        <v>42843</v>
      </c>
      <c r="AA2" s="112">
        <v>42846</v>
      </c>
      <c r="AB2" s="80">
        <v>42845</v>
      </c>
      <c r="AC2" s="51" t="s">
        <v>24</v>
      </c>
      <c r="AD2" s="52" t="s">
        <v>82</v>
      </c>
      <c r="AE2" s="52" t="s">
        <v>21</v>
      </c>
      <c r="AF2" s="52" t="s">
        <v>96</v>
      </c>
      <c r="AG2" s="52" t="s">
        <v>326</v>
      </c>
      <c r="AH2" s="229" t="s">
        <v>150</v>
      </c>
      <c r="AI2" s="229" t="s">
        <v>151</v>
      </c>
      <c r="AJ2" s="229" t="s">
        <v>152</v>
      </c>
      <c r="AK2" s="229" t="s">
        <v>153</v>
      </c>
      <c r="AL2" s="52" t="s">
        <v>154</v>
      </c>
    </row>
    <row r="3" spans="1:41" ht="12.75">
      <c r="A3" s="3">
        <f aca="true" t="shared" si="0" ref="A3:A30">AC3</f>
        <v>8.166666666666666</v>
      </c>
      <c r="B3" s="37">
        <v>1</v>
      </c>
      <c r="C3" s="130" t="s">
        <v>157</v>
      </c>
      <c r="D3" s="166">
        <v>4</v>
      </c>
      <c r="E3" s="122"/>
      <c r="F3" s="125">
        <v>9</v>
      </c>
      <c r="G3" s="225"/>
      <c r="H3" s="169"/>
      <c r="I3" s="238">
        <v>8</v>
      </c>
      <c r="J3" s="122"/>
      <c r="K3" s="264">
        <v>5</v>
      </c>
      <c r="L3" s="77"/>
      <c r="M3" s="19"/>
      <c r="N3" s="85">
        <v>7</v>
      </c>
      <c r="O3" s="102"/>
      <c r="P3" s="85">
        <v>8</v>
      </c>
      <c r="Q3" s="72"/>
      <c r="R3" s="94"/>
      <c r="S3" s="85">
        <v>8</v>
      </c>
      <c r="T3" s="72">
        <v>10</v>
      </c>
      <c r="U3" s="94"/>
      <c r="V3" s="85">
        <v>8</v>
      </c>
      <c r="W3" s="94"/>
      <c r="X3" s="85">
        <v>9</v>
      </c>
      <c r="Y3" s="72"/>
      <c r="Z3" s="85">
        <v>10</v>
      </c>
      <c r="AA3" s="121">
        <v>8</v>
      </c>
      <c r="AB3" s="87">
        <v>8</v>
      </c>
      <c r="AC3" s="83">
        <f aca="true" t="shared" si="1" ref="AC3:AC13">AVERAGE(E3:AB3)</f>
        <v>8.166666666666666</v>
      </c>
      <c r="AD3" s="36">
        <f aca="true" t="shared" si="2" ref="AD3:AD14">ROUND(AC3,0)</f>
        <v>8</v>
      </c>
      <c r="AE3" s="36">
        <v>9</v>
      </c>
      <c r="AF3" s="36">
        <v>9</v>
      </c>
      <c r="AG3" s="208">
        <f>AVERAGE(AD3:AF3)</f>
        <v>8.666666666666666</v>
      </c>
      <c r="AH3" s="168">
        <v>0.5</v>
      </c>
      <c r="AI3" s="168">
        <v>0.5</v>
      </c>
      <c r="AJ3" s="209"/>
      <c r="AK3" s="209"/>
      <c r="AL3" s="204">
        <f>SUM(AH3:AK3)</f>
        <v>1</v>
      </c>
      <c r="AM3" s="20" t="s">
        <v>30</v>
      </c>
      <c r="AN3" s="1">
        <f>COUNTIF(AF3:AF30,"&gt;8")</f>
        <v>14</v>
      </c>
      <c r="AO3" s="43">
        <f>AN3/$B$30</f>
        <v>0.5</v>
      </c>
    </row>
    <row r="4" spans="1:41" ht="12.75">
      <c r="A4" s="3">
        <f t="shared" si="0"/>
        <v>9.75</v>
      </c>
      <c r="B4" s="37">
        <v>2</v>
      </c>
      <c r="C4" s="2" t="s">
        <v>158</v>
      </c>
      <c r="D4" s="166">
        <v>8</v>
      </c>
      <c r="E4" s="74"/>
      <c r="F4" s="86">
        <v>10</v>
      </c>
      <c r="G4" s="104"/>
      <c r="H4" s="168"/>
      <c r="I4" s="99">
        <v>10</v>
      </c>
      <c r="J4" s="74"/>
      <c r="K4" s="94">
        <v>10</v>
      </c>
      <c r="L4" s="76"/>
      <c r="M4" s="12"/>
      <c r="N4" s="75">
        <v>9</v>
      </c>
      <c r="O4" s="101"/>
      <c r="P4" s="85">
        <v>9</v>
      </c>
      <c r="Q4" s="72"/>
      <c r="R4" s="94"/>
      <c r="S4" s="85">
        <v>10</v>
      </c>
      <c r="T4" s="72">
        <v>9</v>
      </c>
      <c r="U4" s="94"/>
      <c r="V4" s="85">
        <v>10</v>
      </c>
      <c r="W4" s="94"/>
      <c r="X4" s="85">
        <v>10</v>
      </c>
      <c r="Y4" s="72"/>
      <c r="Z4" s="85">
        <v>10</v>
      </c>
      <c r="AA4" s="121">
        <v>10</v>
      </c>
      <c r="AB4" s="87">
        <v>10</v>
      </c>
      <c r="AC4" s="83">
        <f t="shared" si="1"/>
        <v>9.75</v>
      </c>
      <c r="AD4" s="36">
        <f t="shared" si="2"/>
        <v>10</v>
      </c>
      <c r="AE4" s="36">
        <v>10</v>
      </c>
      <c r="AF4" s="36">
        <v>10</v>
      </c>
      <c r="AG4" s="208">
        <f aca="true" t="shared" si="3" ref="AG4:AG30">AVERAGE(AD4:AF4)</f>
        <v>10</v>
      </c>
      <c r="AH4" s="19">
        <v>0.5</v>
      </c>
      <c r="AI4" s="19">
        <v>0.5</v>
      </c>
      <c r="AJ4" s="19"/>
      <c r="AK4" s="19"/>
      <c r="AL4" s="204">
        <f aca="true" t="shared" si="4" ref="AL4:AL30">SUM(AH4:AK4)</f>
        <v>1</v>
      </c>
      <c r="AM4" s="20" t="s">
        <v>31</v>
      </c>
      <c r="AN4" s="44">
        <f>COUNTIF(AF3:AF30,7)+COUNTIF(AF3:AF30,8)</f>
        <v>12</v>
      </c>
      <c r="AO4" s="43">
        <f>AN4/$B$30</f>
        <v>0.42857142857142855</v>
      </c>
    </row>
    <row r="5" spans="1:41" ht="12.75">
      <c r="A5" s="3">
        <f t="shared" si="0"/>
        <v>6.266666666666667</v>
      </c>
      <c r="B5" s="37">
        <v>3</v>
      </c>
      <c r="C5" s="2" t="s">
        <v>159</v>
      </c>
      <c r="D5" s="166">
        <v>11</v>
      </c>
      <c r="E5" s="76"/>
      <c r="F5" s="75">
        <v>8</v>
      </c>
      <c r="G5" s="103"/>
      <c r="H5" s="12"/>
      <c r="I5" s="134">
        <v>7</v>
      </c>
      <c r="J5" s="76"/>
      <c r="K5" s="95">
        <v>9</v>
      </c>
      <c r="L5" s="76"/>
      <c r="M5" s="12"/>
      <c r="N5" s="75">
        <v>7</v>
      </c>
      <c r="O5" s="103"/>
      <c r="P5" s="86">
        <v>8</v>
      </c>
      <c r="Q5" s="74"/>
      <c r="R5" s="96">
        <v>1</v>
      </c>
      <c r="S5" s="86">
        <v>8</v>
      </c>
      <c r="T5" s="74">
        <v>8</v>
      </c>
      <c r="U5" s="96">
        <v>1</v>
      </c>
      <c r="V5" s="86">
        <v>8</v>
      </c>
      <c r="W5" s="96">
        <v>1</v>
      </c>
      <c r="X5" s="86">
        <v>8</v>
      </c>
      <c r="Y5" s="74"/>
      <c r="Z5" s="86">
        <v>6</v>
      </c>
      <c r="AA5" s="115">
        <v>7</v>
      </c>
      <c r="AB5" s="88">
        <v>7</v>
      </c>
      <c r="AC5" s="83">
        <f t="shared" si="1"/>
        <v>6.266666666666667</v>
      </c>
      <c r="AD5" s="36">
        <f t="shared" si="2"/>
        <v>6</v>
      </c>
      <c r="AE5" s="36">
        <v>8</v>
      </c>
      <c r="AF5" s="36">
        <v>6</v>
      </c>
      <c r="AG5" s="208">
        <f t="shared" si="3"/>
        <v>6.666666666666667</v>
      </c>
      <c r="AH5" s="12">
        <v>0.5</v>
      </c>
      <c r="AI5" s="12">
        <v>0.5</v>
      </c>
      <c r="AJ5" s="12"/>
      <c r="AK5" s="12"/>
      <c r="AL5" s="204">
        <f t="shared" si="4"/>
        <v>1</v>
      </c>
      <c r="AM5" s="20" t="s">
        <v>32</v>
      </c>
      <c r="AN5" s="44">
        <f>COUNTIF(AF3:AF30,4)+COUNTIF(AF3:AF30,5)+COUNTIF(AF3:AF30,6)</f>
        <v>2</v>
      </c>
      <c r="AO5" s="43">
        <f>AN5/$B$30</f>
        <v>0.07142857142857142</v>
      </c>
    </row>
    <row r="6" spans="1:41" ht="12.75">
      <c r="A6" s="3">
        <f t="shared" si="0"/>
        <v>9.416666666666666</v>
      </c>
      <c r="B6" s="37">
        <v>4</v>
      </c>
      <c r="C6" s="2" t="s">
        <v>160</v>
      </c>
      <c r="D6" s="126">
        <v>6</v>
      </c>
      <c r="E6" s="74"/>
      <c r="F6" s="86">
        <v>10</v>
      </c>
      <c r="G6" s="104"/>
      <c r="H6" s="168"/>
      <c r="I6" s="99">
        <v>10</v>
      </c>
      <c r="J6" s="74"/>
      <c r="K6" s="96">
        <v>10</v>
      </c>
      <c r="L6" s="76"/>
      <c r="M6" s="12"/>
      <c r="N6" s="75">
        <v>10</v>
      </c>
      <c r="O6" s="103"/>
      <c r="P6" s="86">
        <v>10</v>
      </c>
      <c r="Q6" s="74"/>
      <c r="R6" s="96"/>
      <c r="S6" s="86">
        <v>10</v>
      </c>
      <c r="T6" s="74">
        <v>7</v>
      </c>
      <c r="U6" s="96"/>
      <c r="V6" s="86">
        <v>10</v>
      </c>
      <c r="W6" s="96"/>
      <c r="X6" s="86">
        <v>10</v>
      </c>
      <c r="Y6" s="74"/>
      <c r="Z6" s="86">
        <v>10</v>
      </c>
      <c r="AA6" s="115">
        <v>8</v>
      </c>
      <c r="AB6" s="88">
        <v>8</v>
      </c>
      <c r="AC6" s="83">
        <f t="shared" si="1"/>
        <v>9.416666666666666</v>
      </c>
      <c r="AD6" s="36">
        <v>10</v>
      </c>
      <c r="AE6" s="36">
        <v>9</v>
      </c>
      <c r="AF6" s="36">
        <v>10</v>
      </c>
      <c r="AG6" s="208">
        <f t="shared" si="3"/>
        <v>9.666666666666666</v>
      </c>
      <c r="AH6" s="12"/>
      <c r="AI6" s="12"/>
      <c r="AJ6" s="12"/>
      <c r="AK6" s="12"/>
      <c r="AL6" s="204">
        <f t="shared" si="4"/>
        <v>0</v>
      </c>
      <c r="AM6" s="20" t="s">
        <v>33</v>
      </c>
      <c r="AN6" s="1">
        <f>COUNTIF(AF3:AF30,"&lt;4")</f>
        <v>0</v>
      </c>
      <c r="AO6" s="43">
        <f>AN6/$B$30</f>
        <v>0</v>
      </c>
    </row>
    <row r="7" spans="1:41" ht="12.75">
      <c r="A7" s="3">
        <f t="shared" si="0"/>
        <v>9.833333333333334</v>
      </c>
      <c r="B7" s="37">
        <v>5</v>
      </c>
      <c r="C7" s="2" t="s">
        <v>161</v>
      </c>
      <c r="D7" s="166">
        <v>8</v>
      </c>
      <c r="E7" s="74"/>
      <c r="F7" s="86">
        <v>10</v>
      </c>
      <c r="G7" s="104"/>
      <c r="H7" s="168"/>
      <c r="I7" s="99">
        <v>10</v>
      </c>
      <c r="J7" s="74"/>
      <c r="K7" s="94">
        <v>10</v>
      </c>
      <c r="L7" s="76"/>
      <c r="M7" s="12"/>
      <c r="N7" s="86">
        <v>9</v>
      </c>
      <c r="O7" s="101"/>
      <c r="P7" s="85">
        <v>9</v>
      </c>
      <c r="Q7" s="72"/>
      <c r="R7" s="94"/>
      <c r="S7" s="85">
        <v>10</v>
      </c>
      <c r="T7" s="72">
        <v>10</v>
      </c>
      <c r="U7" s="94"/>
      <c r="V7" s="85">
        <v>10</v>
      </c>
      <c r="W7" s="94"/>
      <c r="X7" s="85">
        <v>10</v>
      </c>
      <c r="Y7" s="72"/>
      <c r="Z7" s="85">
        <v>10</v>
      </c>
      <c r="AA7" s="121">
        <v>10</v>
      </c>
      <c r="AB7" s="87">
        <v>10</v>
      </c>
      <c r="AC7" s="83">
        <f t="shared" si="1"/>
        <v>9.833333333333334</v>
      </c>
      <c r="AD7" s="36">
        <f t="shared" si="2"/>
        <v>10</v>
      </c>
      <c r="AE7" s="36">
        <v>10</v>
      </c>
      <c r="AF7" s="36">
        <v>10</v>
      </c>
      <c r="AG7" s="208">
        <f t="shared" si="3"/>
        <v>10</v>
      </c>
      <c r="AH7" s="12">
        <v>0.5</v>
      </c>
      <c r="AI7" s="12">
        <v>0.5</v>
      </c>
      <c r="AJ7" s="12"/>
      <c r="AK7" s="12"/>
      <c r="AL7" s="204">
        <f t="shared" si="4"/>
        <v>1</v>
      </c>
      <c r="AM7" s="132" t="s">
        <v>34</v>
      </c>
      <c r="AN7" s="1">
        <f>B30-SUM(AN3:AN6)</f>
        <v>0</v>
      </c>
      <c r="AO7" s="43">
        <f>AN7/$B$30</f>
        <v>0</v>
      </c>
    </row>
    <row r="8" spans="1:38" ht="12.75">
      <c r="A8" s="3">
        <f t="shared" si="0"/>
        <v>9.333333333333334</v>
      </c>
      <c r="B8" s="37">
        <v>6</v>
      </c>
      <c r="C8" s="2" t="s">
        <v>162</v>
      </c>
      <c r="D8" s="126">
        <v>6</v>
      </c>
      <c r="E8" s="74"/>
      <c r="F8" s="86">
        <v>9</v>
      </c>
      <c r="G8" s="104"/>
      <c r="H8" s="168"/>
      <c r="I8" s="99">
        <v>10</v>
      </c>
      <c r="J8" s="74"/>
      <c r="K8" s="96">
        <v>10</v>
      </c>
      <c r="L8" s="76"/>
      <c r="M8" s="12"/>
      <c r="N8" s="75">
        <v>9</v>
      </c>
      <c r="O8" s="104"/>
      <c r="P8" s="86">
        <v>9</v>
      </c>
      <c r="Q8" s="74"/>
      <c r="R8" s="96"/>
      <c r="S8" s="86">
        <v>10</v>
      </c>
      <c r="T8" s="74">
        <v>9</v>
      </c>
      <c r="U8" s="96"/>
      <c r="V8" s="86">
        <v>10</v>
      </c>
      <c r="W8" s="96"/>
      <c r="X8" s="86">
        <v>10</v>
      </c>
      <c r="Y8" s="74"/>
      <c r="Z8" s="86">
        <v>10</v>
      </c>
      <c r="AA8" s="115">
        <v>8</v>
      </c>
      <c r="AB8" s="88">
        <v>8</v>
      </c>
      <c r="AC8" s="83">
        <f t="shared" si="1"/>
        <v>9.333333333333334</v>
      </c>
      <c r="AD8" s="36">
        <f t="shared" si="2"/>
        <v>9</v>
      </c>
      <c r="AE8" s="36">
        <v>10</v>
      </c>
      <c r="AF8" s="36">
        <v>10</v>
      </c>
      <c r="AG8" s="208">
        <f t="shared" si="3"/>
        <v>9.666666666666666</v>
      </c>
      <c r="AH8" s="12"/>
      <c r="AI8" s="12"/>
      <c r="AJ8" s="12"/>
      <c r="AK8" s="12"/>
      <c r="AL8" s="204">
        <f t="shared" si="4"/>
        <v>0</v>
      </c>
    </row>
    <row r="9" spans="1:38" ht="12.75">
      <c r="A9" s="3">
        <f t="shared" si="0"/>
        <v>8.5</v>
      </c>
      <c r="B9" s="37">
        <v>7</v>
      </c>
      <c r="C9" s="2" t="s">
        <v>163</v>
      </c>
      <c r="D9" s="126">
        <v>5</v>
      </c>
      <c r="E9" s="76"/>
      <c r="F9" s="75">
        <v>9</v>
      </c>
      <c r="G9" s="103"/>
      <c r="H9" s="12"/>
      <c r="I9" s="134">
        <v>9</v>
      </c>
      <c r="J9" s="76"/>
      <c r="K9" s="95">
        <v>9</v>
      </c>
      <c r="L9" s="76"/>
      <c r="M9" s="12"/>
      <c r="N9" s="86">
        <v>8</v>
      </c>
      <c r="O9" s="104"/>
      <c r="P9" s="86">
        <v>9</v>
      </c>
      <c r="Q9" s="74"/>
      <c r="R9" s="96"/>
      <c r="S9" s="86">
        <v>9</v>
      </c>
      <c r="T9" s="74">
        <v>8</v>
      </c>
      <c r="U9" s="96"/>
      <c r="V9" s="86">
        <v>9</v>
      </c>
      <c r="W9" s="96"/>
      <c r="X9" s="86">
        <v>9</v>
      </c>
      <c r="Y9" s="74"/>
      <c r="Z9" s="86">
        <v>9</v>
      </c>
      <c r="AA9" s="115">
        <v>7</v>
      </c>
      <c r="AB9" s="88">
        <v>7</v>
      </c>
      <c r="AC9" s="83">
        <f t="shared" si="1"/>
        <v>8.5</v>
      </c>
      <c r="AD9" s="36">
        <f t="shared" si="2"/>
        <v>9</v>
      </c>
      <c r="AE9" s="36">
        <v>8</v>
      </c>
      <c r="AF9" s="36">
        <v>9</v>
      </c>
      <c r="AG9" s="208">
        <f t="shared" si="3"/>
        <v>8.666666666666666</v>
      </c>
      <c r="AH9" s="12">
        <v>0.5</v>
      </c>
      <c r="AI9" s="12">
        <v>0.5</v>
      </c>
      <c r="AJ9" s="12"/>
      <c r="AK9" s="12"/>
      <c r="AL9" s="204">
        <f t="shared" si="4"/>
        <v>1</v>
      </c>
    </row>
    <row r="10" spans="1:38" ht="12.75">
      <c r="A10" s="3">
        <f t="shared" si="0"/>
        <v>8.75</v>
      </c>
      <c r="B10" s="37">
        <v>8</v>
      </c>
      <c r="C10" s="2" t="s">
        <v>164</v>
      </c>
      <c r="D10" s="126">
        <v>13</v>
      </c>
      <c r="E10" s="74"/>
      <c r="F10" s="86">
        <v>9</v>
      </c>
      <c r="G10" s="104"/>
      <c r="H10" s="168"/>
      <c r="I10" s="99">
        <v>10</v>
      </c>
      <c r="J10" s="74"/>
      <c r="K10" s="96">
        <v>9</v>
      </c>
      <c r="L10" s="76"/>
      <c r="M10" s="12"/>
      <c r="N10" s="86">
        <v>8</v>
      </c>
      <c r="O10" s="104"/>
      <c r="P10" s="86">
        <v>8</v>
      </c>
      <c r="Q10" s="74"/>
      <c r="R10" s="96"/>
      <c r="S10" s="86">
        <v>9</v>
      </c>
      <c r="T10" s="74">
        <v>7</v>
      </c>
      <c r="U10" s="96"/>
      <c r="V10" s="86">
        <v>9</v>
      </c>
      <c r="W10" s="96"/>
      <c r="X10" s="86">
        <v>9</v>
      </c>
      <c r="Y10" s="74"/>
      <c r="Z10" s="86">
        <v>9</v>
      </c>
      <c r="AA10" s="115">
        <v>9</v>
      </c>
      <c r="AB10" s="88">
        <v>9</v>
      </c>
      <c r="AC10" s="83">
        <f t="shared" si="1"/>
        <v>8.75</v>
      </c>
      <c r="AD10" s="36">
        <f t="shared" si="2"/>
        <v>9</v>
      </c>
      <c r="AE10" s="36">
        <v>9</v>
      </c>
      <c r="AF10" s="36">
        <v>9</v>
      </c>
      <c r="AG10" s="208">
        <f t="shared" si="3"/>
        <v>9</v>
      </c>
      <c r="AH10" s="12">
        <v>0.5</v>
      </c>
      <c r="AI10" s="12">
        <v>0.5</v>
      </c>
      <c r="AJ10" s="12"/>
      <c r="AK10" s="12"/>
      <c r="AL10" s="204">
        <f t="shared" si="4"/>
        <v>1</v>
      </c>
    </row>
    <row r="11" spans="1:38" ht="12.75">
      <c r="A11" s="3">
        <f t="shared" si="0"/>
        <v>8</v>
      </c>
      <c r="B11" s="37">
        <v>9</v>
      </c>
      <c r="C11" s="2" t="s">
        <v>165</v>
      </c>
      <c r="D11" s="126">
        <v>12</v>
      </c>
      <c r="E11" s="76"/>
      <c r="F11" s="75">
        <v>8</v>
      </c>
      <c r="G11" s="103"/>
      <c r="H11" s="12"/>
      <c r="I11" s="134">
        <v>8</v>
      </c>
      <c r="J11" s="76"/>
      <c r="K11" s="95">
        <v>8</v>
      </c>
      <c r="L11" s="76"/>
      <c r="M11" s="12"/>
      <c r="N11" s="86">
        <v>7</v>
      </c>
      <c r="O11" s="104"/>
      <c r="P11" s="86">
        <v>7</v>
      </c>
      <c r="Q11" s="74"/>
      <c r="R11" s="96"/>
      <c r="S11" s="86">
        <v>10</v>
      </c>
      <c r="T11" s="74">
        <v>10</v>
      </c>
      <c r="U11" s="96"/>
      <c r="V11" s="86">
        <v>10</v>
      </c>
      <c r="W11" s="96"/>
      <c r="X11" s="86">
        <v>8</v>
      </c>
      <c r="Y11" s="74"/>
      <c r="Z11" s="86">
        <v>8</v>
      </c>
      <c r="AA11" s="115">
        <v>6</v>
      </c>
      <c r="AB11" s="88">
        <v>6</v>
      </c>
      <c r="AC11" s="83">
        <f t="shared" si="1"/>
        <v>8</v>
      </c>
      <c r="AD11" s="36">
        <f t="shared" si="2"/>
        <v>8</v>
      </c>
      <c r="AE11" s="8">
        <v>7</v>
      </c>
      <c r="AF11" s="36">
        <v>7</v>
      </c>
      <c r="AG11" s="208">
        <f t="shared" si="3"/>
        <v>7.333333333333333</v>
      </c>
      <c r="AH11" s="12">
        <v>0.5</v>
      </c>
      <c r="AI11" s="12">
        <v>0.5</v>
      </c>
      <c r="AJ11" s="12"/>
      <c r="AK11" s="12"/>
      <c r="AL11" s="204">
        <f t="shared" si="4"/>
        <v>1</v>
      </c>
    </row>
    <row r="12" spans="1:38" ht="12.75">
      <c r="A12" s="3">
        <f t="shared" si="0"/>
        <v>7.538461538461538</v>
      </c>
      <c r="B12" s="37">
        <v>10</v>
      </c>
      <c r="C12" s="2" t="s">
        <v>166</v>
      </c>
      <c r="D12" s="126" t="s">
        <v>105</v>
      </c>
      <c r="E12" s="74"/>
      <c r="F12" s="86">
        <v>9</v>
      </c>
      <c r="G12" s="104"/>
      <c r="H12" s="168"/>
      <c r="I12" s="99">
        <v>8</v>
      </c>
      <c r="J12" s="74"/>
      <c r="K12" s="96">
        <v>8</v>
      </c>
      <c r="L12" s="76"/>
      <c r="M12" s="12"/>
      <c r="N12" s="75">
        <v>7</v>
      </c>
      <c r="O12" s="104"/>
      <c r="P12" s="86">
        <v>7</v>
      </c>
      <c r="Q12" s="74"/>
      <c r="R12" s="96"/>
      <c r="S12" s="86">
        <v>9</v>
      </c>
      <c r="T12" s="74">
        <v>9</v>
      </c>
      <c r="U12" s="96"/>
      <c r="V12" s="86">
        <v>9</v>
      </c>
      <c r="W12" s="96">
        <v>1</v>
      </c>
      <c r="X12" s="86">
        <v>8</v>
      </c>
      <c r="Y12" s="74"/>
      <c r="Z12" s="86">
        <v>7</v>
      </c>
      <c r="AA12" s="115">
        <v>8</v>
      </c>
      <c r="AB12" s="88">
        <v>8</v>
      </c>
      <c r="AC12" s="83">
        <f t="shared" si="1"/>
        <v>7.538461538461538</v>
      </c>
      <c r="AD12" s="36">
        <v>7</v>
      </c>
      <c r="AE12" s="8">
        <v>8</v>
      </c>
      <c r="AF12" s="36">
        <v>7</v>
      </c>
      <c r="AG12" s="208">
        <f t="shared" si="3"/>
        <v>7.333333333333333</v>
      </c>
      <c r="AH12" s="12">
        <v>0.5</v>
      </c>
      <c r="AI12" s="12"/>
      <c r="AJ12" s="12"/>
      <c r="AK12" s="12"/>
      <c r="AL12" s="204">
        <f t="shared" si="4"/>
        <v>0.5</v>
      </c>
    </row>
    <row r="13" spans="1:38" ht="12.75">
      <c r="A13" s="3">
        <f t="shared" si="0"/>
        <v>8.833333333333334</v>
      </c>
      <c r="B13" s="37">
        <v>11</v>
      </c>
      <c r="C13" s="2" t="s">
        <v>167</v>
      </c>
      <c r="D13" s="126" t="s">
        <v>155</v>
      </c>
      <c r="E13" s="74"/>
      <c r="F13" s="86">
        <v>9</v>
      </c>
      <c r="G13" s="104"/>
      <c r="H13" s="168"/>
      <c r="I13" s="99">
        <v>8</v>
      </c>
      <c r="J13" s="74"/>
      <c r="K13" s="96">
        <v>9</v>
      </c>
      <c r="L13" s="76"/>
      <c r="M13" s="12"/>
      <c r="N13" s="86">
        <v>8</v>
      </c>
      <c r="O13" s="103"/>
      <c r="P13" s="86">
        <v>9</v>
      </c>
      <c r="Q13" s="74"/>
      <c r="R13" s="96"/>
      <c r="S13" s="86">
        <v>9</v>
      </c>
      <c r="T13" s="74">
        <v>8</v>
      </c>
      <c r="U13" s="96"/>
      <c r="V13" s="86">
        <v>9</v>
      </c>
      <c r="W13" s="96"/>
      <c r="X13" s="86">
        <v>9</v>
      </c>
      <c r="Y13" s="74"/>
      <c r="Z13" s="86">
        <v>10</v>
      </c>
      <c r="AA13" s="115">
        <v>9</v>
      </c>
      <c r="AB13" s="88">
        <v>9</v>
      </c>
      <c r="AC13" s="83">
        <f t="shared" si="1"/>
        <v>8.833333333333334</v>
      </c>
      <c r="AD13" s="36">
        <f t="shared" si="2"/>
        <v>9</v>
      </c>
      <c r="AE13" s="8">
        <v>8</v>
      </c>
      <c r="AF13" s="36">
        <v>9</v>
      </c>
      <c r="AG13" s="208">
        <f t="shared" si="3"/>
        <v>8.666666666666666</v>
      </c>
      <c r="AH13" s="12">
        <v>0.5</v>
      </c>
      <c r="AI13" s="12">
        <v>0.5</v>
      </c>
      <c r="AJ13" s="12"/>
      <c r="AK13" s="12"/>
      <c r="AL13" s="204">
        <f t="shared" si="4"/>
        <v>1</v>
      </c>
    </row>
    <row r="14" spans="1:38" ht="12.75">
      <c r="A14" s="3">
        <f t="shared" si="0"/>
        <v>9.166666666666666</v>
      </c>
      <c r="B14" s="37">
        <v>12</v>
      </c>
      <c r="C14" s="2" t="s">
        <v>168</v>
      </c>
      <c r="D14" s="126">
        <v>3</v>
      </c>
      <c r="E14" s="74"/>
      <c r="F14" s="86">
        <v>10</v>
      </c>
      <c r="G14" s="104"/>
      <c r="H14" s="168"/>
      <c r="I14" s="99">
        <v>10</v>
      </c>
      <c r="J14" s="74"/>
      <c r="K14" s="96">
        <v>9</v>
      </c>
      <c r="L14" s="76"/>
      <c r="M14" s="12"/>
      <c r="N14" s="86">
        <v>8</v>
      </c>
      <c r="O14" s="103"/>
      <c r="P14" s="86">
        <v>9</v>
      </c>
      <c r="Q14" s="74"/>
      <c r="R14" s="96"/>
      <c r="S14" s="86">
        <v>10</v>
      </c>
      <c r="T14" s="74">
        <v>7</v>
      </c>
      <c r="U14" s="96"/>
      <c r="V14" s="86">
        <v>10</v>
      </c>
      <c r="W14" s="96"/>
      <c r="X14" s="86">
        <v>9</v>
      </c>
      <c r="Y14" s="74"/>
      <c r="Z14" s="86">
        <v>10</v>
      </c>
      <c r="AA14" s="115">
        <v>9</v>
      </c>
      <c r="AB14" s="88">
        <v>9</v>
      </c>
      <c r="AC14" s="83">
        <f>AVERAGE(E14:AB14)</f>
        <v>9.166666666666666</v>
      </c>
      <c r="AD14" s="36">
        <f t="shared" si="2"/>
        <v>9</v>
      </c>
      <c r="AE14" s="8">
        <v>10</v>
      </c>
      <c r="AF14" s="36">
        <v>10</v>
      </c>
      <c r="AG14" s="208">
        <f t="shared" si="3"/>
        <v>9.666666666666666</v>
      </c>
      <c r="AH14" s="12"/>
      <c r="AI14" s="12"/>
      <c r="AJ14" s="12"/>
      <c r="AK14" s="12"/>
      <c r="AL14" s="204">
        <f t="shared" si="4"/>
        <v>0</v>
      </c>
    </row>
    <row r="15" spans="1:38" ht="12.75">
      <c r="A15" s="3">
        <f t="shared" si="0"/>
        <v>9.833333333333334</v>
      </c>
      <c r="B15" s="37">
        <v>13</v>
      </c>
      <c r="C15" s="2" t="s">
        <v>169</v>
      </c>
      <c r="D15" s="126">
        <v>9</v>
      </c>
      <c r="E15" s="74"/>
      <c r="F15" s="86">
        <v>10</v>
      </c>
      <c r="G15" s="104"/>
      <c r="H15" s="168"/>
      <c r="I15" s="99">
        <v>10</v>
      </c>
      <c r="J15" s="74"/>
      <c r="K15" s="96">
        <v>9</v>
      </c>
      <c r="L15" s="76"/>
      <c r="M15" s="12"/>
      <c r="N15" s="86">
        <v>9</v>
      </c>
      <c r="O15" s="103"/>
      <c r="P15" s="86">
        <v>10</v>
      </c>
      <c r="Q15" s="74"/>
      <c r="R15" s="96"/>
      <c r="S15" s="86">
        <v>10</v>
      </c>
      <c r="T15" s="74">
        <v>10</v>
      </c>
      <c r="U15" s="96"/>
      <c r="V15" s="86">
        <v>10</v>
      </c>
      <c r="W15" s="96"/>
      <c r="X15" s="86">
        <v>10</v>
      </c>
      <c r="Y15" s="74"/>
      <c r="Z15" s="86">
        <v>10</v>
      </c>
      <c r="AA15" s="115">
        <v>10</v>
      </c>
      <c r="AB15" s="88">
        <v>10</v>
      </c>
      <c r="AC15" s="83">
        <f aca="true" t="shared" si="5" ref="AC15:AC30">AVERAGE(E15:AB15)</f>
        <v>9.833333333333334</v>
      </c>
      <c r="AD15" s="36">
        <f aca="true" t="shared" si="6" ref="AD15:AD30">ROUND(AC15,0)</f>
        <v>10</v>
      </c>
      <c r="AE15" s="8">
        <v>10</v>
      </c>
      <c r="AF15" s="36">
        <v>10</v>
      </c>
      <c r="AG15" s="208">
        <f t="shared" si="3"/>
        <v>10</v>
      </c>
      <c r="AH15" s="12">
        <v>0.5</v>
      </c>
      <c r="AI15" s="12">
        <v>0.5</v>
      </c>
      <c r="AJ15" s="12">
        <v>0.5</v>
      </c>
      <c r="AK15" s="12">
        <v>0.5</v>
      </c>
      <c r="AL15" s="204">
        <f t="shared" si="4"/>
        <v>2</v>
      </c>
    </row>
    <row r="16" spans="1:38" ht="13.5" thickBot="1">
      <c r="A16" s="3">
        <f t="shared" si="0"/>
        <v>9.833333333333334</v>
      </c>
      <c r="B16" s="120">
        <v>14</v>
      </c>
      <c r="C16" s="120" t="s">
        <v>170</v>
      </c>
      <c r="D16" s="167">
        <v>3</v>
      </c>
      <c r="E16" s="171"/>
      <c r="F16" s="172">
        <v>10</v>
      </c>
      <c r="G16" s="180"/>
      <c r="H16" s="179"/>
      <c r="I16" s="259">
        <v>10</v>
      </c>
      <c r="J16" s="171"/>
      <c r="K16" s="177">
        <v>10</v>
      </c>
      <c r="L16" s="174"/>
      <c r="M16" s="211"/>
      <c r="N16" s="172">
        <v>9</v>
      </c>
      <c r="O16" s="265"/>
      <c r="P16" s="172">
        <v>10</v>
      </c>
      <c r="Q16" s="171"/>
      <c r="R16" s="177"/>
      <c r="S16" s="172">
        <v>10</v>
      </c>
      <c r="T16" s="171">
        <v>9</v>
      </c>
      <c r="U16" s="177"/>
      <c r="V16" s="172">
        <v>10</v>
      </c>
      <c r="W16" s="177"/>
      <c r="X16" s="172">
        <v>10</v>
      </c>
      <c r="Y16" s="171"/>
      <c r="Z16" s="172">
        <v>10</v>
      </c>
      <c r="AA16" s="205">
        <v>10</v>
      </c>
      <c r="AB16" s="175">
        <v>10</v>
      </c>
      <c r="AC16" s="192">
        <f t="shared" si="5"/>
        <v>9.833333333333334</v>
      </c>
      <c r="AD16" s="176">
        <f t="shared" si="6"/>
        <v>10</v>
      </c>
      <c r="AE16" s="176">
        <v>10</v>
      </c>
      <c r="AF16" s="176">
        <v>10</v>
      </c>
      <c r="AG16" s="208">
        <f t="shared" si="3"/>
        <v>10</v>
      </c>
      <c r="AH16" s="211">
        <v>0.5</v>
      </c>
      <c r="AI16" s="211">
        <v>0.5</v>
      </c>
      <c r="AJ16" s="211"/>
      <c r="AK16" s="211"/>
      <c r="AL16" s="212">
        <f t="shared" si="4"/>
        <v>1</v>
      </c>
    </row>
    <row r="17" spans="1:38" ht="12.75">
      <c r="A17" s="3">
        <f t="shared" si="0"/>
        <v>7.166666666666667</v>
      </c>
      <c r="B17" s="37">
        <v>15</v>
      </c>
      <c r="C17" s="130" t="s">
        <v>171</v>
      </c>
      <c r="D17" s="166" t="s">
        <v>134</v>
      </c>
      <c r="E17" s="72"/>
      <c r="F17" s="85">
        <v>9</v>
      </c>
      <c r="G17" s="102"/>
      <c r="H17" s="178"/>
      <c r="I17" s="97">
        <v>8</v>
      </c>
      <c r="J17" s="72" t="s">
        <v>286</v>
      </c>
      <c r="K17" s="97">
        <v>7</v>
      </c>
      <c r="L17" s="77"/>
      <c r="M17" s="19"/>
      <c r="N17" s="85">
        <v>8</v>
      </c>
      <c r="O17" s="101" t="s">
        <v>286</v>
      </c>
      <c r="P17" s="178">
        <v>6</v>
      </c>
      <c r="Q17" s="178"/>
      <c r="R17" s="178"/>
      <c r="S17" s="178">
        <v>6</v>
      </c>
      <c r="T17" s="178">
        <v>8</v>
      </c>
      <c r="U17" s="178"/>
      <c r="V17" s="178">
        <v>7</v>
      </c>
      <c r="W17" s="178"/>
      <c r="X17" s="178">
        <v>7</v>
      </c>
      <c r="Y17" s="178" t="s">
        <v>286</v>
      </c>
      <c r="Z17" s="178">
        <v>7</v>
      </c>
      <c r="AA17" s="178">
        <v>6</v>
      </c>
      <c r="AB17" s="178">
        <v>7</v>
      </c>
      <c r="AC17" s="224">
        <f t="shared" si="5"/>
        <v>7.166666666666667</v>
      </c>
      <c r="AD17" s="8">
        <f t="shared" si="6"/>
        <v>7</v>
      </c>
      <c r="AE17" s="36">
        <v>7</v>
      </c>
      <c r="AF17" s="36">
        <v>7</v>
      </c>
      <c r="AG17" s="208">
        <f t="shared" si="3"/>
        <v>7</v>
      </c>
      <c r="AH17" s="19"/>
      <c r="AI17" s="19"/>
      <c r="AJ17" s="19"/>
      <c r="AK17" s="19"/>
      <c r="AL17" s="218">
        <f t="shared" si="4"/>
        <v>0</v>
      </c>
    </row>
    <row r="18" spans="1:38" ht="12.75">
      <c r="A18" s="3">
        <f t="shared" si="0"/>
        <v>6.538461538461538</v>
      </c>
      <c r="B18" s="37">
        <v>16</v>
      </c>
      <c r="C18" s="37" t="s">
        <v>172</v>
      </c>
      <c r="D18" s="166" t="s">
        <v>205</v>
      </c>
      <c r="E18" s="74"/>
      <c r="F18" s="86">
        <v>7</v>
      </c>
      <c r="G18" s="102"/>
      <c r="H18" s="178"/>
      <c r="I18" s="97">
        <v>10</v>
      </c>
      <c r="J18" s="72"/>
      <c r="K18" s="94">
        <v>8</v>
      </c>
      <c r="L18" s="76"/>
      <c r="M18" s="12" t="s">
        <v>286</v>
      </c>
      <c r="N18" s="86">
        <v>7</v>
      </c>
      <c r="O18" s="101">
        <v>1</v>
      </c>
      <c r="P18" s="85">
        <v>6</v>
      </c>
      <c r="Q18" s="72"/>
      <c r="R18" s="94">
        <v>1</v>
      </c>
      <c r="S18" s="85">
        <v>7</v>
      </c>
      <c r="T18" s="72"/>
      <c r="U18" s="94"/>
      <c r="V18" s="85">
        <v>8</v>
      </c>
      <c r="W18" s="94"/>
      <c r="X18" s="85">
        <v>7</v>
      </c>
      <c r="Y18" s="72"/>
      <c r="Z18" s="85">
        <v>9</v>
      </c>
      <c r="AA18" s="121">
        <v>7</v>
      </c>
      <c r="AB18" s="87">
        <v>7</v>
      </c>
      <c r="AC18" s="83">
        <f t="shared" si="5"/>
        <v>6.538461538461538</v>
      </c>
      <c r="AD18" s="8">
        <f t="shared" si="6"/>
        <v>7</v>
      </c>
      <c r="AE18" s="36">
        <v>9</v>
      </c>
      <c r="AF18" s="36">
        <v>8</v>
      </c>
      <c r="AG18" s="208">
        <f t="shared" si="3"/>
        <v>8</v>
      </c>
      <c r="AH18" s="19">
        <v>0.5</v>
      </c>
      <c r="AI18" s="19">
        <v>0.5</v>
      </c>
      <c r="AJ18" s="19"/>
      <c r="AK18" s="19"/>
      <c r="AL18" s="210">
        <f t="shared" si="4"/>
        <v>1</v>
      </c>
    </row>
    <row r="19" spans="1:38" ht="12.75">
      <c r="A19" s="3">
        <f t="shared" si="0"/>
        <v>6.6923076923076925</v>
      </c>
      <c r="B19" s="37">
        <v>17</v>
      </c>
      <c r="C19" s="2" t="s">
        <v>173</v>
      </c>
      <c r="D19" s="166" t="s">
        <v>108</v>
      </c>
      <c r="E19" s="74"/>
      <c r="F19" s="86">
        <v>7</v>
      </c>
      <c r="G19" s="104"/>
      <c r="H19" s="168"/>
      <c r="I19" s="99">
        <v>9</v>
      </c>
      <c r="J19" s="74"/>
      <c r="K19" s="96">
        <v>9</v>
      </c>
      <c r="L19" s="76"/>
      <c r="M19" s="12"/>
      <c r="N19" s="86">
        <v>7</v>
      </c>
      <c r="O19" s="103"/>
      <c r="P19" s="86">
        <v>7</v>
      </c>
      <c r="Q19" s="74"/>
      <c r="R19" s="96"/>
      <c r="S19" s="86">
        <v>9</v>
      </c>
      <c r="T19" s="74"/>
      <c r="U19" s="96">
        <v>1</v>
      </c>
      <c r="V19" s="86">
        <v>7</v>
      </c>
      <c r="W19" s="96">
        <v>1</v>
      </c>
      <c r="X19" s="86">
        <v>7</v>
      </c>
      <c r="Y19" s="74"/>
      <c r="Z19" s="85">
        <v>7</v>
      </c>
      <c r="AA19" s="115">
        <v>7</v>
      </c>
      <c r="AB19" s="88">
        <v>9</v>
      </c>
      <c r="AC19" s="83">
        <f t="shared" si="5"/>
        <v>6.6923076923076925</v>
      </c>
      <c r="AD19" s="8">
        <f t="shared" si="6"/>
        <v>7</v>
      </c>
      <c r="AE19" s="8">
        <v>9</v>
      </c>
      <c r="AF19" s="36">
        <v>9</v>
      </c>
      <c r="AG19" s="208">
        <f t="shared" si="3"/>
        <v>8.333333333333334</v>
      </c>
      <c r="AH19" s="12">
        <v>0.5</v>
      </c>
      <c r="AI19" s="12">
        <v>0.5</v>
      </c>
      <c r="AJ19" s="12"/>
      <c r="AK19" s="12"/>
      <c r="AL19" s="204">
        <f t="shared" si="4"/>
        <v>1</v>
      </c>
    </row>
    <row r="20" spans="1:38" ht="12.75">
      <c r="A20" s="3">
        <f t="shared" si="0"/>
        <v>7.538461538461538</v>
      </c>
      <c r="B20" s="37">
        <v>18</v>
      </c>
      <c r="C20" s="2" t="s">
        <v>174</v>
      </c>
      <c r="D20" s="126" t="s">
        <v>135</v>
      </c>
      <c r="E20" s="74"/>
      <c r="F20" s="86">
        <v>8</v>
      </c>
      <c r="G20" s="104"/>
      <c r="H20" s="168"/>
      <c r="I20" s="99">
        <v>8</v>
      </c>
      <c r="J20" s="74"/>
      <c r="K20" s="96">
        <v>8</v>
      </c>
      <c r="L20" s="76"/>
      <c r="M20" s="12"/>
      <c r="N20" s="86">
        <v>8</v>
      </c>
      <c r="O20" s="103">
        <v>1</v>
      </c>
      <c r="P20" s="86">
        <v>6</v>
      </c>
      <c r="Q20" s="74"/>
      <c r="R20" s="96"/>
      <c r="S20" s="86">
        <v>9</v>
      </c>
      <c r="T20" s="74">
        <v>9</v>
      </c>
      <c r="U20" s="96"/>
      <c r="V20" s="86">
        <v>7</v>
      </c>
      <c r="W20" s="96"/>
      <c r="X20" s="86">
        <v>7</v>
      </c>
      <c r="Y20" s="74"/>
      <c r="Z20" s="85">
        <v>9</v>
      </c>
      <c r="AA20" s="115">
        <v>9</v>
      </c>
      <c r="AB20" s="88">
        <v>9</v>
      </c>
      <c r="AC20" s="83">
        <f t="shared" si="5"/>
        <v>7.538461538461538</v>
      </c>
      <c r="AD20" s="8">
        <f t="shared" si="6"/>
        <v>8</v>
      </c>
      <c r="AE20" s="8">
        <v>8</v>
      </c>
      <c r="AF20" s="36">
        <v>6</v>
      </c>
      <c r="AG20" s="208">
        <f t="shared" si="3"/>
        <v>7.333333333333333</v>
      </c>
      <c r="AH20" s="12">
        <v>0.5</v>
      </c>
      <c r="AI20" s="12">
        <v>0.5</v>
      </c>
      <c r="AJ20" s="12">
        <v>0.5</v>
      </c>
      <c r="AK20" s="12">
        <v>0.4</v>
      </c>
      <c r="AL20" s="204">
        <f t="shared" si="4"/>
        <v>1.9</v>
      </c>
    </row>
    <row r="21" spans="1:38" ht="12.75">
      <c r="A21" s="3">
        <f t="shared" si="0"/>
        <v>9.5</v>
      </c>
      <c r="B21" s="37">
        <v>19</v>
      </c>
      <c r="C21" s="2" t="s">
        <v>175</v>
      </c>
      <c r="D21" s="166" t="s">
        <v>155</v>
      </c>
      <c r="E21" s="74"/>
      <c r="F21" s="86">
        <v>9</v>
      </c>
      <c r="G21" s="104"/>
      <c r="H21" s="168"/>
      <c r="I21" s="99">
        <v>10</v>
      </c>
      <c r="J21" s="74" t="s">
        <v>286</v>
      </c>
      <c r="K21" s="96">
        <v>10</v>
      </c>
      <c r="L21" s="76" t="s">
        <v>286</v>
      </c>
      <c r="M21" s="12"/>
      <c r="N21" s="86">
        <v>10</v>
      </c>
      <c r="O21" s="103"/>
      <c r="P21" s="86">
        <v>9</v>
      </c>
      <c r="Q21" s="74" t="s">
        <v>286</v>
      </c>
      <c r="R21" s="96" t="s">
        <v>286</v>
      </c>
      <c r="S21" s="86">
        <v>10</v>
      </c>
      <c r="T21" s="74">
        <v>8</v>
      </c>
      <c r="U21" s="96"/>
      <c r="V21" s="86">
        <v>9</v>
      </c>
      <c r="W21" s="96"/>
      <c r="X21" s="86">
        <v>10</v>
      </c>
      <c r="Y21" s="74"/>
      <c r="Z21" s="85">
        <v>10</v>
      </c>
      <c r="AA21" s="115">
        <v>10</v>
      </c>
      <c r="AB21" s="88">
        <v>9</v>
      </c>
      <c r="AC21" s="83">
        <f t="shared" si="5"/>
        <v>9.5</v>
      </c>
      <c r="AD21" s="8">
        <f t="shared" si="6"/>
        <v>10</v>
      </c>
      <c r="AE21" s="8">
        <v>7</v>
      </c>
      <c r="AF21" s="36">
        <v>9</v>
      </c>
      <c r="AG21" s="208">
        <f t="shared" si="3"/>
        <v>8.666666666666666</v>
      </c>
      <c r="AH21" s="12">
        <v>0.5</v>
      </c>
      <c r="AI21" s="12">
        <v>0.5</v>
      </c>
      <c r="AJ21" s="12">
        <v>0.5</v>
      </c>
      <c r="AK21" s="12">
        <v>0.5</v>
      </c>
      <c r="AL21" s="204">
        <f t="shared" si="4"/>
        <v>2</v>
      </c>
    </row>
    <row r="22" spans="1:38" ht="12.75">
      <c r="A22" s="3">
        <f t="shared" si="0"/>
        <v>7.666666666666667</v>
      </c>
      <c r="B22" s="37">
        <v>20</v>
      </c>
      <c r="C22" s="2" t="s">
        <v>176</v>
      </c>
      <c r="D22" s="126">
        <v>11</v>
      </c>
      <c r="E22" s="74" t="s">
        <v>286</v>
      </c>
      <c r="F22" s="86">
        <v>9</v>
      </c>
      <c r="G22" s="104" t="s">
        <v>286</v>
      </c>
      <c r="H22" s="168" t="s">
        <v>286</v>
      </c>
      <c r="I22" s="99">
        <v>7</v>
      </c>
      <c r="J22" s="74" t="s">
        <v>286</v>
      </c>
      <c r="K22" s="96">
        <v>9</v>
      </c>
      <c r="L22" s="76" t="s">
        <v>286</v>
      </c>
      <c r="M22" s="12" t="s">
        <v>286</v>
      </c>
      <c r="N22" s="86">
        <v>7</v>
      </c>
      <c r="O22" s="103" t="s">
        <v>286</v>
      </c>
      <c r="P22" s="86">
        <v>6</v>
      </c>
      <c r="Q22" s="74" t="s">
        <v>286</v>
      </c>
      <c r="R22" s="96" t="s">
        <v>286</v>
      </c>
      <c r="S22" s="86">
        <v>7</v>
      </c>
      <c r="T22" s="74">
        <v>7</v>
      </c>
      <c r="U22" s="96"/>
      <c r="V22" s="86">
        <v>7</v>
      </c>
      <c r="W22" s="96"/>
      <c r="X22" s="86">
        <v>9</v>
      </c>
      <c r="Y22" s="74" t="s">
        <v>303</v>
      </c>
      <c r="Z22" s="85">
        <v>7</v>
      </c>
      <c r="AA22" s="115">
        <v>8</v>
      </c>
      <c r="AB22" s="88">
        <v>9</v>
      </c>
      <c r="AC22" s="83">
        <f t="shared" si="5"/>
        <v>7.666666666666667</v>
      </c>
      <c r="AD22" s="8">
        <f t="shared" si="6"/>
        <v>8</v>
      </c>
      <c r="AE22" s="8">
        <v>7</v>
      </c>
      <c r="AF22" s="36">
        <v>8</v>
      </c>
      <c r="AG22" s="208">
        <f t="shared" si="3"/>
        <v>7.666666666666667</v>
      </c>
      <c r="AH22" s="12"/>
      <c r="AI22" s="12"/>
      <c r="AJ22" s="12"/>
      <c r="AK22" s="12"/>
      <c r="AL22" s="204">
        <f t="shared" si="4"/>
        <v>0</v>
      </c>
    </row>
    <row r="23" spans="1:38" ht="12.75">
      <c r="A23" s="3">
        <f t="shared" si="0"/>
        <v>5.529411764705882</v>
      </c>
      <c r="B23" s="37">
        <v>21</v>
      </c>
      <c r="C23" s="2" t="s">
        <v>177</v>
      </c>
      <c r="D23" s="126">
        <v>12</v>
      </c>
      <c r="E23" s="74">
        <v>1</v>
      </c>
      <c r="F23" s="86">
        <v>7</v>
      </c>
      <c r="G23" s="104"/>
      <c r="H23" s="168">
        <v>1</v>
      </c>
      <c r="I23" s="99">
        <v>7</v>
      </c>
      <c r="J23" s="74">
        <v>1</v>
      </c>
      <c r="K23" s="96">
        <v>7</v>
      </c>
      <c r="L23" s="76"/>
      <c r="M23" s="12"/>
      <c r="N23" s="86">
        <v>6</v>
      </c>
      <c r="O23" s="103">
        <v>1</v>
      </c>
      <c r="P23" s="86">
        <v>7</v>
      </c>
      <c r="Q23" s="74"/>
      <c r="R23" s="96"/>
      <c r="S23" s="86">
        <v>7</v>
      </c>
      <c r="T23" s="74">
        <v>10</v>
      </c>
      <c r="U23" s="96"/>
      <c r="V23" s="86">
        <v>7</v>
      </c>
      <c r="W23" s="96">
        <v>1</v>
      </c>
      <c r="X23" s="86">
        <v>6</v>
      </c>
      <c r="Y23" s="74"/>
      <c r="Z23" s="85">
        <v>9</v>
      </c>
      <c r="AA23" s="115">
        <v>9</v>
      </c>
      <c r="AB23" s="88">
        <v>7</v>
      </c>
      <c r="AC23" s="83">
        <f t="shared" si="5"/>
        <v>5.529411764705882</v>
      </c>
      <c r="AD23" s="8">
        <f t="shared" si="6"/>
        <v>6</v>
      </c>
      <c r="AE23" s="8">
        <v>7</v>
      </c>
      <c r="AF23" s="36">
        <v>7</v>
      </c>
      <c r="AG23" s="208">
        <f t="shared" si="3"/>
        <v>6.666666666666667</v>
      </c>
      <c r="AH23" s="12">
        <v>0.5</v>
      </c>
      <c r="AI23" s="12">
        <v>0.5</v>
      </c>
      <c r="AJ23" s="12"/>
      <c r="AK23" s="12"/>
      <c r="AL23" s="204">
        <f t="shared" si="4"/>
        <v>1</v>
      </c>
    </row>
    <row r="24" spans="1:38" ht="12.75">
      <c r="A24" s="3">
        <f t="shared" si="0"/>
        <v>6.5</v>
      </c>
      <c r="B24" s="37">
        <v>22</v>
      </c>
      <c r="C24" s="2" t="s">
        <v>178</v>
      </c>
      <c r="D24" s="126">
        <v>4</v>
      </c>
      <c r="E24" s="74"/>
      <c r="F24" s="86">
        <v>9</v>
      </c>
      <c r="G24" s="104"/>
      <c r="H24" s="168"/>
      <c r="I24" s="99">
        <v>9</v>
      </c>
      <c r="J24" s="74"/>
      <c r="K24" s="96">
        <v>9</v>
      </c>
      <c r="L24" s="76"/>
      <c r="M24" s="12"/>
      <c r="N24" s="86">
        <v>7</v>
      </c>
      <c r="O24" s="103">
        <v>1</v>
      </c>
      <c r="P24" s="86">
        <v>6</v>
      </c>
      <c r="Q24" s="74"/>
      <c r="R24" s="96"/>
      <c r="S24" s="86">
        <v>7</v>
      </c>
      <c r="T24" s="74">
        <v>9</v>
      </c>
      <c r="U24" s="96">
        <v>1</v>
      </c>
      <c r="V24" s="86">
        <v>5</v>
      </c>
      <c r="W24" s="96"/>
      <c r="X24" s="86">
        <v>7</v>
      </c>
      <c r="Y24" s="74"/>
      <c r="Z24" s="85">
        <v>7</v>
      </c>
      <c r="AA24" s="115">
        <v>9</v>
      </c>
      <c r="AB24" s="88">
        <v>5</v>
      </c>
      <c r="AC24" s="83">
        <f t="shared" si="5"/>
        <v>6.5</v>
      </c>
      <c r="AD24" s="8">
        <f t="shared" si="6"/>
        <v>7</v>
      </c>
      <c r="AE24" s="8">
        <v>8</v>
      </c>
      <c r="AF24" s="36">
        <v>8</v>
      </c>
      <c r="AG24" s="208">
        <f t="shared" si="3"/>
        <v>7.666666666666667</v>
      </c>
      <c r="AH24" s="12"/>
      <c r="AI24" s="12">
        <v>0.5</v>
      </c>
      <c r="AJ24" s="12"/>
      <c r="AK24" s="12"/>
      <c r="AL24" s="204">
        <f t="shared" si="4"/>
        <v>0.5</v>
      </c>
    </row>
    <row r="25" spans="1:38" ht="12.75">
      <c r="A25" s="3">
        <f t="shared" si="0"/>
        <v>6.846153846153846</v>
      </c>
      <c r="B25" s="37">
        <v>23</v>
      </c>
      <c r="C25" s="2" t="s">
        <v>179</v>
      </c>
      <c r="D25" s="126">
        <v>5</v>
      </c>
      <c r="E25" s="74"/>
      <c r="F25" s="86">
        <v>8</v>
      </c>
      <c r="G25" s="104"/>
      <c r="H25" s="168"/>
      <c r="I25" s="99">
        <v>9</v>
      </c>
      <c r="J25" s="74"/>
      <c r="K25" s="96">
        <v>8</v>
      </c>
      <c r="L25" s="76"/>
      <c r="M25" s="12"/>
      <c r="N25" s="86">
        <v>7</v>
      </c>
      <c r="O25" s="103">
        <v>1</v>
      </c>
      <c r="P25" s="86">
        <v>6</v>
      </c>
      <c r="Q25" s="74"/>
      <c r="R25" s="96"/>
      <c r="S25" s="86">
        <v>6</v>
      </c>
      <c r="T25" s="74">
        <v>8</v>
      </c>
      <c r="U25" s="96"/>
      <c r="V25" s="86">
        <v>7</v>
      </c>
      <c r="W25" s="96"/>
      <c r="X25" s="86">
        <v>7</v>
      </c>
      <c r="Y25" s="74"/>
      <c r="Z25" s="85">
        <v>7</v>
      </c>
      <c r="AA25" s="115">
        <v>7</v>
      </c>
      <c r="AB25" s="88">
        <v>8</v>
      </c>
      <c r="AC25" s="83">
        <f t="shared" si="5"/>
        <v>6.846153846153846</v>
      </c>
      <c r="AD25" s="8">
        <f t="shared" si="6"/>
        <v>7</v>
      </c>
      <c r="AE25" s="8">
        <v>8</v>
      </c>
      <c r="AF25" s="36">
        <v>9</v>
      </c>
      <c r="AG25" s="208">
        <f t="shared" si="3"/>
        <v>8</v>
      </c>
      <c r="AH25" s="12">
        <v>0.5</v>
      </c>
      <c r="AI25" s="12">
        <v>0.5</v>
      </c>
      <c r="AJ25" s="12"/>
      <c r="AK25" s="12"/>
      <c r="AL25" s="204">
        <f t="shared" si="4"/>
        <v>1</v>
      </c>
    </row>
    <row r="26" spans="1:38" ht="12.75">
      <c r="A26" s="3">
        <f t="shared" si="0"/>
        <v>5.5</v>
      </c>
      <c r="B26" s="37">
        <v>24</v>
      </c>
      <c r="C26" s="2" t="s">
        <v>180</v>
      </c>
      <c r="D26" s="126" t="s">
        <v>105</v>
      </c>
      <c r="E26" s="74">
        <v>1</v>
      </c>
      <c r="F26" s="86">
        <v>7</v>
      </c>
      <c r="G26" s="104"/>
      <c r="H26" s="168">
        <v>1</v>
      </c>
      <c r="I26" s="99">
        <v>6</v>
      </c>
      <c r="J26" s="74">
        <v>1</v>
      </c>
      <c r="K26" s="96">
        <v>7</v>
      </c>
      <c r="L26" s="76"/>
      <c r="M26" s="12"/>
      <c r="N26" s="86">
        <v>6</v>
      </c>
      <c r="O26" s="103">
        <v>1</v>
      </c>
      <c r="P26" s="86">
        <v>6</v>
      </c>
      <c r="Q26" s="74"/>
      <c r="R26" s="96"/>
      <c r="S26" s="86">
        <v>7</v>
      </c>
      <c r="T26" s="74">
        <v>7</v>
      </c>
      <c r="U26" s="96"/>
      <c r="V26" s="86">
        <v>7</v>
      </c>
      <c r="W26" s="96"/>
      <c r="X26" s="86">
        <v>8</v>
      </c>
      <c r="Y26" s="74"/>
      <c r="Z26" s="85">
        <v>7</v>
      </c>
      <c r="AA26" s="115">
        <v>9</v>
      </c>
      <c r="AB26" s="88">
        <v>7</v>
      </c>
      <c r="AC26" s="83">
        <f t="shared" si="5"/>
        <v>5.5</v>
      </c>
      <c r="AD26" s="8">
        <f t="shared" si="6"/>
        <v>6</v>
      </c>
      <c r="AE26" s="8">
        <v>7</v>
      </c>
      <c r="AF26" s="36">
        <v>7</v>
      </c>
      <c r="AG26" s="208">
        <f t="shared" si="3"/>
        <v>6.666666666666667</v>
      </c>
      <c r="AH26" s="12">
        <v>0.5</v>
      </c>
      <c r="AI26" s="12">
        <v>0.5</v>
      </c>
      <c r="AJ26" s="12"/>
      <c r="AK26" s="12"/>
      <c r="AL26" s="204">
        <f t="shared" si="4"/>
        <v>1</v>
      </c>
    </row>
    <row r="27" spans="1:38" ht="12.75">
      <c r="A27" s="3">
        <f t="shared" si="0"/>
        <v>7.076923076923077</v>
      </c>
      <c r="B27" s="37">
        <v>25</v>
      </c>
      <c r="C27" s="2" t="s">
        <v>181</v>
      </c>
      <c r="D27" s="126">
        <v>6</v>
      </c>
      <c r="E27" s="74"/>
      <c r="F27" s="86">
        <v>9</v>
      </c>
      <c r="G27" s="104"/>
      <c r="H27" s="168"/>
      <c r="I27" s="99">
        <v>9</v>
      </c>
      <c r="J27" s="74"/>
      <c r="K27" s="96">
        <v>8</v>
      </c>
      <c r="L27" s="76"/>
      <c r="M27" s="12"/>
      <c r="N27" s="86">
        <v>8</v>
      </c>
      <c r="O27" s="103">
        <v>1</v>
      </c>
      <c r="P27" s="86">
        <v>6</v>
      </c>
      <c r="Q27" s="74"/>
      <c r="R27" s="96"/>
      <c r="S27" s="86">
        <v>6</v>
      </c>
      <c r="T27" s="74">
        <v>10</v>
      </c>
      <c r="U27" s="96"/>
      <c r="V27" s="86">
        <v>7</v>
      </c>
      <c r="W27" s="96"/>
      <c r="X27" s="86">
        <v>7</v>
      </c>
      <c r="Y27" s="74"/>
      <c r="Z27" s="85">
        <v>7</v>
      </c>
      <c r="AA27" s="115">
        <v>7</v>
      </c>
      <c r="AB27" s="88">
        <v>7</v>
      </c>
      <c r="AC27" s="83">
        <f t="shared" si="5"/>
        <v>7.076923076923077</v>
      </c>
      <c r="AD27" s="8">
        <f t="shared" si="6"/>
        <v>7</v>
      </c>
      <c r="AE27" s="8">
        <v>7</v>
      </c>
      <c r="AF27" s="36">
        <v>8</v>
      </c>
      <c r="AG27" s="208">
        <f t="shared" si="3"/>
        <v>7.333333333333333</v>
      </c>
      <c r="AH27" s="12">
        <v>0.5</v>
      </c>
      <c r="AI27" s="12">
        <v>0.5</v>
      </c>
      <c r="AJ27" s="12"/>
      <c r="AK27" s="12"/>
      <c r="AL27" s="204">
        <f t="shared" si="4"/>
        <v>1</v>
      </c>
    </row>
    <row r="28" spans="1:38" ht="12.75">
      <c r="A28" s="3">
        <f t="shared" si="0"/>
        <v>7.538461538461538</v>
      </c>
      <c r="B28" s="37">
        <v>26</v>
      </c>
      <c r="C28" s="2" t="s">
        <v>182</v>
      </c>
      <c r="D28" s="126">
        <v>8</v>
      </c>
      <c r="E28" s="74"/>
      <c r="F28" s="86">
        <v>8</v>
      </c>
      <c r="G28" s="104"/>
      <c r="H28" s="168"/>
      <c r="I28" s="99">
        <v>8</v>
      </c>
      <c r="J28" s="74"/>
      <c r="K28" s="96">
        <v>8</v>
      </c>
      <c r="L28" s="76"/>
      <c r="M28" s="12"/>
      <c r="N28" s="86">
        <v>8</v>
      </c>
      <c r="O28" s="103">
        <v>1</v>
      </c>
      <c r="P28" s="86">
        <v>6</v>
      </c>
      <c r="Q28" s="74"/>
      <c r="R28" s="96"/>
      <c r="S28" s="86">
        <v>9</v>
      </c>
      <c r="T28" s="74">
        <v>9</v>
      </c>
      <c r="U28" s="96"/>
      <c r="V28" s="86">
        <v>7</v>
      </c>
      <c r="W28" s="96"/>
      <c r="X28" s="86">
        <v>7</v>
      </c>
      <c r="Y28" s="74"/>
      <c r="Z28" s="85">
        <v>9</v>
      </c>
      <c r="AA28" s="115">
        <v>9</v>
      </c>
      <c r="AB28" s="88">
        <v>9</v>
      </c>
      <c r="AC28" s="83">
        <f t="shared" si="5"/>
        <v>7.538461538461538</v>
      </c>
      <c r="AD28" s="8">
        <f t="shared" si="6"/>
        <v>8</v>
      </c>
      <c r="AE28" s="8">
        <v>8</v>
      </c>
      <c r="AF28" s="36">
        <v>8</v>
      </c>
      <c r="AG28" s="208">
        <f t="shared" si="3"/>
        <v>8</v>
      </c>
      <c r="AH28" s="12">
        <v>0.5</v>
      </c>
      <c r="AI28" s="12">
        <v>0.5</v>
      </c>
      <c r="AJ28" s="12">
        <v>0.5</v>
      </c>
      <c r="AK28" s="12">
        <v>0.4</v>
      </c>
      <c r="AL28" s="204">
        <f t="shared" si="4"/>
        <v>1.9</v>
      </c>
    </row>
    <row r="29" spans="1:38" ht="12.75">
      <c r="A29" s="3">
        <f t="shared" si="0"/>
        <v>7</v>
      </c>
      <c r="B29" s="37">
        <v>27</v>
      </c>
      <c r="C29" s="2" t="s">
        <v>183</v>
      </c>
      <c r="D29" s="126">
        <v>13</v>
      </c>
      <c r="E29" s="74"/>
      <c r="F29" s="86">
        <v>9</v>
      </c>
      <c r="G29" s="104"/>
      <c r="H29" s="168"/>
      <c r="I29" s="99">
        <v>9</v>
      </c>
      <c r="J29" s="74"/>
      <c r="K29" s="96">
        <v>8</v>
      </c>
      <c r="L29" s="76"/>
      <c r="M29" s="12"/>
      <c r="N29" s="86">
        <v>7</v>
      </c>
      <c r="O29" s="103">
        <v>1</v>
      </c>
      <c r="P29" s="86">
        <v>6</v>
      </c>
      <c r="Q29" s="74"/>
      <c r="R29" s="96"/>
      <c r="S29" s="86">
        <v>7</v>
      </c>
      <c r="T29" s="74">
        <v>8</v>
      </c>
      <c r="U29" s="96"/>
      <c r="V29" s="86">
        <v>7</v>
      </c>
      <c r="W29" s="96"/>
      <c r="X29" s="86">
        <v>8</v>
      </c>
      <c r="Y29" s="74"/>
      <c r="Z29" s="85">
        <v>8</v>
      </c>
      <c r="AA29" s="115">
        <v>7</v>
      </c>
      <c r="AB29" s="88">
        <v>6</v>
      </c>
      <c r="AC29" s="83">
        <f t="shared" si="5"/>
        <v>7</v>
      </c>
      <c r="AD29" s="8">
        <f t="shared" si="6"/>
        <v>7</v>
      </c>
      <c r="AE29" s="8">
        <v>8</v>
      </c>
      <c r="AF29" s="36">
        <v>7</v>
      </c>
      <c r="AG29" s="208">
        <f t="shared" si="3"/>
        <v>7.333333333333333</v>
      </c>
      <c r="AH29" s="12">
        <v>0.5</v>
      </c>
      <c r="AI29" s="12">
        <v>0.5</v>
      </c>
      <c r="AJ29" s="12"/>
      <c r="AK29" s="12"/>
      <c r="AL29" s="204">
        <f t="shared" si="4"/>
        <v>1</v>
      </c>
    </row>
    <row r="30" spans="1:38" ht="13.5" thickBot="1">
      <c r="A30" s="3">
        <f t="shared" si="0"/>
        <v>6.5</v>
      </c>
      <c r="B30" s="37">
        <v>28</v>
      </c>
      <c r="C30" s="2" t="s">
        <v>184</v>
      </c>
      <c r="D30" s="126" t="s">
        <v>104</v>
      </c>
      <c r="E30" s="171"/>
      <c r="F30" s="172">
        <v>9</v>
      </c>
      <c r="G30" s="180"/>
      <c r="H30" s="179"/>
      <c r="I30" s="259">
        <v>6</v>
      </c>
      <c r="J30" s="171"/>
      <c r="K30" s="177">
        <v>9</v>
      </c>
      <c r="L30" s="174"/>
      <c r="M30" s="211"/>
      <c r="N30" s="172">
        <v>7</v>
      </c>
      <c r="O30" s="261">
        <v>1</v>
      </c>
      <c r="P30" s="186">
        <v>6</v>
      </c>
      <c r="Q30" s="189"/>
      <c r="R30" s="197"/>
      <c r="S30" s="186">
        <v>7</v>
      </c>
      <c r="T30" s="189">
        <v>7</v>
      </c>
      <c r="U30" s="197"/>
      <c r="V30" s="186">
        <v>7</v>
      </c>
      <c r="W30" s="197">
        <v>1</v>
      </c>
      <c r="X30" s="186">
        <v>7</v>
      </c>
      <c r="Y30" s="189"/>
      <c r="Z30" s="85">
        <v>7</v>
      </c>
      <c r="AA30" s="206">
        <v>8</v>
      </c>
      <c r="AB30" s="183">
        <v>9</v>
      </c>
      <c r="AC30" s="83">
        <f t="shared" si="5"/>
        <v>6.5</v>
      </c>
      <c r="AD30" s="8">
        <f t="shared" si="6"/>
        <v>7</v>
      </c>
      <c r="AE30" s="8">
        <v>7</v>
      </c>
      <c r="AF30" s="36">
        <v>7</v>
      </c>
      <c r="AG30" s="208">
        <f t="shared" si="3"/>
        <v>7</v>
      </c>
      <c r="AH30" s="12">
        <v>0.5</v>
      </c>
      <c r="AI30" s="12">
        <v>0.5</v>
      </c>
      <c r="AJ30" s="12"/>
      <c r="AK30" s="12"/>
      <c r="AL30" s="204">
        <f t="shared" si="4"/>
        <v>1</v>
      </c>
    </row>
    <row r="31" spans="3:38" s="5" customFormat="1" ht="13.5" thickBot="1">
      <c r="C31" s="307" t="s">
        <v>0</v>
      </c>
      <c r="D31" s="308"/>
      <c r="E31" s="228"/>
      <c r="F31" s="228">
        <f>AVERAGE(F3:F30)</f>
        <v>8.75</v>
      </c>
      <c r="G31" s="182"/>
      <c r="H31" s="181"/>
      <c r="I31" s="185">
        <f>AVERAGE(I3:I30)</f>
        <v>8.678571428571429</v>
      </c>
      <c r="J31" s="187"/>
      <c r="K31" s="188">
        <f>AVERAGE(K3:K30)</f>
        <v>8.571428571428571</v>
      </c>
      <c r="L31" s="262"/>
      <c r="M31" s="262"/>
      <c r="N31" s="263">
        <f>AVERAGE(N3:N30)</f>
        <v>7.785714285714286</v>
      </c>
      <c r="O31" s="187"/>
      <c r="P31" s="188">
        <f>AVERAGE(P3:P30)</f>
        <v>7.535714285714286</v>
      </c>
      <c r="Q31" s="187"/>
      <c r="R31" s="194"/>
      <c r="S31" s="188">
        <f>AVERAGE(S3:S30)</f>
        <v>8.428571428571429</v>
      </c>
      <c r="T31" s="190" t="s">
        <v>345</v>
      </c>
      <c r="U31" s="194"/>
      <c r="V31" s="188">
        <f>AVERAGE(V3:V30)</f>
        <v>8.25</v>
      </c>
      <c r="W31" s="194"/>
      <c r="X31" s="188">
        <f>AVERAGE(X3:X30)</f>
        <v>8.321428571428571</v>
      </c>
      <c r="Y31" s="187"/>
      <c r="Z31" s="188">
        <f aca="true" t="shared" si="7" ref="Z31:AG31">AVERAGE(Z3:Z30)</f>
        <v>8.535714285714286</v>
      </c>
      <c r="AA31" s="207"/>
      <c r="AB31" s="184">
        <f t="shared" si="7"/>
        <v>8.107142857142858</v>
      </c>
      <c r="AC31" s="89">
        <f t="shared" si="7"/>
        <v>7.886261042878688</v>
      </c>
      <c r="AD31" s="34">
        <f t="shared" si="7"/>
        <v>8.071428571428571</v>
      </c>
      <c r="AE31" s="34">
        <f t="shared" si="7"/>
        <v>8.321428571428571</v>
      </c>
      <c r="AF31" s="34">
        <f t="shared" si="7"/>
        <v>8.357142857142858</v>
      </c>
      <c r="AG31" s="34">
        <f t="shared" si="7"/>
        <v>8.249999999999998</v>
      </c>
      <c r="AL31" s="213">
        <f>SUM(AL3:AL30)</f>
        <v>25.799999999999997</v>
      </c>
    </row>
    <row r="32" spans="3:30" s="5" customFormat="1" ht="13.5" thickBot="1">
      <c r="C32" s="6"/>
      <c r="D32" s="199"/>
      <c r="E32" s="302" t="s">
        <v>76</v>
      </c>
      <c r="F32" s="303"/>
      <c r="G32" s="309" t="s">
        <v>67</v>
      </c>
      <c r="H32" s="310"/>
      <c r="I32" s="311"/>
      <c r="J32" s="302" t="s">
        <v>83</v>
      </c>
      <c r="K32" s="304"/>
      <c r="L32" s="304" t="s">
        <v>84</v>
      </c>
      <c r="M32" s="304"/>
      <c r="N32" s="303"/>
      <c r="O32" s="302" t="s">
        <v>85</v>
      </c>
      <c r="P32" s="303"/>
      <c r="Q32" s="302" t="s">
        <v>86</v>
      </c>
      <c r="R32" s="304"/>
      <c r="S32" s="303"/>
      <c r="T32" s="302" t="s">
        <v>87</v>
      </c>
      <c r="U32" s="304"/>
      <c r="V32" s="303"/>
      <c r="W32" s="304" t="s">
        <v>88</v>
      </c>
      <c r="X32" s="303"/>
      <c r="Y32" s="302" t="s">
        <v>89</v>
      </c>
      <c r="Z32" s="303"/>
      <c r="AA32" s="173" t="s">
        <v>149</v>
      </c>
      <c r="AB32" s="191" t="s">
        <v>90</v>
      </c>
      <c r="AC32" s="84"/>
      <c r="AD32" s="9"/>
    </row>
    <row r="33" spans="3:30" ht="12.75">
      <c r="C33" s="4" t="s">
        <v>46</v>
      </c>
      <c r="D33" s="200"/>
      <c r="E33" s="300" t="s">
        <v>22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5">
        <f>AD33/B30</f>
        <v>1</v>
      </c>
      <c r="AD33" s="8">
        <f>COUNTIF(AD3:AD30,"&gt;3")</f>
        <v>28</v>
      </c>
    </row>
    <row r="34" spans="3:30" ht="12.75">
      <c r="C34" s="4" t="s">
        <v>47</v>
      </c>
      <c r="D34" s="20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3" t="s">
        <v>303</v>
      </c>
      <c r="AA34" s="4"/>
      <c r="AB34" s="13"/>
      <c r="AC34" s="35">
        <f>AD34/B30</f>
        <v>0.8928571428571429</v>
      </c>
      <c r="AD34" s="8">
        <f>COUNTIF(AD3:AD30,"&gt;6")</f>
        <v>25</v>
      </c>
    </row>
    <row r="36" ht="12.75">
      <c r="C36" t="s">
        <v>185</v>
      </c>
    </row>
    <row r="38" ht="12.75">
      <c r="AD38" s="92"/>
    </row>
  </sheetData>
  <sheetProtection/>
  <mergeCells count="12">
    <mergeCell ref="C1:N1"/>
    <mergeCell ref="C31:D31"/>
    <mergeCell ref="L32:N32"/>
    <mergeCell ref="G32:I32"/>
    <mergeCell ref="J32:K32"/>
    <mergeCell ref="E33:AB33"/>
    <mergeCell ref="O32:P32"/>
    <mergeCell ref="Q32:S32"/>
    <mergeCell ref="T32:V32"/>
    <mergeCell ref="W32:X32"/>
    <mergeCell ref="Y32:Z32"/>
    <mergeCell ref="E32:F32"/>
  </mergeCells>
  <conditionalFormatting sqref="AD3:AE30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C3:AC30 AG3:AG30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conditionalFormatting sqref="AF3:AF30">
    <cfRule type="cellIs" priority="9" dxfId="0" operator="greaterThan" stopIfTrue="1">
      <formula>6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B1">
      <selection activeCell="R3" sqref="R3:R11"/>
    </sheetView>
  </sheetViews>
  <sheetFormatPr defaultColWidth="9.00390625" defaultRowHeight="12.75"/>
  <cols>
    <col min="1" max="1" width="5.125" style="0" hidden="1" customWidth="1"/>
    <col min="2" max="2" width="3.00390625" style="0" bestFit="1" customWidth="1"/>
    <col min="3" max="3" width="17.25390625" style="0" customWidth="1"/>
    <col min="4" max="4" width="7.875" style="0" customWidth="1"/>
    <col min="5" max="5" width="6.125" style="0" customWidth="1"/>
    <col min="6" max="6" width="6.375" style="0" customWidth="1"/>
    <col min="7" max="7" width="5.00390625" style="0" customWidth="1"/>
    <col min="8" max="8" width="5.625" style="0" customWidth="1"/>
    <col min="9" max="9" width="5.875" style="0" customWidth="1"/>
    <col min="10" max="10" width="6.125" style="0" customWidth="1"/>
    <col min="11" max="11" width="6.00390625" style="0" customWidth="1"/>
    <col min="12" max="12" width="6.125" style="0" customWidth="1"/>
    <col min="13" max="14" width="6.25390625" style="0" customWidth="1"/>
    <col min="15" max="15" width="9.875" style="3" customWidth="1"/>
    <col min="16" max="16" width="12.125" style="10" bestFit="1" customWidth="1"/>
  </cols>
  <sheetData>
    <row r="1" spans="4:39" ht="13.5" thickBot="1">
      <c r="D1" s="66" t="s">
        <v>251</v>
      </c>
      <c r="E1" s="66"/>
      <c r="F1" s="138"/>
      <c r="G1" s="138"/>
      <c r="H1" s="66"/>
      <c r="I1" s="66"/>
      <c r="J1" s="66"/>
      <c r="K1" s="138"/>
      <c r="L1" s="138"/>
      <c r="M1" s="138"/>
      <c r="N1" s="138"/>
      <c r="O1" s="54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56"/>
      <c r="AI1" s="57"/>
      <c r="AL1" s="14"/>
      <c r="AM1" s="15"/>
    </row>
    <row r="2" spans="2:35" ht="16.5" customHeight="1" thickBot="1">
      <c r="B2" s="58" t="s">
        <v>71</v>
      </c>
      <c r="C2" s="60" t="s">
        <v>26</v>
      </c>
      <c r="D2" s="91" t="s">
        <v>72</v>
      </c>
      <c r="E2" s="71">
        <v>42762</v>
      </c>
      <c r="F2" s="71">
        <v>42769</v>
      </c>
      <c r="G2" s="236">
        <v>42776</v>
      </c>
      <c r="H2" s="236">
        <v>42783</v>
      </c>
      <c r="I2" s="70">
        <v>42790</v>
      </c>
      <c r="J2" s="107">
        <v>42797</v>
      </c>
      <c r="K2" s="133">
        <v>42818</v>
      </c>
      <c r="L2" s="133">
        <v>42825</v>
      </c>
      <c r="M2" s="133">
        <v>42830</v>
      </c>
      <c r="N2" s="133">
        <v>42832</v>
      </c>
      <c r="O2" s="245" t="s">
        <v>24</v>
      </c>
      <c r="P2" s="246" t="s">
        <v>99</v>
      </c>
      <c r="Q2" s="139" t="s">
        <v>100</v>
      </c>
      <c r="R2" s="139" t="s">
        <v>98</v>
      </c>
      <c r="AB2" s="33"/>
      <c r="AC2" s="33"/>
      <c r="AD2" s="33"/>
      <c r="AE2" s="33"/>
      <c r="AF2" s="33"/>
      <c r="AG2" s="33"/>
      <c r="AH2" s="33"/>
      <c r="AI2" s="33"/>
    </row>
    <row r="3" spans="1:21" ht="12.75">
      <c r="A3" s="3">
        <f aca="true" t="shared" si="0" ref="A3:A11">O3</f>
        <v>7.333333333333333</v>
      </c>
      <c r="B3" s="2">
        <v>1</v>
      </c>
      <c r="C3" s="2" t="s">
        <v>121</v>
      </c>
      <c r="D3" s="166">
        <v>4</v>
      </c>
      <c r="E3" s="75">
        <v>8</v>
      </c>
      <c r="F3" s="108">
        <v>6</v>
      </c>
      <c r="G3" s="124"/>
      <c r="H3" s="123">
        <v>9</v>
      </c>
      <c r="I3" s="135">
        <v>5</v>
      </c>
      <c r="J3" s="136">
        <v>8</v>
      </c>
      <c r="K3" s="239">
        <v>8</v>
      </c>
      <c r="L3" s="136">
        <v>7</v>
      </c>
      <c r="M3" s="238">
        <v>10</v>
      </c>
      <c r="N3" s="239">
        <v>5</v>
      </c>
      <c r="O3" s="90">
        <f aca="true" t="shared" si="1" ref="O3:O11">AVERAGE(E3:N3)</f>
        <v>7.333333333333333</v>
      </c>
      <c r="P3" s="8">
        <v>8</v>
      </c>
      <c r="Q3" s="8">
        <v>7</v>
      </c>
      <c r="R3" s="268">
        <f aca="true" t="shared" si="2" ref="R3:R11">AVERAGE(P3:Q3)</f>
        <v>7.5</v>
      </c>
      <c r="S3" s="1" t="s">
        <v>30</v>
      </c>
      <c r="T3" s="1">
        <f>COUNTIF(P3:P11,"&gt;8")</f>
        <v>0</v>
      </c>
      <c r="U3" s="43">
        <f>T3/$B$11</f>
        <v>0</v>
      </c>
    </row>
    <row r="4" spans="1:21" ht="12.75">
      <c r="A4" s="3">
        <f t="shared" si="0"/>
        <v>6.777777777777778</v>
      </c>
      <c r="B4" s="2">
        <v>2</v>
      </c>
      <c r="C4" s="2" t="s">
        <v>122</v>
      </c>
      <c r="D4" s="126" t="s">
        <v>105</v>
      </c>
      <c r="E4" s="75">
        <v>6</v>
      </c>
      <c r="F4" s="99">
        <v>6</v>
      </c>
      <c r="G4" s="74"/>
      <c r="H4" s="75">
        <v>8</v>
      </c>
      <c r="I4" s="81">
        <v>5</v>
      </c>
      <c r="J4" s="115">
        <v>8</v>
      </c>
      <c r="K4" s="88">
        <v>8</v>
      </c>
      <c r="L4" s="115">
        <v>7</v>
      </c>
      <c r="M4" s="99">
        <v>7</v>
      </c>
      <c r="N4" s="88">
        <v>6</v>
      </c>
      <c r="O4" s="90">
        <f t="shared" si="1"/>
        <v>6.777777777777778</v>
      </c>
      <c r="P4" s="8">
        <f aca="true" t="shared" si="3" ref="P4:P11">ROUND(O4,0)</f>
        <v>7</v>
      </c>
      <c r="Q4" s="8">
        <v>7</v>
      </c>
      <c r="R4" s="268">
        <f t="shared" si="2"/>
        <v>7</v>
      </c>
      <c r="S4" s="1" t="s">
        <v>31</v>
      </c>
      <c r="T4" s="44">
        <f>COUNTIF(P3:P11,7)+COUNTIF(P3:P11,8)</f>
        <v>9</v>
      </c>
      <c r="U4" s="43">
        <f>T4/$B$11</f>
        <v>1</v>
      </c>
    </row>
    <row r="5" spans="1:21" ht="12.75">
      <c r="A5" s="3">
        <f t="shared" si="0"/>
        <v>7.333333333333333</v>
      </c>
      <c r="B5" s="2">
        <v>3</v>
      </c>
      <c r="C5" s="2" t="s">
        <v>123</v>
      </c>
      <c r="D5" s="126">
        <v>13</v>
      </c>
      <c r="E5" s="75">
        <v>6</v>
      </c>
      <c r="F5" s="134">
        <v>7</v>
      </c>
      <c r="G5" s="76"/>
      <c r="H5" s="75">
        <v>8</v>
      </c>
      <c r="I5" s="81">
        <v>6</v>
      </c>
      <c r="J5" s="115">
        <v>7</v>
      </c>
      <c r="K5" s="88">
        <v>8</v>
      </c>
      <c r="L5" s="115">
        <v>8</v>
      </c>
      <c r="M5" s="96">
        <v>9</v>
      </c>
      <c r="N5" s="88">
        <v>7</v>
      </c>
      <c r="O5" s="90">
        <f t="shared" si="1"/>
        <v>7.333333333333333</v>
      </c>
      <c r="P5" s="8">
        <v>8</v>
      </c>
      <c r="Q5" s="8">
        <v>7</v>
      </c>
      <c r="R5" s="268">
        <f t="shared" si="2"/>
        <v>7.5</v>
      </c>
      <c r="S5" s="1" t="s">
        <v>32</v>
      </c>
      <c r="T5" s="44">
        <f>COUNTIF(P3:P11,4)+COUNTIF(P3:P11,5)+COUNTIF(P3:P11,6)</f>
        <v>0</v>
      </c>
      <c r="U5" s="43">
        <f>T5/$B$11</f>
        <v>0</v>
      </c>
    </row>
    <row r="6" spans="1:21" ht="12.75">
      <c r="A6" s="3">
        <f t="shared" si="0"/>
        <v>6.777777777777778</v>
      </c>
      <c r="B6" s="2">
        <v>4</v>
      </c>
      <c r="C6" s="2" t="s">
        <v>124</v>
      </c>
      <c r="D6" s="126" t="s">
        <v>136</v>
      </c>
      <c r="E6" s="75">
        <v>6</v>
      </c>
      <c r="F6" s="134">
        <v>6</v>
      </c>
      <c r="G6" s="76"/>
      <c r="H6" s="75">
        <v>8</v>
      </c>
      <c r="I6" s="81">
        <v>6</v>
      </c>
      <c r="J6" s="115">
        <v>6</v>
      </c>
      <c r="K6" s="88">
        <v>8</v>
      </c>
      <c r="L6" s="115">
        <v>7</v>
      </c>
      <c r="M6" s="99">
        <v>8</v>
      </c>
      <c r="N6" s="88">
        <v>6</v>
      </c>
      <c r="O6" s="90">
        <f t="shared" si="1"/>
        <v>6.777777777777778</v>
      </c>
      <c r="P6" s="8">
        <f t="shared" si="3"/>
        <v>7</v>
      </c>
      <c r="Q6" s="8">
        <v>7</v>
      </c>
      <c r="R6" s="268">
        <f t="shared" si="2"/>
        <v>7</v>
      </c>
      <c r="S6" s="1" t="s">
        <v>33</v>
      </c>
      <c r="T6" s="1">
        <f>COUNTIF(P3:P11,"&lt;4")</f>
        <v>0</v>
      </c>
      <c r="U6" s="43">
        <f>T6/$B$11</f>
        <v>0</v>
      </c>
    </row>
    <row r="7" spans="1:21" ht="12.75">
      <c r="A7" s="3">
        <f t="shared" si="0"/>
        <v>6.888888888888889</v>
      </c>
      <c r="B7" s="2">
        <v>5</v>
      </c>
      <c r="C7" s="2" t="s">
        <v>125</v>
      </c>
      <c r="D7" s="126" t="s">
        <v>108</v>
      </c>
      <c r="E7" s="75">
        <v>6</v>
      </c>
      <c r="F7" s="99">
        <v>6</v>
      </c>
      <c r="G7" s="74"/>
      <c r="H7" s="86">
        <v>8</v>
      </c>
      <c r="I7" s="81">
        <v>6</v>
      </c>
      <c r="J7" s="115">
        <v>7</v>
      </c>
      <c r="K7" s="88">
        <v>8</v>
      </c>
      <c r="L7" s="115">
        <v>9</v>
      </c>
      <c r="M7" s="96">
        <v>7</v>
      </c>
      <c r="N7" s="88">
        <v>5</v>
      </c>
      <c r="O7" s="90">
        <f t="shared" si="1"/>
        <v>6.888888888888889</v>
      </c>
      <c r="P7" s="8">
        <f t="shared" si="3"/>
        <v>7</v>
      </c>
      <c r="Q7" s="8">
        <v>5</v>
      </c>
      <c r="R7" s="268">
        <f t="shared" si="2"/>
        <v>6</v>
      </c>
      <c r="S7" s="45" t="s">
        <v>34</v>
      </c>
      <c r="T7" s="1">
        <f>B11-SUM(T3:T6)</f>
        <v>0</v>
      </c>
      <c r="U7" s="43">
        <f>T7/$B$11</f>
        <v>0</v>
      </c>
    </row>
    <row r="8" spans="1:18" ht="12.75">
      <c r="A8" s="3">
        <f t="shared" si="0"/>
        <v>7.444444444444445</v>
      </c>
      <c r="B8" s="2">
        <v>6</v>
      </c>
      <c r="C8" s="2" t="s">
        <v>126</v>
      </c>
      <c r="D8" s="126">
        <v>5</v>
      </c>
      <c r="E8" s="75">
        <v>6</v>
      </c>
      <c r="F8" s="134">
        <v>6</v>
      </c>
      <c r="G8" s="76"/>
      <c r="H8" s="75">
        <v>8</v>
      </c>
      <c r="I8" s="81">
        <v>6</v>
      </c>
      <c r="J8" s="115">
        <v>7</v>
      </c>
      <c r="K8" s="88">
        <v>8</v>
      </c>
      <c r="L8" s="115">
        <v>7</v>
      </c>
      <c r="M8" s="99">
        <v>10</v>
      </c>
      <c r="N8" s="88">
        <v>9</v>
      </c>
      <c r="O8" s="90">
        <f t="shared" si="1"/>
        <v>7.444444444444445</v>
      </c>
      <c r="P8" s="8">
        <v>8</v>
      </c>
      <c r="Q8" s="8">
        <v>7</v>
      </c>
      <c r="R8" s="268">
        <f t="shared" si="2"/>
        <v>7.5</v>
      </c>
    </row>
    <row r="9" spans="1:18" ht="12.75">
      <c r="A9" s="3">
        <f t="shared" si="0"/>
        <v>7</v>
      </c>
      <c r="B9" s="2">
        <v>7</v>
      </c>
      <c r="C9" s="2" t="s">
        <v>127</v>
      </c>
      <c r="D9" s="126">
        <v>6</v>
      </c>
      <c r="E9" s="75">
        <v>7</v>
      </c>
      <c r="F9" s="134">
        <v>6</v>
      </c>
      <c r="G9" s="76"/>
      <c r="H9" s="75">
        <v>8</v>
      </c>
      <c r="I9" s="81">
        <v>5</v>
      </c>
      <c r="J9" s="115">
        <v>8</v>
      </c>
      <c r="K9" s="88">
        <v>8</v>
      </c>
      <c r="L9" s="115">
        <v>7</v>
      </c>
      <c r="M9" s="99">
        <v>8</v>
      </c>
      <c r="N9" s="88">
        <v>6</v>
      </c>
      <c r="O9" s="90">
        <f t="shared" si="1"/>
        <v>7</v>
      </c>
      <c r="P9" s="8">
        <f t="shared" si="3"/>
        <v>7</v>
      </c>
      <c r="Q9" s="8">
        <v>7</v>
      </c>
      <c r="R9" s="268">
        <f t="shared" si="2"/>
        <v>7</v>
      </c>
    </row>
    <row r="10" spans="1:18" ht="12.75">
      <c r="A10" s="3">
        <f t="shared" si="0"/>
        <v>7</v>
      </c>
      <c r="B10" s="2">
        <v>8</v>
      </c>
      <c r="C10" s="2" t="s">
        <v>128</v>
      </c>
      <c r="D10" s="126">
        <v>8</v>
      </c>
      <c r="E10" s="73">
        <v>6</v>
      </c>
      <c r="F10" s="134">
        <v>6</v>
      </c>
      <c r="G10" s="76"/>
      <c r="H10" s="86">
        <v>8</v>
      </c>
      <c r="I10" s="137">
        <v>6</v>
      </c>
      <c r="J10" s="121">
        <v>9</v>
      </c>
      <c r="K10" s="88">
        <v>8</v>
      </c>
      <c r="L10" s="115">
        <v>7</v>
      </c>
      <c r="M10" s="99">
        <v>8</v>
      </c>
      <c r="N10" s="88">
        <v>5</v>
      </c>
      <c r="O10" s="90">
        <f t="shared" si="1"/>
        <v>7</v>
      </c>
      <c r="P10" s="8">
        <f t="shared" si="3"/>
        <v>7</v>
      </c>
      <c r="Q10" s="8">
        <v>6</v>
      </c>
      <c r="R10" s="268">
        <f t="shared" si="2"/>
        <v>6.5</v>
      </c>
    </row>
    <row r="11" spans="1:18" ht="12.75">
      <c r="A11" s="3">
        <f t="shared" si="0"/>
        <v>6.666666666666667</v>
      </c>
      <c r="B11" s="2">
        <v>9</v>
      </c>
      <c r="C11" s="37" t="s">
        <v>129</v>
      </c>
      <c r="D11" s="126">
        <v>12</v>
      </c>
      <c r="E11" s="73">
        <v>5</v>
      </c>
      <c r="F11" s="134">
        <v>7</v>
      </c>
      <c r="G11" s="76"/>
      <c r="H11" s="75">
        <v>8</v>
      </c>
      <c r="I11" s="137">
        <v>5</v>
      </c>
      <c r="J11" s="121">
        <v>7</v>
      </c>
      <c r="K11" s="88">
        <v>8</v>
      </c>
      <c r="L11" s="115">
        <v>8</v>
      </c>
      <c r="M11" s="99">
        <v>7</v>
      </c>
      <c r="N11" s="88">
        <v>5</v>
      </c>
      <c r="O11" s="90">
        <f t="shared" si="1"/>
        <v>6.666666666666667</v>
      </c>
      <c r="P11" s="8">
        <f t="shared" si="3"/>
        <v>7</v>
      </c>
      <c r="Q11" s="8">
        <v>6</v>
      </c>
      <c r="R11" s="268">
        <f t="shared" si="2"/>
        <v>6.5</v>
      </c>
    </row>
    <row r="12" spans="2:18" s="5" customFormat="1" ht="13.5" thickBot="1">
      <c r="B12" s="2"/>
      <c r="C12" s="307" t="s">
        <v>0</v>
      </c>
      <c r="D12" s="308"/>
      <c r="E12" s="79">
        <f>AVERAGE(E3:E11)</f>
        <v>6.222222222222222</v>
      </c>
      <c r="F12" s="79">
        <f>AVERAGE(F3:F11)</f>
        <v>6.222222222222222</v>
      </c>
      <c r="G12" s="79"/>
      <c r="H12" s="79">
        <f aca="true" t="shared" si="4" ref="H12:P12">AVERAGE(H3:H11)</f>
        <v>8.11111111111111</v>
      </c>
      <c r="I12" s="79">
        <f t="shared" si="4"/>
        <v>5.555555555555555</v>
      </c>
      <c r="J12" s="79">
        <f t="shared" si="4"/>
        <v>7.444444444444445</v>
      </c>
      <c r="K12" s="79">
        <f t="shared" si="4"/>
        <v>8</v>
      </c>
      <c r="L12" s="79">
        <f t="shared" si="4"/>
        <v>7.444444444444445</v>
      </c>
      <c r="M12" s="79">
        <f t="shared" si="4"/>
        <v>8.222222222222221</v>
      </c>
      <c r="N12" s="79">
        <f t="shared" si="4"/>
        <v>6</v>
      </c>
      <c r="O12" s="89">
        <f t="shared" si="4"/>
        <v>7.0246913580246915</v>
      </c>
      <c r="P12" s="34">
        <f t="shared" si="4"/>
        <v>7.333333333333333</v>
      </c>
      <c r="Q12" s="34">
        <f>AVERAGE(Q2:Q11)</f>
        <v>6.555555555555555</v>
      </c>
      <c r="R12" s="34">
        <f>AVERAGE(R2:R11)</f>
        <v>6.944444444444445</v>
      </c>
    </row>
    <row r="13" spans="2:18" s="5" customFormat="1" ht="13.5" thickBot="1">
      <c r="B13" s="2"/>
      <c r="C13" s="6"/>
      <c r="D13" s="67"/>
      <c r="E13" s="247" t="s">
        <v>242</v>
      </c>
      <c r="F13" s="247" t="s">
        <v>243</v>
      </c>
      <c r="G13" s="309" t="s">
        <v>244</v>
      </c>
      <c r="H13" s="311"/>
      <c r="I13" s="195" t="s">
        <v>245</v>
      </c>
      <c r="J13" s="232" t="s">
        <v>65</v>
      </c>
      <c r="K13" s="195" t="s">
        <v>280</v>
      </c>
      <c r="L13" s="195" t="s">
        <v>281</v>
      </c>
      <c r="M13" s="195" t="s">
        <v>282</v>
      </c>
      <c r="N13" s="195" t="s">
        <v>283</v>
      </c>
      <c r="O13" s="84"/>
      <c r="P13" s="9"/>
      <c r="Q13" s="34"/>
      <c r="R13" s="34"/>
    </row>
    <row r="14" spans="2:18" ht="13.5" thickBot="1">
      <c r="B14" s="2"/>
      <c r="C14" s="4" t="s">
        <v>36</v>
      </c>
      <c r="D14" s="68"/>
      <c r="E14" s="309" t="s">
        <v>248</v>
      </c>
      <c r="F14" s="311"/>
      <c r="G14" s="309" t="s">
        <v>278</v>
      </c>
      <c r="H14" s="310"/>
      <c r="I14" s="311"/>
      <c r="J14" s="248"/>
      <c r="K14" s="309" t="s">
        <v>284</v>
      </c>
      <c r="L14" s="311"/>
      <c r="M14" s="309" t="s">
        <v>285</v>
      </c>
      <c r="N14" s="311"/>
      <c r="O14" s="64">
        <f>P14/$B$11</f>
        <v>1</v>
      </c>
      <c r="P14" s="8">
        <f>COUNTIF(P3:P11,"&gt;3")</f>
        <v>9</v>
      </c>
      <c r="Q14" s="5"/>
      <c r="R14" s="5"/>
    </row>
    <row r="15" spans="2:16" ht="13.5" thickBot="1">
      <c r="B15" s="2"/>
      <c r="C15" s="4" t="s">
        <v>37</v>
      </c>
      <c r="D15" s="244"/>
      <c r="E15" s="310"/>
      <c r="F15" s="310"/>
      <c r="G15" s="310"/>
      <c r="H15" s="310"/>
      <c r="I15" s="310"/>
      <c r="J15" s="310"/>
      <c r="K15" s="310"/>
      <c r="L15" s="310"/>
      <c r="M15" s="310"/>
      <c r="N15" s="311"/>
      <c r="O15" s="64">
        <f>P15/$B$11</f>
        <v>1</v>
      </c>
      <c r="P15" s="8">
        <f>COUNTIF(P3:P11,"&gt;6")</f>
        <v>9</v>
      </c>
    </row>
    <row r="17" ht="12.75">
      <c r="T17" s="3"/>
    </row>
    <row r="18" ht="12.75">
      <c r="T18" s="3"/>
    </row>
    <row r="19" ht="12.75">
      <c r="T19" s="3"/>
    </row>
    <row r="20" ht="12.75">
      <c r="T20" s="3"/>
    </row>
    <row r="21" ht="12.75">
      <c r="T21" s="3"/>
    </row>
    <row r="22" ht="12.75">
      <c r="T22" s="3"/>
    </row>
    <row r="23" ht="12.75">
      <c r="T23" s="3"/>
    </row>
    <row r="24" ht="12.75">
      <c r="T24" s="3"/>
    </row>
  </sheetData>
  <sheetProtection/>
  <mergeCells count="7">
    <mergeCell ref="E15:N15"/>
    <mergeCell ref="C12:D12"/>
    <mergeCell ref="E14:F14"/>
    <mergeCell ref="G13:H13"/>
    <mergeCell ref="G14:I14"/>
    <mergeCell ref="K14:L14"/>
    <mergeCell ref="M14:N14"/>
  </mergeCells>
  <conditionalFormatting sqref="P3:Q11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O3:O11 R3:R11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0"/>
  <sheetViews>
    <sheetView tabSelected="1" workbookViewId="0" topLeftCell="B1">
      <selection activeCell="L13" sqref="L13"/>
    </sheetView>
  </sheetViews>
  <sheetFormatPr defaultColWidth="9.00390625" defaultRowHeight="12.75"/>
  <cols>
    <col min="1" max="1" width="4.7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9" width="5.625" style="0" customWidth="1"/>
    <col min="10" max="10" width="5.375" style="0" customWidth="1"/>
    <col min="11" max="11" width="6.375" style="0" customWidth="1"/>
    <col min="13" max="13" width="9.875" style="3" customWidth="1"/>
    <col min="14" max="14" width="12.125" style="10" bestFit="1" customWidth="1"/>
  </cols>
  <sheetData>
    <row r="1" spans="4:32" ht="13.5" thickBot="1">
      <c r="D1" s="66" t="s">
        <v>362</v>
      </c>
      <c r="E1" s="138"/>
      <c r="F1" s="138"/>
      <c r="G1" s="66"/>
      <c r="H1" s="66"/>
      <c r="I1" s="66"/>
      <c r="J1" s="66"/>
      <c r="K1" s="138"/>
      <c r="L1" s="138"/>
      <c r="M1" s="5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56"/>
      <c r="AB1" s="57"/>
      <c r="AE1" s="14"/>
      <c r="AF1" s="15"/>
    </row>
    <row r="2" spans="2:28" ht="16.5" customHeight="1" thickBot="1">
      <c r="B2" s="58" t="s">
        <v>71</v>
      </c>
      <c r="C2" s="284" t="s">
        <v>26</v>
      </c>
      <c r="D2" s="285" t="s">
        <v>72</v>
      </c>
      <c r="E2" s="234">
        <v>42905</v>
      </c>
      <c r="F2" s="236">
        <v>42906</v>
      </c>
      <c r="G2" s="236">
        <v>42907</v>
      </c>
      <c r="H2" s="234">
        <v>42908</v>
      </c>
      <c r="I2" s="345">
        <v>42909</v>
      </c>
      <c r="J2" s="237">
        <v>42910</v>
      </c>
      <c r="K2" s="70" t="s">
        <v>364</v>
      </c>
      <c r="L2" s="133" t="s">
        <v>365</v>
      </c>
      <c r="M2" s="61" t="s">
        <v>24</v>
      </c>
      <c r="N2" s="62" t="s">
        <v>98</v>
      </c>
      <c r="U2" s="33"/>
      <c r="V2" s="33"/>
      <c r="W2" s="33"/>
      <c r="X2" s="33"/>
      <c r="Y2" s="33"/>
      <c r="Z2" s="33"/>
      <c r="AA2" s="33"/>
      <c r="AB2" s="33"/>
    </row>
    <row r="3" spans="2:28" ht="12.75" customHeight="1">
      <c r="B3" s="289">
        <v>14</v>
      </c>
      <c r="C3" s="286" t="s">
        <v>368</v>
      </c>
      <c r="D3" s="287">
        <v>7</v>
      </c>
      <c r="E3" s="288"/>
      <c r="F3" s="346">
        <v>6</v>
      </c>
      <c r="G3" s="346">
        <v>6</v>
      </c>
      <c r="H3" s="346">
        <v>7</v>
      </c>
      <c r="I3" s="347">
        <v>7</v>
      </c>
      <c r="J3" s="348">
        <v>7</v>
      </c>
      <c r="K3" s="341">
        <v>6</v>
      </c>
      <c r="L3" s="342">
        <v>7</v>
      </c>
      <c r="M3" s="90">
        <f aca="true" t="shared" si="0" ref="M3:M11">AVERAGE(E3:J3)</f>
        <v>6.6</v>
      </c>
      <c r="N3" s="8">
        <f aca="true" t="shared" si="1" ref="N3:N10">ROUND(M3,0)</f>
        <v>7</v>
      </c>
      <c r="U3" s="33"/>
      <c r="V3" s="33"/>
      <c r="W3" s="33"/>
      <c r="X3" s="33"/>
      <c r="Y3" s="33"/>
      <c r="Z3" s="33"/>
      <c r="AA3" s="33"/>
      <c r="AB3" s="33"/>
    </row>
    <row r="4" spans="1:14" ht="12.75">
      <c r="A4" s="3">
        <f aca="true" t="shared" si="2" ref="A4:A14">M4</f>
        <v>6.6</v>
      </c>
      <c r="B4" s="2">
        <v>15</v>
      </c>
      <c r="C4" s="2" t="s">
        <v>351</v>
      </c>
      <c r="D4" s="126">
        <v>6</v>
      </c>
      <c r="E4" s="76"/>
      <c r="F4" s="12">
        <v>6</v>
      </c>
      <c r="G4" s="12">
        <v>7</v>
      </c>
      <c r="H4" s="12">
        <v>7</v>
      </c>
      <c r="I4" s="134">
        <v>6</v>
      </c>
      <c r="J4" s="86">
        <v>7</v>
      </c>
      <c r="K4" s="343">
        <v>6</v>
      </c>
      <c r="L4" s="344">
        <v>7</v>
      </c>
      <c r="M4" s="90">
        <f t="shared" si="0"/>
        <v>6.6</v>
      </c>
      <c r="N4" s="8">
        <f t="shared" si="1"/>
        <v>7</v>
      </c>
    </row>
    <row r="5" spans="1:14" ht="12.75">
      <c r="A5" s="3" t="e">
        <f t="shared" si="2"/>
        <v>#DIV/0!</v>
      </c>
      <c r="B5" s="2">
        <v>16</v>
      </c>
      <c r="C5" s="2" t="s">
        <v>352</v>
      </c>
      <c r="D5" s="126" t="s">
        <v>105</v>
      </c>
      <c r="E5" s="76"/>
      <c r="F5" s="168"/>
      <c r="G5" s="12"/>
      <c r="H5" s="12"/>
      <c r="I5" s="134"/>
      <c r="J5" s="86"/>
      <c r="K5" s="343"/>
      <c r="L5" s="344"/>
      <c r="M5" s="90" t="e">
        <f t="shared" si="0"/>
        <v>#DIV/0!</v>
      </c>
      <c r="N5" s="8" t="e">
        <f t="shared" si="1"/>
        <v>#DIV/0!</v>
      </c>
    </row>
    <row r="6" spans="1:14" ht="12.75">
      <c r="A6" s="3">
        <f t="shared" si="2"/>
        <v>7</v>
      </c>
      <c r="B6" s="2">
        <v>17</v>
      </c>
      <c r="C6" s="2" t="s">
        <v>353</v>
      </c>
      <c r="D6" s="126">
        <v>3</v>
      </c>
      <c r="E6" s="76"/>
      <c r="F6" s="168">
        <v>6</v>
      </c>
      <c r="G6" s="12">
        <v>7</v>
      </c>
      <c r="H6" s="12">
        <v>8</v>
      </c>
      <c r="I6" s="134">
        <v>7</v>
      </c>
      <c r="J6" s="86">
        <v>7</v>
      </c>
      <c r="K6" s="343">
        <v>6</v>
      </c>
      <c r="L6" s="344">
        <v>7</v>
      </c>
      <c r="M6" s="90">
        <f t="shared" si="0"/>
        <v>7</v>
      </c>
      <c r="N6" s="8">
        <f t="shared" si="1"/>
        <v>7</v>
      </c>
    </row>
    <row r="7" spans="1:14" ht="12.75">
      <c r="A7" s="3">
        <f t="shared" si="2"/>
        <v>8.8</v>
      </c>
      <c r="B7" s="2">
        <v>18</v>
      </c>
      <c r="C7" s="2" t="s">
        <v>354</v>
      </c>
      <c r="D7" s="126" t="s">
        <v>136</v>
      </c>
      <c r="E7" s="76"/>
      <c r="F7" s="168">
        <v>8</v>
      </c>
      <c r="G7" s="12">
        <v>9</v>
      </c>
      <c r="H7" s="12">
        <v>9</v>
      </c>
      <c r="I7" s="134">
        <v>9</v>
      </c>
      <c r="J7" s="86">
        <v>9</v>
      </c>
      <c r="K7" s="343">
        <v>9</v>
      </c>
      <c r="L7" s="344">
        <v>9</v>
      </c>
      <c r="M7" s="90">
        <f t="shared" si="0"/>
        <v>8.8</v>
      </c>
      <c r="N7" s="8">
        <f t="shared" si="1"/>
        <v>9</v>
      </c>
    </row>
    <row r="8" spans="1:14" ht="12.75">
      <c r="A8" s="3">
        <f t="shared" si="2"/>
        <v>6.6</v>
      </c>
      <c r="B8" s="2">
        <v>19</v>
      </c>
      <c r="C8" s="2" t="s">
        <v>355</v>
      </c>
      <c r="D8" s="126">
        <v>5</v>
      </c>
      <c r="E8" s="76"/>
      <c r="F8" s="12">
        <v>6</v>
      </c>
      <c r="G8" s="12">
        <v>7</v>
      </c>
      <c r="H8" s="12">
        <v>7</v>
      </c>
      <c r="I8" s="134">
        <v>6</v>
      </c>
      <c r="J8" s="86">
        <v>7</v>
      </c>
      <c r="K8" s="343">
        <v>6</v>
      </c>
      <c r="L8" s="344">
        <v>7</v>
      </c>
      <c r="M8" s="90">
        <f t="shared" si="0"/>
        <v>6.6</v>
      </c>
      <c r="N8" s="8">
        <f t="shared" si="1"/>
        <v>7</v>
      </c>
    </row>
    <row r="9" spans="1:14" ht="12.75">
      <c r="A9" s="3">
        <f t="shared" si="2"/>
        <v>6.6</v>
      </c>
      <c r="B9" s="2">
        <v>20</v>
      </c>
      <c r="C9" s="2" t="s">
        <v>356</v>
      </c>
      <c r="D9" s="126">
        <v>8</v>
      </c>
      <c r="E9" s="76"/>
      <c r="F9" s="168">
        <v>6</v>
      </c>
      <c r="G9" s="349">
        <v>6</v>
      </c>
      <c r="H9" s="12">
        <v>7</v>
      </c>
      <c r="I9" s="134">
        <v>7</v>
      </c>
      <c r="J9" s="86">
        <v>7</v>
      </c>
      <c r="K9" s="343">
        <v>7</v>
      </c>
      <c r="L9" s="344">
        <v>7</v>
      </c>
      <c r="M9" s="90">
        <f>AVERAGE(E9:J9)</f>
        <v>6.6</v>
      </c>
      <c r="N9" s="8">
        <f t="shared" si="1"/>
        <v>7</v>
      </c>
    </row>
    <row r="10" spans="1:14" ht="12.75">
      <c r="A10" s="3">
        <f t="shared" si="2"/>
        <v>8.8</v>
      </c>
      <c r="B10" s="2">
        <v>21</v>
      </c>
      <c r="C10" s="2" t="s">
        <v>357</v>
      </c>
      <c r="D10" s="126">
        <v>4</v>
      </c>
      <c r="E10" s="76"/>
      <c r="F10" s="12">
        <v>8</v>
      </c>
      <c r="G10" s="12">
        <v>9</v>
      </c>
      <c r="H10" s="12">
        <v>9</v>
      </c>
      <c r="I10" s="134">
        <v>9</v>
      </c>
      <c r="J10" s="86">
        <v>9</v>
      </c>
      <c r="K10" s="343">
        <v>9</v>
      </c>
      <c r="L10" s="344">
        <v>9</v>
      </c>
      <c r="M10" s="90">
        <f t="shared" si="0"/>
        <v>8.8</v>
      </c>
      <c r="N10" s="8">
        <f t="shared" si="1"/>
        <v>9</v>
      </c>
    </row>
    <row r="11" spans="1:14" ht="12.75">
      <c r="A11" s="3" t="e">
        <f t="shared" si="2"/>
        <v>#DIV/0!</v>
      </c>
      <c r="B11" s="2">
        <v>22</v>
      </c>
      <c r="C11" s="2" t="s">
        <v>358</v>
      </c>
      <c r="D11" s="126">
        <v>13</v>
      </c>
      <c r="E11" s="76"/>
      <c r="F11" s="12"/>
      <c r="G11" s="12"/>
      <c r="H11" s="12"/>
      <c r="I11" s="134"/>
      <c r="J11" s="86"/>
      <c r="K11" s="343"/>
      <c r="L11" s="344"/>
      <c r="M11" s="90" t="e">
        <f t="shared" si="0"/>
        <v>#DIV/0!</v>
      </c>
      <c r="N11" s="8" t="e">
        <f>ROUND(M11,0)</f>
        <v>#DIV/0!</v>
      </c>
    </row>
    <row r="12" spans="1:14" ht="12.75">
      <c r="A12" s="3">
        <f t="shared" si="2"/>
        <v>9.6</v>
      </c>
      <c r="B12" s="2">
        <v>23</v>
      </c>
      <c r="C12" s="2" t="s">
        <v>359</v>
      </c>
      <c r="D12" s="126">
        <v>12</v>
      </c>
      <c r="E12" s="76"/>
      <c r="F12" s="12">
        <v>9</v>
      </c>
      <c r="G12" s="12">
        <v>10</v>
      </c>
      <c r="H12" s="12">
        <v>10</v>
      </c>
      <c r="I12" s="134">
        <v>9</v>
      </c>
      <c r="J12" s="86">
        <v>10</v>
      </c>
      <c r="K12" s="343">
        <v>10</v>
      </c>
      <c r="L12" s="344">
        <v>10</v>
      </c>
      <c r="M12" s="90">
        <f>AVERAGE(E12:J12)</f>
        <v>9.6</v>
      </c>
      <c r="N12" s="8">
        <f>ROUND(M12,0)</f>
        <v>10</v>
      </c>
    </row>
    <row r="13" spans="1:14" ht="12.75">
      <c r="A13" s="3" t="e">
        <f t="shared" si="2"/>
        <v>#DIV/0!</v>
      </c>
      <c r="B13" s="2">
        <v>24</v>
      </c>
      <c r="C13" s="37" t="s">
        <v>360</v>
      </c>
      <c r="D13" s="126" t="s">
        <v>104</v>
      </c>
      <c r="E13" s="76"/>
      <c r="F13" s="12"/>
      <c r="G13" s="12"/>
      <c r="H13" s="12"/>
      <c r="I13" s="134"/>
      <c r="J13" s="86"/>
      <c r="K13" s="343"/>
      <c r="L13" s="344"/>
      <c r="M13" s="90" t="e">
        <f>AVERAGE(E13:J13)</f>
        <v>#DIV/0!</v>
      </c>
      <c r="N13" s="8" t="e">
        <f>ROUND(M13,0)</f>
        <v>#DIV/0!</v>
      </c>
    </row>
    <row r="14" spans="1:14" ht="12.75">
      <c r="A14" s="3">
        <f t="shared" si="2"/>
        <v>6.714285714285714</v>
      </c>
      <c r="B14" s="2">
        <v>25</v>
      </c>
      <c r="C14" s="37" t="s">
        <v>361</v>
      </c>
      <c r="D14" s="126" t="s">
        <v>155</v>
      </c>
      <c r="E14" s="76"/>
      <c r="F14" s="12">
        <v>6</v>
      </c>
      <c r="G14" s="12">
        <v>7</v>
      </c>
      <c r="H14" s="12">
        <v>7</v>
      </c>
      <c r="I14" s="134">
        <v>7</v>
      </c>
      <c r="J14" s="86">
        <v>7</v>
      </c>
      <c r="K14" s="343">
        <v>6</v>
      </c>
      <c r="L14" s="344">
        <v>7</v>
      </c>
      <c r="M14" s="90">
        <f>AVERAGE(E14:L14)</f>
        <v>6.714285714285714</v>
      </c>
      <c r="N14" s="8">
        <f>ROUND(M14,0)</f>
        <v>7</v>
      </c>
    </row>
    <row r="15" spans="2:14" s="5" customFormat="1" ht="12.75">
      <c r="B15" s="2"/>
      <c r="C15" s="307" t="s">
        <v>0</v>
      </c>
      <c r="D15" s="308"/>
      <c r="E15" s="105"/>
      <c r="F15" s="34"/>
      <c r="G15" s="34"/>
      <c r="H15" s="34"/>
      <c r="I15" s="131"/>
      <c r="J15" s="106"/>
      <c r="K15" s="110">
        <f>AVERAGE(K4:K14)</f>
        <v>7.375</v>
      </c>
      <c r="L15" s="98">
        <f>AVERAGE(L4:L14)</f>
        <v>7.875</v>
      </c>
      <c r="M15" s="89" t="e">
        <f>AVERAGE(M4:M14)</f>
        <v>#DIV/0!</v>
      </c>
      <c r="N15" s="34" t="e">
        <f>AVERAGE(N4:N14)</f>
        <v>#DIV/0!</v>
      </c>
    </row>
    <row r="16" spans="2:14" s="5" customFormat="1" ht="13.5" thickBot="1">
      <c r="B16" s="2"/>
      <c r="C16" s="6"/>
      <c r="D16" s="67"/>
      <c r="E16" s="283"/>
      <c r="F16" s="282" t="s">
        <v>328</v>
      </c>
      <c r="G16" s="282" t="s">
        <v>367</v>
      </c>
      <c r="H16" s="282" t="s">
        <v>369</v>
      </c>
      <c r="I16" s="275" t="s">
        <v>370</v>
      </c>
      <c r="J16" s="221" t="s">
        <v>366</v>
      </c>
      <c r="K16" s="297"/>
      <c r="L16" s="297"/>
      <c r="M16" s="84"/>
      <c r="N16" s="9"/>
    </row>
    <row r="17" spans="2:14" ht="13.5" thickBot="1">
      <c r="B17" s="2"/>
      <c r="C17" s="4" t="s">
        <v>36</v>
      </c>
      <c r="D17" s="68"/>
      <c r="E17" s="302" t="s">
        <v>246</v>
      </c>
      <c r="F17" s="304"/>
      <c r="G17" s="304"/>
      <c r="H17" s="304"/>
      <c r="I17" s="304"/>
      <c r="J17" s="304"/>
      <c r="K17" s="310"/>
      <c r="L17" s="311"/>
      <c r="M17" s="64" t="e">
        <f>N17/#REF!</f>
        <v>#REF!</v>
      </c>
      <c r="N17" s="8">
        <f>COUNTIF(N4:N14,"&gt;3")</f>
        <v>8</v>
      </c>
    </row>
    <row r="18" spans="2:14" ht="12.75">
      <c r="B18" s="2"/>
      <c r="C18" s="4" t="s">
        <v>37</v>
      </c>
      <c r="D18" s="4"/>
      <c r="E18" s="63"/>
      <c r="F18" s="63"/>
      <c r="G18" s="63"/>
      <c r="H18" s="63"/>
      <c r="I18" s="63"/>
      <c r="J18" s="63"/>
      <c r="K18" s="63"/>
      <c r="L18" s="63"/>
      <c r="M18" s="64" t="e">
        <f>N18/#REF!</f>
        <v>#REF!</v>
      </c>
      <c r="N18" s="8">
        <f>COUNTIF(N4:N14,"&gt;6")</f>
        <v>8</v>
      </c>
    </row>
    <row r="20" ht="12.75">
      <c r="C20" t="s">
        <v>363</v>
      </c>
    </row>
  </sheetData>
  <sheetProtection/>
  <mergeCells count="3">
    <mergeCell ref="E17:L17"/>
    <mergeCell ref="C15:D15"/>
    <mergeCell ref="K16:L16"/>
  </mergeCells>
  <conditionalFormatting sqref="N3:N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M3:M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7">
      <selection activeCell="E20" sqref="E20"/>
    </sheetView>
  </sheetViews>
  <sheetFormatPr defaultColWidth="9.00390625" defaultRowHeight="12.75"/>
  <cols>
    <col min="1" max="1" width="17.75390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7.00390625" style="0" customWidth="1"/>
    <col min="9" max="9" width="7.875" style="0" customWidth="1"/>
    <col min="10" max="10" width="8.125" style="0" customWidth="1"/>
    <col min="11" max="13" width="6.75390625" style="0" customWidth="1"/>
    <col min="14" max="14" width="7.625" style="0" customWidth="1"/>
    <col min="15" max="15" width="10.00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287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331" t="s">
        <v>5</v>
      </c>
      <c r="B5" s="332"/>
      <c r="C5" s="332"/>
      <c r="D5" s="333"/>
      <c r="E5" s="326" t="s">
        <v>6</v>
      </c>
      <c r="F5" s="315"/>
      <c r="G5" s="315"/>
      <c r="H5" s="315"/>
      <c r="I5" s="315"/>
    </row>
    <row r="6" spans="1:9" ht="12.75">
      <c r="A6" s="322" t="s">
        <v>130</v>
      </c>
      <c r="B6" s="325"/>
      <c r="C6" s="325"/>
      <c r="D6" s="323"/>
      <c r="E6" s="12" t="s">
        <v>288</v>
      </c>
      <c r="F6" s="32"/>
      <c r="H6" s="32"/>
      <c r="I6" s="32"/>
    </row>
    <row r="7" spans="1:9" ht="12.75">
      <c r="A7" s="322" t="s">
        <v>50</v>
      </c>
      <c r="B7" s="325"/>
      <c r="C7" s="325"/>
      <c r="D7" s="323"/>
      <c r="E7" s="12" t="s">
        <v>289</v>
      </c>
      <c r="F7" s="32"/>
      <c r="H7" s="32"/>
      <c r="I7" s="32"/>
    </row>
    <row r="8" spans="1:9" ht="12.75">
      <c r="A8" s="322" t="s">
        <v>74</v>
      </c>
      <c r="B8" s="325"/>
      <c r="C8" s="325"/>
      <c r="D8" s="323"/>
      <c r="E8" s="12" t="s">
        <v>290</v>
      </c>
      <c r="F8" s="32"/>
      <c r="H8" s="32"/>
      <c r="I8" s="32"/>
    </row>
    <row r="9" spans="1:10" ht="12.75">
      <c r="A9" s="322" t="s">
        <v>17</v>
      </c>
      <c r="B9" s="325"/>
      <c r="C9" s="325"/>
      <c r="D9" s="323"/>
      <c r="E9" s="12" t="s">
        <v>288</v>
      </c>
      <c r="F9" s="12" t="s">
        <v>292</v>
      </c>
      <c r="G9" s="12" t="s">
        <v>293</v>
      </c>
      <c r="H9" s="12" t="s">
        <v>131</v>
      </c>
      <c r="I9" s="12" t="s">
        <v>132</v>
      </c>
      <c r="J9" s="12" t="s">
        <v>294</v>
      </c>
    </row>
    <row r="10" spans="1:9" ht="12.75">
      <c r="A10" s="328" t="s">
        <v>38</v>
      </c>
      <c r="B10" s="329"/>
      <c r="C10" s="329"/>
      <c r="D10" s="330"/>
      <c r="E10" s="12" t="s">
        <v>291</v>
      </c>
      <c r="I10" s="32"/>
    </row>
    <row r="11" spans="3:6" ht="12.75">
      <c r="C11" s="14"/>
      <c r="D11" s="14"/>
      <c r="E11" s="14"/>
      <c r="F11" s="14"/>
    </row>
    <row r="12" spans="1:19" ht="12.75">
      <c r="A12" s="24" t="s">
        <v>8</v>
      </c>
      <c r="B12" s="24" t="s">
        <v>9</v>
      </c>
      <c r="C12" s="24">
        <v>10</v>
      </c>
      <c r="D12" s="25">
        <v>9</v>
      </c>
      <c r="E12" s="25">
        <v>8</v>
      </c>
      <c r="F12" s="24">
        <v>7</v>
      </c>
      <c r="G12" s="24">
        <v>6</v>
      </c>
      <c r="H12" s="24">
        <v>5</v>
      </c>
      <c r="I12" s="24">
        <v>4</v>
      </c>
      <c r="J12" s="24">
        <v>3</v>
      </c>
      <c r="K12" s="24">
        <v>2</v>
      </c>
      <c r="L12" s="24">
        <v>1</v>
      </c>
      <c r="M12" s="24">
        <v>0</v>
      </c>
      <c r="N12" s="24" t="s">
        <v>13</v>
      </c>
      <c r="O12" s="24" t="s">
        <v>10</v>
      </c>
      <c r="P12" s="26" t="s">
        <v>11</v>
      </c>
      <c r="Q12" s="26" t="s">
        <v>12</v>
      </c>
      <c r="R12" s="14"/>
      <c r="S12" s="14"/>
    </row>
    <row r="13" spans="1:19" ht="13.5" thickBot="1">
      <c r="A13" s="140" t="s">
        <v>18</v>
      </c>
      <c r="B13" s="140" t="s">
        <v>19</v>
      </c>
      <c r="C13" s="140"/>
      <c r="D13" s="141"/>
      <c r="E13" s="141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2"/>
      <c r="Q13" s="142"/>
      <c r="R13" s="14"/>
      <c r="S13" s="14"/>
    </row>
    <row r="14" spans="1:17" ht="12.75">
      <c r="A14" s="143" t="s">
        <v>295</v>
      </c>
      <c r="B14" s="144" t="s">
        <v>97</v>
      </c>
      <c r="C14" s="145">
        <f>COUNTIF('27в_ПО'!$AB$3:$AB$30,C12)</f>
        <v>4</v>
      </c>
      <c r="D14" s="145">
        <f>COUNTIF('27в_ПО'!$AB$3:$AB$30,D12)</f>
        <v>9</v>
      </c>
      <c r="E14" s="145">
        <f>COUNTIF('27в_ПО'!$AB$3:$AB$30,E12)</f>
        <v>5</v>
      </c>
      <c r="F14" s="145">
        <f>COUNTIF('27в_ПО'!$AB$3:$AB$30,F12)</f>
        <v>7</v>
      </c>
      <c r="G14" s="145">
        <f>COUNTIF('27в_ПО'!$AB$3:$AB$30,G12)</f>
        <v>2</v>
      </c>
      <c r="H14" s="145">
        <f>COUNTIF('27в_ПО'!$AB$3:$AB$30,H12)</f>
        <v>1</v>
      </c>
      <c r="I14" s="145">
        <f>COUNTIF('27в_ПО'!$AB$3:$AB$30,I12)</f>
        <v>0</v>
      </c>
      <c r="J14" s="145">
        <f>COUNTIF('27в_ПО'!$AB$3:$AB$30,J12)</f>
        <v>0</v>
      </c>
      <c r="K14" s="145">
        <f>COUNTIF('27в_ПО'!$AB$3:$AB$30,K12)</f>
        <v>0</v>
      </c>
      <c r="L14" s="145">
        <f>COUNTIF('27в_ПО'!$AB$3:$AB$30,L12)</f>
        <v>0</v>
      </c>
      <c r="M14" s="145">
        <f>COUNTIF('27в_ПО'!$AB$3:$AB$30,M12)</f>
        <v>0</v>
      </c>
      <c r="N14" s="145">
        <f>$A$16-SUM(C14:M14)</f>
        <v>0</v>
      </c>
      <c r="O14" s="146">
        <f>'27в_ПО'!AB31</f>
        <v>8.107142857142858</v>
      </c>
      <c r="P14" s="147">
        <f>SUM(C14:I14)/A16</f>
        <v>1</v>
      </c>
      <c r="Q14" s="148">
        <f>SUM(C14:F14)/A16</f>
        <v>0.8928571428571429</v>
      </c>
    </row>
    <row r="15" spans="1:17" ht="12.75">
      <c r="A15" s="149"/>
      <c r="B15" s="1" t="s">
        <v>7</v>
      </c>
      <c r="C15" s="1">
        <f>COUNTIF('27в_ПО'!$AD$3:$AD$30,C12)</f>
        <v>6</v>
      </c>
      <c r="D15" s="1">
        <f>COUNTIF('27в_ПО'!$AD$3:$AD$30,D12)</f>
        <v>5</v>
      </c>
      <c r="E15" s="1">
        <f>COUNTIF('27в_ПО'!$AD$3:$AD$30,E12)</f>
        <v>5</v>
      </c>
      <c r="F15" s="1">
        <f>COUNTIF('27в_ПО'!$AD$3:$AD$30,F12)</f>
        <v>9</v>
      </c>
      <c r="G15" s="1">
        <f>COUNTIF('27в_ПО'!$AD$3:$AD$30,G12)</f>
        <v>3</v>
      </c>
      <c r="H15" s="1">
        <f>COUNTIF('27в_ПО'!$AD$3:$AD$30,H12)</f>
        <v>0</v>
      </c>
      <c r="I15" s="1">
        <f>COUNTIF('27в_ПО'!$AD$3:$AD$30,I12)</f>
        <v>0</v>
      </c>
      <c r="J15" s="1">
        <f>COUNTIF('27в_ПО'!$AD$3:$AD$30,J12)</f>
        <v>0</v>
      </c>
      <c r="K15" s="1">
        <f>COUNTIF('27в_ПО'!$AD$3:$AD$30,K12)</f>
        <v>0</v>
      </c>
      <c r="L15" s="1">
        <f>COUNTIF('27в_ПО'!$AD$3:$AD$30,L12)</f>
        <v>0</v>
      </c>
      <c r="M15" s="1">
        <f>COUNTIF('27в_ПО'!$AD$3:$AD$30,M12)</f>
        <v>0</v>
      </c>
      <c r="N15" s="21">
        <f>$A$16-SUM(C15:M15)</f>
        <v>0</v>
      </c>
      <c r="O15" s="31">
        <f>'27в_ПО'!AD31</f>
        <v>8.071428571428571</v>
      </c>
      <c r="P15" s="30">
        <f>SUM(C15:I15)/$A$16</f>
        <v>1</v>
      </c>
      <c r="Q15" s="150">
        <f>SUM(C15:F15)/$A$16</f>
        <v>0.8928571428571429</v>
      </c>
    </row>
    <row r="16" spans="1:17" ht="13.5" thickBot="1">
      <c r="A16" s="151">
        <f>'27в_ПО'!B30</f>
        <v>28</v>
      </c>
      <c r="B16" s="152" t="s">
        <v>96</v>
      </c>
      <c r="C16" s="152">
        <f>COUNTIF('27в_ПО'!$AF$3:$AF$30,C12)</f>
        <v>7</v>
      </c>
      <c r="D16" s="152">
        <f>COUNTIF('27в_ПО'!$AF$3:$AF$30,D12)</f>
        <v>7</v>
      </c>
      <c r="E16" s="152">
        <f>COUNTIF('27в_ПО'!$AF$3:$AF$30,E12)</f>
        <v>5</v>
      </c>
      <c r="F16" s="152">
        <f>COUNTIF('27в_ПО'!$AF$3:$AF$30,F12)</f>
        <v>7</v>
      </c>
      <c r="G16" s="152">
        <f>COUNTIF('27в_ПО'!$AF$3:$AF$30,G12)</f>
        <v>2</v>
      </c>
      <c r="H16" s="152">
        <f>COUNTIF('27в_ПО'!$AF$3:$AF$30,H12)</f>
        <v>0</v>
      </c>
      <c r="I16" s="152">
        <f>COUNTIF('27в_ПО'!$AF$3:$AF$30,I12)</f>
        <v>0</v>
      </c>
      <c r="J16" s="152">
        <f>COUNTIF('27в_ПО'!$AF$3:$AF$30,J12)</f>
        <v>0</v>
      </c>
      <c r="K16" s="152">
        <f>COUNTIF('27в_ПО'!$AF$3:$AF$30,K12)</f>
        <v>0</v>
      </c>
      <c r="L16" s="152">
        <f>COUNTIF('27в_ПО'!$AF$3:$AF$30,L12)</f>
        <v>0</v>
      </c>
      <c r="M16" s="152">
        <f>COUNTIF('27в_ПО'!$AF$3:$AF$30,M12)</f>
        <v>0</v>
      </c>
      <c r="N16" s="153">
        <f>$A$16-SUM(C16:M16)</f>
        <v>0</v>
      </c>
      <c r="O16" s="154">
        <f>'27в_ПО'!AF31</f>
        <v>8.357142857142858</v>
      </c>
      <c r="P16" s="155">
        <f>SUM(C16:I16)/$A$16</f>
        <v>1</v>
      </c>
      <c r="Q16" s="156">
        <f>SUM(C16:F16)/$A$16</f>
        <v>0.9285714285714286</v>
      </c>
    </row>
    <row r="17" spans="1:17" ht="12.75">
      <c r="A17" s="143" t="s">
        <v>296</v>
      </c>
      <c r="B17" s="144" t="s">
        <v>1</v>
      </c>
      <c r="C17" s="145">
        <f>COUNTIF('47ппа_САПР'!$N$3:$N$21,C12)</f>
        <v>7</v>
      </c>
      <c r="D17" s="145">
        <f>COUNTIF('47ппа_САПР'!$N$3:$N$21,D12)</f>
        <v>6</v>
      </c>
      <c r="E17" s="145">
        <f>COUNTIF('47ппа_САПР'!$N$3:$N$21,E12)</f>
        <v>3</v>
      </c>
      <c r="F17" s="145">
        <f>COUNTIF('47ппа_САПР'!$N$3:$N$21,F12)</f>
        <v>2</v>
      </c>
      <c r="G17" s="145">
        <f>COUNTIF('47ппа_САПР'!$N$3:$N$21,G12)</f>
        <v>0</v>
      </c>
      <c r="H17" s="145">
        <f>COUNTIF('47ппа_САПР'!$N$3:$N$21,H12)</f>
        <v>0</v>
      </c>
      <c r="I17" s="145">
        <f>COUNTIF('47ппа_САПР'!$N$3:$N$21,I12)</f>
        <v>0</v>
      </c>
      <c r="J17" s="145">
        <f>COUNTIF('47ппа_САПР'!$N$3:$N$21,J12)</f>
        <v>0</v>
      </c>
      <c r="K17" s="145">
        <f>COUNTIF('47ппа_САПР'!$N$3:$N$21,K12)</f>
        <v>0</v>
      </c>
      <c r="L17" s="145">
        <f>COUNTIF('47ппа_САПР'!$N$3:$N$21,L12)</f>
        <v>0</v>
      </c>
      <c r="M17" s="145">
        <f>COUNTIF('47ппа_САПР'!$N$3:$N$21,M12)</f>
        <v>0</v>
      </c>
      <c r="N17" s="145">
        <f>$A$18-SUM(C17:M17)</f>
        <v>0</v>
      </c>
      <c r="O17" s="146">
        <f>'47ппа_САПР'!N22</f>
        <v>9</v>
      </c>
      <c r="P17" s="147">
        <f>SUM(C17:I17)/$A$18</f>
        <v>1</v>
      </c>
      <c r="Q17" s="148">
        <f>SUM(C17:F17)/$A$18</f>
        <v>1</v>
      </c>
    </row>
    <row r="18" spans="1:17" ht="13.5" thickBot="1">
      <c r="A18" s="151">
        <f>'47ппа_САПР'!B21</f>
        <v>18</v>
      </c>
      <c r="B18" s="152" t="s">
        <v>7</v>
      </c>
      <c r="C18" s="152">
        <f>COUNTIF('47ппа_САПР'!$R$3:$R$21,C12)</f>
        <v>4</v>
      </c>
      <c r="D18" s="152">
        <f>COUNTIF('47ппа_САПР'!$R$3:$R$21,D12)</f>
        <v>8</v>
      </c>
      <c r="E18" s="152">
        <f>COUNTIF('47ппа_САПР'!$R$3:$R$21,E12)</f>
        <v>1</v>
      </c>
      <c r="F18" s="152">
        <f>COUNTIF('47ппа_САПР'!$R$3:$R$21,F12)</f>
        <v>3</v>
      </c>
      <c r="G18" s="152">
        <f>COUNTIF('47ппа_САПР'!$R$3:$R$21,G12)</f>
        <v>2</v>
      </c>
      <c r="H18" s="152">
        <f>COUNTIF('47ппа_САПР'!$R$3:$R$21,H12)</f>
        <v>0</v>
      </c>
      <c r="I18" s="152">
        <f>COUNTIF('47ппа_САПР'!$R$3:$R$21,I12)</f>
        <v>0</v>
      </c>
      <c r="J18" s="152">
        <f>COUNTIF('47ппа_САПР'!$R$3:$R$21,J12)</f>
        <v>0</v>
      </c>
      <c r="K18" s="152">
        <f>COUNTIF('47ппа_САПР'!$R$3:$R$21,K12)</f>
        <v>0</v>
      </c>
      <c r="L18" s="152">
        <f>COUNTIF('47ппа_САПР'!$R$3:$R$21,L12)</f>
        <v>0</v>
      </c>
      <c r="M18" s="152">
        <f>COUNTIF('47ппа_САПР'!$R$3:$R$21,M12)</f>
        <v>0</v>
      </c>
      <c r="N18" s="153">
        <f>$A$18-SUM(C18:M18)</f>
        <v>0</v>
      </c>
      <c r="O18" s="154">
        <f>'47ппа_САПР'!R22</f>
        <v>8.5</v>
      </c>
      <c r="P18" s="155">
        <f>SUM(C18:I18)/$A$18</f>
        <v>1</v>
      </c>
      <c r="Q18" s="156">
        <f>SUM(C18:F18)/$A$18</f>
        <v>0.8888888888888888</v>
      </c>
    </row>
    <row r="19" spans="1:17" ht="12.75">
      <c r="A19" s="143" t="s">
        <v>297</v>
      </c>
      <c r="B19" s="144" t="s">
        <v>1</v>
      </c>
      <c r="C19" s="145">
        <f>COUNTIF('48ппа-1_ИТ'!$W$3:$W$17,C12)</f>
        <v>0</v>
      </c>
      <c r="D19" s="145">
        <f>COUNTIF('48ппа-1_ИТ'!$W$3:$W$17,D12)</f>
        <v>0</v>
      </c>
      <c r="E19" s="145">
        <f>COUNTIF('48ппа-1_ИТ'!$W$3:$W$17,E12)</f>
        <v>2</v>
      </c>
      <c r="F19" s="145">
        <f>COUNTIF('48ппа-1_ИТ'!$W$3:$W$17,F12)</f>
        <v>4</v>
      </c>
      <c r="G19" s="145">
        <f>COUNTIF('48ппа-1_ИТ'!$W$3:$W$17,G12)</f>
        <v>2</v>
      </c>
      <c r="H19" s="145">
        <f>COUNTIF('48ппа-1_ИТ'!$W$3:$W$17,H12)</f>
        <v>2</v>
      </c>
      <c r="I19" s="145">
        <f>COUNTIF('48ппа-1_ИТ'!$W$3:$W$17,I12)</f>
        <v>5</v>
      </c>
      <c r="J19" s="145">
        <f>COUNTIF('48ппа-1_ИТ'!$W$3:$W$17,J12)</f>
        <v>0</v>
      </c>
      <c r="K19" s="145">
        <f>COUNTIF('48ппа-1_ИТ'!$W$3:$W$17,K12)</f>
        <v>0</v>
      </c>
      <c r="L19" s="145">
        <f>COUNTIF('48ппа-1_ИТ'!$W$3:$W$17,L12)</f>
        <v>0</v>
      </c>
      <c r="M19" s="145">
        <f>COUNTIF('48ппа-1_ИТ'!$W$3:$W$17,M12)</f>
        <v>0</v>
      </c>
      <c r="N19" s="145">
        <f>$A$20-SUM(C19:M19)</f>
        <v>0</v>
      </c>
      <c r="O19" s="146">
        <f>'48ппа-1_ИТ'!W18</f>
        <v>5.857142857142857</v>
      </c>
      <c r="P19" s="147">
        <f>SUM(C19:I19)/$A$20</f>
        <v>1</v>
      </c>
      <c r="Q19" s="148">
        <f>SUM(C19:F19)/$A$20</f>
        <v>0.4</v>
      </c>
    </row>
    <row r="20" spans="1:17" ht="13.5" thickBot="1">
      <c r="A20" s="151">
        <f>'48ппа-1_ИТ'!B17</f>
        <v>15</v>
      </c>
      <c r="B20" s="152" t="s">
        <v>7</v>
      </c>
      <c r="C20" s="152">
        <f>COUNTIF('48ппа-1_ИТ'!$AB$3:$AB$17,C12)</f>
        <v>0</v>
      </c>
      <c r="D20" s="152">
        <f>COUNTIF('48ппа-1_ИТ'!$AB$3:$AB$17,D12)</f>
        <v>0</v>
      </c>
      <c r="E20" s="152">
        <f>COUNTIF('48ппа-1_ИТ'!$AB$3:$AB$17,E12)</f>
        <v>1</v>
      </c>
      <c r="F20" s="152">
        <f>COUNTIF('48ппа-1_ИТ'!$AB$3:$AB$17,F12)</f>
        <v>3</v>
      </c>
      <c r="G20" s="152">
        <f>COUNTIF('48ппа-1_ИТ'!$AB$3:$AB$17,G12)</f>
        <v>4</v>
      </c>
      <c r="H20" s="152">
        <f>COUNTIF('48ппа-1_ИТ'!$AB$3:$AB$17,H12)</f>
        <v>7</v>
      </c>
      <c r="I20" s="152">
        <f>COUNTIF('48ппа-1_ИТ'!$AB$3:$AB$17,I12)</f>
        <v>0</v>
      </c>
      <c r="J20" s="152">
        <f>COUNTIF('48ппа-1_ИТ'!$AB$3:$AB$17,J12)</f>
        <v>0</v>
      </c>
      <c r="K20" s="152">
        <f>COUNTIF('48ппа-1_ИТ'!$AB$3:$AB$17,K12)</f>
        <v>0</v>
      </c>
      <c r="L20" s="152">
        <f>COUNTIF('48ппа-1_ИТ'!$AB$3:$AB$17,L12)</f>
        <v>0</v>
      </c>
      <c r="M20" s="152">
        <f>COUNTIF('48ппа-1_ИТ'!$AB$3:$AB$17,M12)</f>
        <v>0</v>
      </c>
      <c r="N20" s="153">
        <f>$A$20-SUM(C20:M20)</f>
        <v>0</v>
      </c>
      <c r="O20" s="154">
        <f>'48ппа-1_ИТ'!AB18</f>
        <v>5.857142857142857</v>
      </c>
      <c r="P20" s="155">
        <f>SUM(C20:I20)/$A$20</f>
        <v>1</v>
      </c>
      <c r="Q20" s="156">
        <f>SUM(C20:F20)/$A$20</f>
        <v>0.26666666666666666</v>
      </c>
    </row>
    <row r="21" spans="1:17" ht="12.75">
      <c r="A21" s="157" t="s">
        <v>298</v>
      </c>
      <c r="B21" s="158" t="s">
        <v>1</v>
      </c>
      <c r="C21" s="145">
        <f>COUNTIF('48ппа-1_Прогр'!$Q$3:$Q$17,C12)</f>
        <v>1</v>
      </c>
      <c r="D21" s="145">
        <f>COUNTIF('48ппа-1_Прогр'!$Q$3:$Q$17,D12)</f>
        <v>6</v>
      </c>
      <c r="E21" s="145">
        <f>COUNTIF('48ппа-1_Прогр'!$Q$3:$Q$17,E12)</f>
        <v>1</v>
      </c>
      <c r="F21" s="145">
        <f>COUNTIF('48ппа-1_Прогр'!$Q$3:$Q$17,F12)</f>
        <v>0</v>
      </c>
      <c r="G21" s="145">
        <f>COUNTIF('48ппа-1_Прогр'!$Q$3:$Q$17,G12)</f>
        <v>1</v>
      </c>
      <c r="H21" s="145">
        <f>COUNTIF('48ппа-1_Прогр'!$Q$3:$Q$17,H12)</f>
        <v>3</v>
      </c>
      <c r="I21" s="145">
        <f>COUNTIF('48ппа-1_Прогр'!$Q$3:$Q$17,I12)</f>
        <v>3</v>
      </c>
      <c r="J21" s="145">
        <f>COUNTIF('48ппа-1_Прогр'!$Q$3:$Q$17,J12)</f>
        <v>0</v>
      </c>
      <c r="K21" s="145">
        <f>COUNTIF('48ппа-1_Прогр'!$Q$3:$Q$17,K12)</f>
        <v>0</v>
      </c>
      <c r="L21" s="145">
        <f>COUNTIF('48ппа-1_Прогр'!$Q$3:$Q$17,L12)</f>
        <v>0</v>
      </c>
      <c r="M21" s="145">
        <f>COUNTIF('48ппа-1_Прогр'!$Q$3:$Q$17,M12)</f>
        <v>0</v>
      </c>
      <c r="N21" s="145">
        <f>$A$22-SUM(C21:M21)</f>
        <v>0</v>
      </c>
      <c r="O21" s="146">
        <f>'48ппа-1_Прогр'!Q18</f>
        <v>7</v>
      </c>
      <c r="P21" s="147">
        <f>SUM(C21:I21)/$A$22</f>
        <v>1</v>
      </c>
      <c r="Q21" s="148">
        <f>SUM(C21:F21)/$A$22</f>
        <v>0.5333333333333333</v>
      </c>
    </row>
    <row r="22" spans="1:17" ht="13.5" thickBot="1">
      <c r="A22" s="151">
        <f>'48ппа-1_Прогр'!B17</f>
        <v>15</v>
      </c>
      <c r="B22" s="159" t="s">
        <v>7</v>
      </c>
      <c r="C22" s="153">
        <f>COUNTIF('48ппа-1_Прогр'!$V$3:$V$17,C12)</f>
        <v>0</v>
      </c>
      <c r="D22" s="153">
        <f>COUNTIF('48ппа-1_Прогр'!$V$3:$V$17,D12)</f>
        <v>2</v>
      </c>
      <c r="E22" s="153">
        <f>COUNTIF('48ппа-1_Прогр'!$V$3:$V$17,E12)</f>
        <v>4</v>
      </c>
      <c r="F22" s="153">
        <f>COUNTIF('48ппа-1_Прогр'!$V$3:$V$17,F12)</f>
        <v>3</v>
      </c>
      <c r="G22" s="153">
        <f>COUNTIF('48ппа-1_Прогр'!$V$3:$V$17,G12)</f>
        <v>5</v>
      </c>
      <c r="H22" s="153">
        <f>COUNTIF('48ппа-1_Прогр'!$V$3:$V$17,H12)</f>
        <v>1</v>
      </c>
      <c r="I22" s="153">
        <f>COUNTIF('48ппа-1_Прогр'!$V$3:$V$17,I12)</f>
        <v>0</v>
      </c>
      <c r="J22" s="153">
        <f>COUNTIF('48ппа-1_Прогр'!$V$3:$V$17,J12)</f>
        <v>0</v>
      </c>
      <c r="K22" s="153">
        <f>COUNTIF('48ппа-1_Прогр'!$V$3:$V$17,K12)</f>
        <v>0</v>
      </c>
      <c r="L22" s="153">
        <f>COUNTIF('48ппа-1_Прогр'!$V$3:$V$17,L12)</f>
        <v>0</v>
      </c>
      <c r="M22" s="153">
        <f>COUNTIF('48ппа-1_Прогр'!$V$3:$V$17,M12)</f>
        <v>0</v>
      </c>
      <c r="N22" s="153">
        <f>$A$22-SUM(C22:M22)</f>
        <v>0</v>
      </c>
      <c r="O22" s="154">
        <f>'48ппа-1_Прогр'!V18</f>
        <v>7.066666666666666</v>
      </c>
      <c r="P22" s="155">
        <f>SUM(C22:I22)/$A$22</f>
        <v>1</v>
      </c>
      <c r="Q22" s="156">
        <f>SUM(C22:F22)/$A$22</f>
        <v>0.6</v>
      </c>
    </row>
    <row r="23" spans="1:17" ht="12.75">
      <c r="A23" s="157" t="s">
        <v>299</v>
      </c>
      <c r="B23" s="158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  <c r="P23" s="147"/>
      <c r="Q23" s="148"/>
    </row>
    <row r="24" spans="1:17" ht="13.5" thickBot="1">
      <c r="A24" s="151">
        <f>'217ту-1_СК_ИТ'!B17</f>
        <v>15</v>
      </c>
      <c r="B24" s="159" t="s">
        <v>7</v>
      </c>
      <c r="C24" s="152">
        <f>COUNTIF('217ту-1_СК_ИТ'!$O$3:$O$17,C12)</f>
        <v>0</v>
      </c>
      <c r="D24" s="152">
        <f>COUNTIF('217ту-1_СК_ИТ'!$O$3:$O$17,D12)</f>
        <v>2</v>
      </c>
      <c r="E24" s="152">
        <f>COUNTIF('217ту-1_СК_ИТ'!$O$3:$O$17,E12)</f>
        <v>3</v>
      </c>
      <c r="F24" s="152">
        <f>COUNTIF('217ту-1_СК_ИТ'!$O$3:$O$17,F12)</f>
        <v>4</v>
      </c>
      <c r="G24" s="152">
        <f>COUNTIF('217ту-1_СК_ИТ'!$O$3:$O$17,G12)</f>
        <v>0</v>
      </c>
      <c r="H24" s="152">
        <f>COUNTIF('217ту-1_СК_ИТ'!$O$3:$O$17,H12)</f>
        <v>5</v>
      </c>
      <c r="I24" s="152">
        <f>COUNTIF('217ту-1_СК_ИТ'!$O$3:$O$17,I12)</f>
        <v>1</v>
      </c>
      <c r="J24" s="152">
        <f>COUNTIF('217ту-1_СК_ИТ'!$O$3:$O$17,J12)</f>
        <v>0</v>
      </c>
      <c r="K24" s="152">
        <f>COUNTIF('217ту-1_СК_ИТ'!$O$3:$O$17,K12)</f>
        <v>0</v>
      </c>
      <c r="L24" s="152">
        <f>COUNTIF('217ту-1_СК_ИТ'!$O$3:$O$17,L12)</f>
        <v>0</v>
      </c>
      <c r="M24" s="152">
        <f>COUNTIF('217ту-1_СК_ИТ'!$O$3:$O$17,M12)</f>
        <v>0</v>
      </c>
      <c r="N24" s="153">
        <f>$A$24-SUM(C24:M24)</f>
        <v>0</v>
      </c>
      <c r="O24" s="154">
        <f>'217ту-1_СК_ИТ'!O18</f>
        <v>6.6</v>
      </c>
      <c r="P24" s="155">
        <f>SUM(C24:I24)/$A$24</f>
        <v>1</v>
      </c>
      <c r="Q24" s="156">
        <f>SUM(C24:F24)/$A$24</f>
        <v>0.6</v>
      </c>
    </row>
    <row r="25" spans="1:17" ht="12.75">
      <c r="A25" s="157" t="s">
        <v>300</v>
      </c>
      <c r="B25" s="158" t="s">
        <v>1</v>
      </c>
      <c r="C25" s="145">
        <f>COUNTIF('27с-2_ИТ'!$X$3:$X$17,C12)</f>
        <v>0</v>
      </c>
      <c r="D25" s="145">
        <f>COUNTIF('27с-2_ИТ'!$X$3:$X$17,D12)</f>
        <v>5</v>
      </c>
      <c r="E25" s="145">
        <f>COUNTIF('27с-2_ИТ'!$X$3:$X$17,E12)</f>
        <v>7</v>
      </c>
      <c r="F25" s="145">
        <f>COUNTIF('27с-2_ИТ'!$X$3:$X$17,F12)</f>
        <v>3</v>
      </c>
      <c r="G25" s="145">
        <f>COUNTIF('27с-2_ИТ'!$X$3:$X$17,G12)</f>
        <v>0</v>
      </c>
      <c r="H25" s="145">
        <f>COUNTIF('27с-2_ИТ'!$X$3:$X$17,H12)</f>
        <v>0</v>
      </c>
      <c r="I25" s="145">
        <f>COUNTIF('27с-2_ИТ'!$X$3:$X$17,I12)</f>
        <v>0</v>
      </c>
      <c r="J25" s="145">
        <f>COUNTIF('27с-2_ИТ'!$X$3:$X$17,J12)</f>
        <v>0</v>
      </c>
      <c r="K25" s="145">
        <f>COUNTIF('27с-2_ИТ'!$X$3:$X$17,K12)</f>
        <v>0</v>
      </c>
      <c r="L25" s="145">
        <f>COUNTIF('27с-2_ИТ'!$X$3:$X$17,L12)</f>
        <v>0</v>
      </c>
      <c r="M25" s="145">
        <f>COUNTIF('27с-2_ИТ'!$X$3:$X$17,M12)</f>
        <v>0</v>
      </c>
      <c r="N25" s="145">
        <f>$A$26-SUM(C25:M25)</f>
        <v>0</v>
      </c>
      <c r="O25" s="146">
        <f>'27с-2_ИТ'!X18</f>
        <v>8.133333333333333</v>
      </c>
      <c r="P25" s="147">
        <f>SUM(C25:I25)/$A$26</f>
        <v>1</v>
      </c>
      <c r="Q25" s="148">
        <f>SUM(C25:F25)/$A$26</f>
        <v>1</v>
      </c>
    </row>
    <row r="26" spans="1:19" ht="13.5" thickBot="1">
      <c r="A26" s="151">
        <f>'27с-2_ИТ'!B17</f>
        <v>15</v>
      </c>
      <c r="B26" s="159" t="s">
        <v>7</v>
      </c>
      <c r="C26" s="152">
        <f>COUNTIF('27с-2_ИТ'!$AC$3:$AC$17,C12)</f>
        <v>0</v>
      </c>
      <c r="D26" s="152">
        <f>COUNTIF('27с-2_ИТ'!$AC$3:$AC$17,D12)</f>
        <v>4</v>
      </c>
      <c r="E26" s="152">
        <f>COUNTIF('27с-2_ИТ'!$AC$3:$AC$17,E12)</f>
        <v>9</v>
      </c>
      <c r="F26" s="152">
        <f>COUNTIF('27с-2_ИТ'!$AC$3:$AC$17,F12)</f>
        <v>2</v>
      </c>
      <c r="G26" s="152">
        <f>COUNTIF('27с-2_ИТ'!$AC$3:$AC$17,G12)</f>
        <v>0</v>
      </c>
      <c r="H26" s="152">
        <f>COUNTIF('27с-2_ИТ'!$AC$3:$AC$17,H12)</f>
        <v>0</v>
      </c>
      <c r="I26" s="152">
        <f>COUNTIF('27с-2_ИТ'!$AC$3:$AC$17,I12)</f>
        <v>0</v>
      </c>
      <c r="J26" s="152">
        <f>COUNTIF('27с-2_ИТ'!$AC$3:$AC$17,J12)</f>
        <v>0</v>
      </c>
      <c r="K26" s="152">
        <f>COUNTIF('27с-2_ИТ'!$AC$3:$AC$17,K12)</f>
        <v>0</v>
      </c>
      <c r="L26" s="152">
        <f>COUNTIF('27с-2_ИТ'!$AC$3:$AC$17,L12)</f>
        <v>0</v>
      </c>
      <c r="M26" s="152">
        <f>COUNTIF('27с-2_ИТ'!$AC$3:$AC$17,M12)</f>
        <v>0</v>
      </c>
      <c r="N26" s="153">
        <f>$A$26-SUM(C26:M26)</f>
        <v>0</v>
      </c>
      <c r="O26" s="154">
        <f>'27с-2_ИТ'!AC18</f>
        <v>8.133333333333333</v>
      </c>
      <c r="P26" s="155">
        <f>SUM(C26:I26)/$A$26</f>
        <v>1</v>
      </c>
      <c r="Q26" s="156">
        <f>SUM(C26:F26)/$A$26</f>
        <v>1</v>
      </c>
      <c r="S26" s="3"/>
    </row>
    <row r="27" spans="1:17" ht="12.75">
      <c r="A27" s="157" t="s">
        <v>301</v>
      </c>
      <c r="B27" s="158" t="s">
        <v>1</v>
      </c>
      <c r="C27" s="145">
        <f>COUNTIF('207т-1_ИТ'!$I$3:$I$16,C12)</f>
        <v>1</v>
      </c>
      <c r="D27" s="145">
        <f>COUNTIF('207т-1_ИТ'!$I$3:$I$16,D12)</f>
        <v>5</v>
      </c>
      <c r="E27" s="145">
        <f>COUNTIF('207т-1_ИТ'!$I$3:$I$16,E12)</f>
        <v>4</v>
      </c>
      <c r="F27" s="145">
        <f>COUNTIF('207т-1_ИТ'!$I$3:$I$16,F12)</f>
        <v>4</v>
      </c>
      <c r="G27" s="145">
        <f>COUNTIF('207т-1_ИТ'!$I$3:$I$16,G12)</f>
        <v>0</v>
      </c>
      <c r="H27" s="145">
        <f>COUNTIF('207т-1_ИТ'!$I$3:$I$16,H12)</f>
        <v>0</v>
      </c>
      <c r="I27" s="145">
        <f>COUNTIF('207т-1_ИТ'!$I$3:$I$16,I12)</f>
        <v>0</v>
      </c>
      <c r="J27" s="145">
        <f>COUNTIF('207т-1_ИТ'!$I$3:$I$16,J12)</f>
        <v>0</v>
      </c>
      <c r="K27" s="145">
        <f>COUNTIF('207т-1_ИТ'!$I$3:$I$16,K12)</f>
        <v>0</v>
      </c>
      <c r="L27" s="145">
        <f>COUNTIF('207т-1_ИТ'!$I$3:$I$16,L12)</f>
        <v>0</v>
      </c>
      <c r="M27" s="145">
        <f>COUNTIF('207т-1_ИТ'!$I$3:$I$16,M12)</f>
        <v>0</v>
      </c>
      <c r="N27" s="145">
        <f>$A$28-SUM(C27:M27)</f>
        <v>0</v>
      </c>
      <c r="O27" s="146">
        <f>'207т-1_ИТ'!I17</f>
        <v>8.214285714285714</v>
      </c>
      <c r="P27" s="147">
        <f>SUM(C27:I27)/$A$28</f>
        <v>1</v>
      </c>
      <c r="Q27" s="148">
        <f>SUM(C27:F27)/$A$28</f>
        <v>1</v>
      </c>
    </row>
    <row r="28" spans="1:17" ht="13.5" thickBot="1">
      <c r="A28" s="151">
        <f>'207т-1_ИТ'!B16</f>
        <v>14</v>
      </c>
      <c r="B28" s="159" t="s">
        <v>7</v>
      </c>
      <c r="C28" s="152">
        <f>COUNTIF('207т-1_ИТ'!$O$3:$O$16,C12)</f>
        <v>0</v>
      </c>
      <c r="D28" s="152">
        <f>COUNTIF('207т-1_ИТ'!$O$3:$O$16,D12)</f>
        <v>6</v>
      </c>
      <c r="E28" s="152">
        <f>COUNTIF('207т-1_ИТ'!$O$3:$O$16,E12)</f>
        <v>5</v>
      </c>
      <c r="F28" s="152">
        <f>COUNTIF('207т-1_ИТ'!$O$3:$O$16,F12)</f>
        <v>2</v>
      </c>
      <c r="G28" s="152">
        <f>COUNTIF('207т-1_ИТ'!$O$3:$O$16,G12)</f>
        <v>1</v>
      </c>
      <c r="H28" s="152">
        <f>COUNTIF('207т-1_ИТ'!$O$3:$O$16,H12)</f>
        <v>0</v>
      </c>
      <c r="I28" s="152">
        <f>COUNTIF('207т-1_ИТ'!$O$3:$O$16,I12)</f>
        <v>0</v>
      </c>
      <c r="J28" s="152">
        <f>COUNTIF('207т-1_ИТ'!$O$3:$O$16,J12)</f>
        <v>0</v>
      </c>
      <c r="K28" s="152">
        <f>COUNTIF('207т-1_ИТ'!$O$3:$O$16,K12)</f>
        <v>0</v>
      </c>
      <c r="L28" s="152">
        <f>COUNTIF('207т-1_ИТ'!$O$3:$O$16,L12)</f>
        <v>0</v>
      </c>
      <c r="M28" s="152">
        <f>COUNTIF('207т-1_ИТ'!$O$3:$O$16,M12)</f>
        <v>0</v>
      </c>
      <c r="N28" s="153">
        <f>$A$28-SUM(C28:M28)</f>
        <v>0</v>
      </c>
      <c r="O28" s="154">
        <f>'207т-1_ИТ'!O17</f>
        <v>8.142857142857142</v>
      </c>
      <c r="P28" s="155">
        <f>SUM(C28:I28)/$A$28</f>
        <v>1</v>
      </c>
      <c r="Q28" s="156">
        <f>SUM(C28:F28)/$A$28</f>
        <v>0.9285714285714286</v>
      </c>
    </row>
    <row r="29" spans="1:17" ht="12.75">
      <c r="A29" s="157" t="s">
        <v>302</v>
      </c>
      <c r="B29" s="158" t="s">
        <v>1</v>
      </c>
      <c r="C29" s="145">
        <f>COUNTIF('208т-1_ИТ'!$K$3:$K$15,C12)</f>
        <v>1</v>
      </c>
      <c r="D29" s="145">
        <f>COUNTIF('208т-1_ИТ'!$K$3:$K$15,D12)</f>
        <v>4</v>
      </c>
      <c r="E29" s="145">
        <f>COUNTIF('208т-1_ИТ'!$K$3:$K$15,E12)</f>
        <v>5</v>
      </c>
      <c r="F29" s="145">
        <f>COUNTIF('208т-1_ИТ'!$K$3:$K$15,F12)</f>
        <v>3</v>
      </c>
      <c r="G29" s="145">
        <f>COUNTIF('208т-1_ИТ'!$K$3:$K$15,G12)</f>
        <v>0</v>
      </c>
      <c r="H29" s="145">
        <f>COUNTIF('208т-1_ИТ'!$K$3:$K$15,H12)</f>
        <v>0</v>
      </c>
      <c r="I29" s="145">
        <f>COUNTIF('208т-1_ИТ'!$K$3:$K$15,I12)</f>
        <v>0</v>
      </c>
      <c r="J29" s="145">
        <f>COUNTIF('208т-1_ИТ'!$K$3:$K$15,J12)</f>
        <v>0</v>
      </c>
      <c r="K29" s="145">
        <f>COUNTIF('208т-1_ИТ'!$K$3:$K$15,K12)</f>
        <v>0</v>
      </c>
      <c r="L29" s="145">
        <f>COUNTIF('208т-1_ИТ'!$K$3:$K$15,L12)</f>
        <v>0</v>
      </c>
      <c r="M29" s="145">
        <f>COUNTIF('208т-1_ИТ'!$K$3:$K$15,M12)</f>
        <v>0</v>
      </c>
      <c r="N29" s="145">
        <f>$A$30-SUM(C29:M29)</f>
        <v>0</v>
      </c>
      <c r="O29" s="146">
        <f>'208т-1_ИТ'!K16</f>
        <v>8.23076923076923</v>
      </c>
      <c r="P29" s="147">
        <f>SUM(C29:I29)/$A$30</f>
        <v>1</v>
      </c>
      <c r="Q29" s="148">
        <f>SUM(C29:F29)/$A$30</f>
        <v>1</v>
      </c>
    </row>
    <row r="30" spans="1:17" ht="13.5" thickBot="1">
      <c r="A30" s="151">
        <f>'208т-1_ИТ'!B15</f>
        <v>13</v>
      </c>
      <c r="B30" s="159" t="s">
        <v>7</v>
      </c>
      <c r="C30" s="152">
        <f>COUNTIF('208т-1_ИТ'!$Q$3:$Q$15,C12)</f>
        <v>0</v>
      </c>
      <c r="D30" s="152">
        <f>COUNTIF('208т-1_ИТ'!$Q$3:$Q$15,D12)</f>
        <v>7</v>
      </c>
      <c r="E30" s="152">
        <f>COUNTIF('208т-1_ИТ'!$Q$3:$Q$15,E12)</f>
        <v>5</v>
      </c>
      <c r="F30" s="152">
        <f>COUNTIF('208т-1_ИТ'!$Q$3:$Q$15,F12)</f>
        <v>1</v>
      </c>
      <c r="G30" s="152">
        <f>COUNTIF('208т-1_ИТ'!$Q$3:$Q$15,G12)</f>
        <v>0</v>
      </c>
      <c r="H30" s="152">
        <f>COUNTIF('208т-1_ИТ'!$Q$3:$Q$15,H12)</f>
        <v>0</v>
      </c>
      <c r="I30" s="152">
        <f>COUNTIF('208т-1_ИТ'!$Q$3:$Q$15,I12)</f>
        <v>0</v>
      </c>
      <c r="J30" s="152">
        <f>COUNTIF('208т-1_ИТ'!$Q$3:$Q$15,J12)</f>
        <v>0</v>
      </c>
      <c r="K30" s="152">
        <f>COUNTIF('208т-1_ИТ'!$Q$3:$Q$15,K12)</f>
        <v>0</v>
      </c>
      <c r="L30" s="152">
        <f>COUNTIF('208т-1_ИТ'!$Q$3:$Q$15,L12)</f>
        <v>0</v>
      </c>
      <c r="M30" s="152">
        <f>COUNTIF('208т-1_ИТ'!$Q$3:$Q$15,M12)</f>
        <v>0</v>
      </c>
      <c r="N30" s="153">
        <f>$A$30-SUM(C30:M30)</f>
        <v>0</v>
      </c>
      <c r="O30" s="154">
        <f>'208т-1_ИТ'!Q16</f>
        <v>8.461538461538462</v>
      </c>
      <c r="P30" s="155">
        <f>SUM(C30:I30)/$A$30</f>
        <v>1</v>
      </c>
      <c r="Q30" s="156">
        <f>SUM(C30:F30)/$A$30</f>
        <v>1</v>
      </c>
    </row>
    <row r="31" spans="1:17" ht="12.75">
      <c r="A31" s="157" t="s">
        <v>319</v>
      </c>
      <c r="B31" s="158" t="s">
        <v>1</v>
      </c>
      <c r="C31" s="145">
        <f>COUNTIF('213ту-1_ИТ'!$K$3:$K$13,C12)</f>
        <v>0</v>
      </c>
      <c r="D31" s="145">
        <f>COUNTIF('213ту-1_ИТ'!$K$3:$K$13,D12)</f>
        <v>4</v>
      </c>
      <c r="E31" s="145">
        <f>COUNTIF('213ту-1_ИТ'!$K$3:$K$13,E12)</f>
        <v>3</v>
      </c>
      <c r="F31" s="145">
        <f>COUNTIF('213ту-1_ИТ'!$K$3:$K$13,F12)</f>
        <v>1</v>
      </c>
      <c r="G31" s="145">
        <f>COUNTIF('213ту-1_ИТ'!$K$3:$K$13,G12)</f>
        <v>3</v>
      </c>
      <c r="H31" s="145">
        <f>COUNTIF('213ту-1_ИТ'!$K$3:$K$13,H12)</f>
        <v>0</v>
      </c>
      <c r="I31" s="145">
        <f>COUNTIF('213ту-1_ИТ'!$K$3:$K$13,I12)</f>
        <v>0</v>
      </c>
      <c r="J31" s="145">
        <f>COUNTIF('213ту-1_ИТ'!$K$3:$K$13,J12)</f>
        <v>0</v>
      </c>
      <c r="K31" s="145">
        <f>COUNTIF('213ту-1_ИТ'!$K$3:$K$13,K12)</f>
        <v>0</v>
      </c>
      <c r="L31" s="145">
        <f>COUNTIF('213ту-1_ИТ'!$K$3:$K$13,L12)</f>
        <v>0</v>
      </c>
      <c r="M31" s="145">
        <f>COUNTIF('213ту-1_ИТ'!$K$3:$K$13,M12)</f>
        <v>0</v>
      </c>
      <c r="N31" s="145">
        <f>$A$32-SUM(C31:M31)</f>
        <v>0</v>
      </c>
      <c r="O31" s="146">
        <f>'213ту-1_ИТ'!K14</f>
        <v>7.7272727272727275</v>
      </c>
      <c r="P31" s="147">
        <f>SUM(C31:I31)/$A$32</f>
        <v>1</v>
      </c>
      <c r="Q31" s="148">
        <f>SUM(C31:F31)/$A$32</f>
        <v>0.7272727272727273</v>
      </c>
    </row>
    <row r="32" spans="1:17" ht="13.5" thickBot="1">
      <c r="A32" s="151">
        <f>'213ту-1_ИТ'!B13</f>
        <v>11</v>
      </c>
      <c r="B32" s="159" t="s">
        <v>7</v>
      </c>
      <c r="C32" s="152">
        <f>COUNTIF('213ту-1_ИТ'!$Q$3:$Q$13,C12)</f>
        <v>0</v>
      </c>
      <c r="D32" s="152">
        <f>COUNTIF('213ту-1_ИТ'!$Q$3:$Q$13,D12)</f>
        <v>2</v>
      </c>
      <c r="E32" s="152">
        <f>COUNTIF('213ту-1_ИТ'!$Q$3:$Q$13,E12)</f>
        <v>8</v>
      </c>
      <c r="F32" s="152">
        <f>COUNTIF('213ту-1_ИТ'!$Q$3:$Q$13,F12)</f>
        <v>1</v>
      </c>
      <c r="G32" s="152">
        <f>COUNTIF('213ту-1_ИТ'!$Q$3:$Q$13,G12)</f>
        <v>0</v>
      </c>
      <c r="H32" s="152">
        <f>COUNTIF('213ту-1_ИТ'!$Q$3:$Q$13,H12)</f>
        <v>0</v>
      </c>
      <c r="I32" s="152">
        <f>COUNTIF('213ту-1_ИТ'!$Q$3:$Q$13,I12)</f>
        <v>0</v>
      </c>
      <c r="J32" s="152">
        <f>COUNTIF('213ту-1_ИТ'!$Q$3:$Q$13,J12)</f>
        <v>0</v>
      </c>
      <c r="K32" s="152">
        <f>COUNTIF('213ту-1_ИТ'!$Q$3:$Q$13,K12)</f>
        <v>0</v>
      </c>
      <c r="L32" s="152">
        <f>COUNTIF('213ту-1_ИТ'!$Q$3:$Q$13,L12)</f>
        <v>0</v>
      </c>
      <c r="M32" s="152">
        <f>COUNTIF('213ту-1_ИТ'!$Q$3:$Q$13,M12)</f>
        <v>0</v>
      </c>
      <c r="N32" s="153">
        <f>$A$32-SUM(C32:M32)</f>
        <v>0</v>
      </c>
      <c r="O32" s="154">
        <f>'213ту-1_ИТ'!Q14</f>
        <v>8.090909090909092</v>
      </c>
      <c r="P32" s="155">
        <f>SUM(C32:I32)/$A$32</f>
        <v>1</v>
      </c>
      <c r="Q32" s="156">
        <f>SUM(C32:F32)/$A$32</f>
        <v>1</v>
      </c>
    </row>
    <row r="33" spans="1:17" ht="12.75">
      <c r="A33" s="157" t="s">
        <v>320</v>
      </c>
      <c r="B33" s="158" t="s">
        <v>1</v>
      </c>
      <c r="C33" s="145">
        <f>COUNTIF('214тку-1_ИТ'!$J$3:$J$11,C12)</f>
        <v>0</v>
      </c>
      <c r="D33" s="145">
        <f>COUNTIF('214тку-1_ИТ'!$J$3:$J$11,D12)</f>
        <v>1</v>
      </c>
      <c r="E33" s="145">
        <f>COUNTIF('214тку-1_ИТ'!$J$3:$J$11,E12)</f>
        <v>3</v>
      </c>
      <c r="F33" s="145">
        <f>COUNTIF('214тку-1_ИТ'!$J$3:$J$11,F12)</f>
        <v>4</v>
      </c>
      <c r="G33" s="145">
        <f>COUNTIF('214тку-1_ИТ'!$J$3:$J$11,G12)</f>
        <v>1</v>
      </c>
      <c r="H33" s="145">
        <f>COUNTIF('214тку-1_ИТ'!$J$3:$J$11,H12)</f>
        <v>0</v>
      </c>
      <c r="I33" s="145">
        <f>COUNTIF('214тку-1_ИТ'!$J$3:$J$11,I12)</f>
        <v>0</v>
      </c>
      <c r="J33" s="145">
        <f>COUNTIF('214тку-1_ИТ'!$J$3:$J$11,J12)</f>
        <v>0</v>
      </c>
      <c r="K33" s="145">
        <f>COUNTIF('214тку-1_ИТ'!$J$3:$J$11,K12)</f>
        <v>0</v>
      </c>
      <c r="L33" s="145">
        <f>COUNTIF('214тку-1_ИТ'!$J$3:$J$11,L12)</f>
        <v>0</v>
      </c>
      <c r="M33" s="145">
        <f>COUNTIF('214тку-1_ИТ'!$J$3:$J$11,M12)</f>
        <v>0</v>
      </c>
      <c r="N33" s="145">
        <f>$A$34-SUM(C33:M33)</f>
        <v>0</v>
      </c>
      <c r="O33" s="146">
        <f>'214тку-1_ИТ'!J12</f>
        <v>7.444444444444445</v>
      </c>
      <c r="P33" s="147">
        <f>SUM(C33:I33)/$A$34</f>
        <v>1</v>
      </c>
      <c r="Q33" s="148">
        <f>SUM(C33:F33)/$A$34</f>
        <v>0.8888888888888888</v>
      </c>
    </row>
    <row r="34" spans="1:17" ht="13.5" thickBot="1">
      <c r="A34" s="151">
        <f>'214тку-1_ИТ'!B11</f>
        <v>9</v>
      </c>
      <c r="B34" s="159" t="s">
        <v>7</v>
      </c>
      <c r="C34" s="152">
        <f>COUNTIF('214тку-1_ИТ'!$P$3:$P$11,C12)</f>
        <v>0</v>
      </c>
      <c r="D34" s="152">
        <f>COUNTIF('214тку-1_ИТ'!$P$3:$P$11,D12)</f>
        <v>0</v>
      </c>
      <c r="E34" s="152">
        <f>COUNTIF('214тку-1_ИТ'!$P$3:$P$11,E12)</f>
        <v>3</v>
      </c>
      <c r="F34" s="152">
        <f>COUNTIF('214тку-1_ИТ'!$P$3:$P$11,F12)</f>
        <v>6</v>
      </c>
      <c r="G34" s="152">
        <f>COUNTIF('214тку-1_ИТ'!$P$3:$P$11,G12)</f>
        <v>0</v>
      </c>
      <c r="H34" s="152">
        <f>COUNTIF('214тку-1_ИТ'!$P$3:$P$11,H12)</f>
        <v>0</v>
      </c>
      <c r="I34" s="152">
        <f>COUNTIF('214тку-1_ИТ'!$P$3:$P$11,I12)</f>
        <v>0</v>
      </c>
      <c r="J34" s="152">
        <f>COUNTIF('214тку-1_ИТ'!$P$3:$P$11,J12)</f>
        <v>0</v>
      </c>
      <c r="K34" s="152">
        <f>COUNTIF('214тку-1_ИТ'!$P$3:$P$11,K12)</f>
        <v>0</v>
      </c>
      <c r="L34" s="152">
        <f>COUNTIF('214тку-1_ИТ'!$P$3:$P$11,L12)</f>
        <v>0</v>
      </c>
      <c r="M34" s="152">
        <f>COUNTIF('214тку-1_ИТ'!$P$3:$P$11,M12)</f>
        <v>0</v>
      </c>
      <c r="N34" s="153">
        <f>$A$34-SUM(C34:M34)</f>
        <v>0</v>
      </c>
      <c r="O34" s="154">
        <f>'214тку-1_ИТ'!P12</f>
        <v>7.333333333333333</v>
      </c>
      <c r="P34" s="155">
        <f>SUM(C34:I34)/$A$34</f>
        <v>1</v>
      </c>
      <c r="Q34" s="156">
        <f>SUM(C34:F34)/$A$34</f>
        <v>1</v>
      </c>
    </row>
    <row r="35" spans="1:17" ht="13.5" thickBot="1">
      <c r="A35" s="160" t="s">
        <v>20</v>
      </c>
      <c r="B35" s="161">
        <f>SUM(A14:A34)</f>
        <v>153</v>
      </c>
      <c r="C35" s="161">
        <f>SUM(C16,C18,C20,C22,C24,C26,C28,C30,C32,C34)</f>
        <v>11</v>
      </c>
      <c r="D35" s="161">
        <f aca="true" t="shared" si="0" ref="D35:M35">SUM(D16,D18,D20,D22,D24,D26,D28,D30,D32,D34)</f>
        <v>38</v>
      </c>
      <c r="E35" s="161">
        <f t="shared" si="0"/>
        <v>44</v>
      </c>
      <c r="F35" s="161">
        <f t="shared" si="0"/>
        <v>32</v>
      </c>
      <c r="G35" s="161">
        <f t="shared" si="0"/>
        <v>14</v>
      </c>
      <c r="H35" s="161">
        <f t="shared" si="0"/>
        <v>13</v>
      </c>
      <c r="I35" s="161">
        <f t="shared" si="0"/>
        <v>1</v>
      </c>
      <c r="J35" s="161">
        <f t="shared" si="0"/>
        <v>0</v>
      </c>
      <c r="K35" s="161">
        <f t="shared" si="0"/>
        <v>0</v>
      </c>
      <c r="L35" s="161">
        <f t="shared" si="0"/>
        <v>0</v>
      </c>
      <c r="M35" s="161">
        <f t="shared" si="0"/>
        <v>0</v>
      </c>
      <c r="N35" s="161">
        <f>SUM(N16,N18,N20,N22,N24,N26,N28,N30,N32,N34)</f>
        <v>0</v>
      </c>
      <c r="O35" s="162">
        <f>AVERAGE(O16,O18,O20,O22,O24,O26,O28,O30,O32,O34)</f>
        <v>7.654292374292373</v>
      </c>
      <c r="P35" s="163">
        <f>SUM(C35:I35)/$B$35</f>
        <v>1</v>
      </c>
      <c r="Q35" s="164">
        <f>SUM(C35:F35)/$B$35</f>
        <v>0.8169934640522876</v>
      </c>
    </row>
    <row r="37" spans="1:15" ht="12.75">
      <c r="A37" s="22" t="s">
        <v>14</v>
      </c>
      <c r="B37" s="23">
        <f ca="1">TODAY()</f>
        <v>42913</v>
      </c>
      <c r="N37" s="22" t="s">
        <v>15</v>
      </c>
      <c r="O37" s="15" t="s">
        <v>16</v>
      </c>
    </row>
    <row r="39" spans="1:13" ht="12.75">
      <c r="A39" s="1" t="s">
        <v>39</v>
      </c>
      <c r="B39" s="46">
        <f>C35+D35</f>
        <v>49</v>
      </c>
      <c r="C39" s="324" t="s">
        <v>25</v>
      </c>
      <c r="D39" s="324"/>
      <c r="J39" s="324" t="s">
        <v>27</v>
      </c>
      <c r="K39" s="324"/>
      <c r="L39" s="47"/>
      <c r="M39" s="47"/>
    </row>
    <row r="40" spans="1:15" ht="12.75">
      <c r="A40" s="1" t="s">
        <v>40</v>
      </c>
      <c r="B40" s="46">
        <f>E35+F35</f>
        <v>76</v>
      </c>
      <c r="C40" s="12" t="s">
        <v>24</v>
      </c>
      <c r="D40" s="319" t="s">
        <v>23</v>
      </c>
      <c r="E40" s="319"/>
      <c r="F40" s="319" t="s">
        <v>26</v>
      </c>
      <c r="G40" s="319"/>
      <c r="H40" s="319"/>
      <c r="J40" s="12" t="s">
        <v>24</v>
      </c>
      <c r="K40" s="320" t="s">
        <v>23</v>
      </c>
      <c r="L40" s="321"/>
      <c r="M40" s="319" t="s">
        <v>26</v>
      </c>
      <c r="N40" s="319"/>
      <c r="O40" s="319"/>
    </row>
    <row r="41" spans="1:15" ht="12.75">
      <c r="A41" s="1" t="s">
        <v>41</v>
      </c>
      <c r="B41" s="46">
        <f>SUM(G35:I35)</f>
        <v>28</v>
      </c>
      <c r="C41" s="38">
        <f>MAX('27в_ПО'!AC3:AC30)</f>
        <v>9.833333333333334</v>
      </c>
      <c r="D41" s="327" t="str">
        <f>A14</f>
        <v>27в ПО</v>
      </c>
      <c r="E41" s="327"/>
      <c r="F41" s="322" t="str">
        <f>VLOOKUP(C41,'27в_ПО'!A3:C30,3,0)</f>
        <v>Дракель Вадим</v>
      </c>
      <c r="G41" s="325"/>
      <c r="H41" s="323"/>
      <c r="J41" s="41">
        <f>MIN('27в_ПО'!AC3:AC30)</f>
        <v>5.5</v>
      </c>
      <c r="K41" s="322" t="str">
        <f aca="true" t="shared" si="1" ref="K41:K46">D41</f>
        <v>27в ПО</v>
      </c>
      <c r="L41" s="323"/>
      <c r="M41" s="318" t="str">
        <f>VLOOKUP(J41,'27в_ПО'!A3:C30,3,0)</f>
        <v>Ульбин Юрий</v>
      </c>
      <c r="N41" s="318"/>
      <c r="O41" s="318"/>
    </row>
    <row r="42" spans="1:15" ht="12.75">
      <c r="A42" s="1" t="s">
        <v>42</v>
      </c>
      <c r="B42" s="46">
        <f>SUM(J35:M35)</f>
        <v>0</v>
      </c>
      <c r="C42" s="38">
        <f>MAX('47ппа_САПР'!Q3:Q21)</f>
        <v>9.857142857142858</v>
      </c>
      <c r="D42" s="322" t="str">
        <f>A17</f>
        <v>47ппа САПР</v>
      </c>
      <c r="E42" s="323"/>
      <c r="F42" s="322" t="str">
        <f>VLOOKUP(C42,'47ппа_САПР'!A3:C21,3,0)</f>
        <v>Жих Александр</v>
      </c>
      <c r="G42" s="325"/>
      <c r="H42" s="323"/>
      <c r="J42" s="41">
        <f>MIN('47ппа_САПР'!Q3:Q21)</f>
        <v>5.555555555555555</v>
      </c>
      <c r="K42" s="322" t="str">
        <f t="shared" si="1"/>
        <v>47ппа САПР</v>
      </c>
      <c r="L42" s="323"/>
      <c r="M42" s="318" t="str">
        <f>VLOOKUP(J42,'47ппа_САПР'!A3:C21,3,0)</f>
        <v>Ивашкевич Артур</v>
      </c>
      <c r="N42" s="318"/>
      <c r="O42" s="318"/>
    </row>
    <row r="43" spans="1:15" ht="12.75">
      <c r="A43" s="1" t="s">
        <v>43</v>
      </c>
      <c r="B43" s="46">
        <f>N35</f>
        <v>0</v>
      </c>
      <c r="C43" s="38">
        <f>MAX('48ппа-1_ИТ'!AA3:AA17)</f>
        <v>7.5</v>
      </c>
      <c r="D43" s="322" t="str">
        <f>A19</f>
        <v>48ппа-1 ИТ</v>
      </c>
      <c r="E43" s="323"/>
      <c r="F43" s="322" t="str">
        <f>VLOOKUP(C43,'48ппа-1_ИТ'!A3:C17,3,0)</f>
        <v>Коминч Александр</v>
      </c>
      <c r="G43" s="325"/>
      <c r="H43" s="323"/>
      <c r="J43" s="41">
        <f>MIN('48ппа-1_ИТ'!AA3:AA17)</f>
        <v>4.555555555555555</v>
      </c>
      <c r="K43" s="322" t="str">
        <f t="shared" si="1"/>
        <v>48ппа-1 ИТ</v>
      </c>
      <c r="L43" s="323"/>
      <c r="M43" s="318" t="str">
        <f>VLOOKUP(J43,'48ппа-1_ИТ'!A3:C17,3,0)</f>
        <v>Буйко Антон</v>
      </c>
      <c r="N43" s="318"/>
      <c r="O43" s="318"/>
    </row>
    <row r="44" spans="3:15" ht="12.75">
      <c r="C44" s="38">
        <f>MAX('48ппа-1_Прогр'!U3:U17)</f>
        <v>8.777777777777779</v>
      </c>
      <c r="D44" s="322" t="str">
        <f>A21</f>
        <v>48ппа-1 Прогр.</v>
      </c>
      <c r="E44" s="323"/>
      <c r="F44" s="322" t="str">
        <f>VLOOKUP(C44,'48ппа-1_Прогр'!A3:C17,3,0)</f>
        <v>Жуйко Сергей</v>
      </c>
      <c r="G44" s="325"/>
      <c r="H44" s="323"/>
      <c r="J44" s="41">
        <f>MIN('48ппа-1_Прогр'!U3:U17)</f>
        <v>4.666666666666667</v>
      </c>
      <c r="K44" s="322" t="str">
        <f t="shared" si="1"/>
        <v>48ппа-1 Прогр.</v>
      </c>
      <c r="L44" s="323"/>
      <c r="M44" s="318" t="str">
        <f>VLOOKUP(J44,'48ппа-1_Прогр'!A3:C17,3,0)</f>
        <v>Король Александр</v>
      </c>
      <c r="N44" s="318"/>
      <c r="O44" s="318"/>
    </row>
    <row r="45" spans="3:15" ht="12.75">
      <c r="C45" s="38">
        <f>MAX('217ту-1_СК_ИТ'!N3:N17)</f>
        <v>9</v>
      </c>
      <c r="D45" s="322" t="str">
        <f>A23</f>
        <v>217ту-1 СК ИТ</v>
      </c>
      <c r="E45" s="323"/>
      <c r="F45" s="322" t="str">
        <f>VLOOKUP(C45,'217ту-1_СК_ИТ'!A3:C17,3,0)</f>
        <v>Дедуль Евгений</v>
      </c>
      <c r="G45" s="325"/>
      <c r="H45" s="323"/>
      <c r="J45" s="41">
        <f>MIN('217ту-1_СК_ИТ'!N3:N17)</f>
        <v>3.8</v>
      </c>
      <c r="K45" s="322" t="str">
        <f t="shared" si="1"/>
        <v>217ту-1 СК ИТ</v>
      </c>
      <c r="L45" s="323"/>
      <c r="M45" s="318" t="str">
        <f>VLOOKUP(J45,'217ту-1_СК_ИТ'!A3:C17,3,0)</f>
        <v>Король Вадим</v>
      </c>
      <c r="N45" s="318"/>
      <c r="O45" s="318"/>
    </row>
    <row r="46" spans="3:15" ht="12.75">
      <c r="C46" s="38">
        <f>MAX('27с-2_ИТ'!AB3:AB17)</f>
        <v>8.733333333333333</v>
      </c>
      <c r="D46" s="322" t="str">
        <f>A25</f>
        <v>27с-2 ИТ</v>
      </c>
      <c r="E46" s="323"/>
      <c r="F46" s="322" t="str">
        <f>VLOOKUP(C46,'27с-2_ИТ'!A3:C15,3,0)</f>
        <v>Смолей Дмитрий</v>
      </c>
      <c r="G46" s="325"/>
      <c r="H46" s="323"/>
      <c r="J46" s="41">
        <f>MIN('27с-2_ИТ'!AB3:AB17)</f>
        <v>7.2</v>
      </c>
      <c r="K46" s="322" t="str">
        <f t="shared" si="1"/>
        <v>27с-2 ИТ</v>
      </c>
      <c r="L46" s="323"/>
      <c r="M46" s="318" t="str">
        <f>VLOOKUP(J46,'27с-2_ИТ'!A3:C17,3,0)</f>
        <v>Тарасевич Илья</v>
      </c>
      <c r="N46" s="318"/>
      <c r="O46" s="318"/>
    </row>
    <row r="47" spans="3:15" ht="12.75">
      <c r="C47" s="38">
        <f>MAX('207т-1_ИТ'!N3:N16)</f>
        <v>8.875</v>
      </c>
      <c r="D47" s="322" t="str">
        <f>A27</f>
        <v>207т-1 ИТ</v>
      </c>
      <c r="E47" s="323"/>
      <c r="F47" s="322" t="str">
        <f>VLOOKUP(C47,'207т-1_ИТ'!A3:C16,3,0)</f>
        <v>Коско Артем</v>
      </c>
      <c r="G47" s="325"/>
      <c r="H47" s="323"/>
      <c r="J47" s="41">
        <f>MIN('207т-1_ИТ'!N3:N16)</f>
        <v>6.111111111111111</v>
      </c>
      <c r="K47" s="322" t="str">
        <f>D47</f>
        <v>207т-1 ИТ</v>
      </c>
      <c r="L47" s="323"/>
      <c r="M47" s="318" t="str">
        <f>VLOOKUP(J47,'207т-1_ИТ'!A3:C16,3,0)</f>
        <v>Грезенталь Юрий</v>
      </c>
      <c r="N47" s="318"/>
      <c r="O47" s="318"/>
    </row>
    <row r="48" spans="3:15" ht="12.75">
      <c r="C48" s="38">
        <f>MAX('208т-1_ИТ'!P3:P15)</f>
        <v>9</v>
      </c>
      <c r="D48" s="322" t="str">
        <f>A29</f>
        <v>208т-1 ИТ</v>
      </c>
      <c r="E48" s="323"/>
      <c r="F48" s="322" t="str">
        <f>VLOOKUP(C48,'208т-1_ИТ'!A3:C15,3,0)</f>
        <v>Борейко Станислав</v>
      </c>
      <c r="G48" s="325"/>
      <c r="H48" s="323"/>
      <c r="J48" s="41">
        <f>MIN('208т-1_ИТ'!P3:P15)</f>
        <v>6.8</v>
      </c>
      <c r="K48" s="322" t="str">
        <f>D48</f>
        <v>208т-1 ИТ</v>
      </c>
      <c r="L48" s="323"/>
      <c r="M48" s="318" t="str">
        <f>VLOOKUP(J48,'208т-1_ИТ'!A3:C15,3,0)</f>
        <v>Григель Роман</v>
      </c>
      <c r="N48" s="318"/>
      <c r="O48" s="318"/>
    </row>
    <row r="49" spans="3:15" ht="12.75">
      <c r="C49" s="38">
        <f>MAX('213ту-1_ИТ'!P3:P13)</f>
        <v>9</v>
      </c>
      <c r="D49" s="322" t="str">
        <f>A31</f>
        <v>213ту-1 ИТ</v>
      </c>
      <c r="E49" s="323"/>
      <c r="F49" s="322" t="str">
        <f>VLOOKUP(C49,'213ту-1_ИТ'!A3:C13,3,0)</f>
        <v>Кушнер Валерий</v>
      </c>
      <c r="G49" s="325"/>
      <c r="H49" s="323"/>
      <c r="J49" s="41">
        <f>MIN('213ту-1_ИТ'!P3:P13)</f>
        <v>7.1</v>
      </c>
      <c r="K49" s="322" t="str">
        <f>D49</f>
        <v>213ту-1 ИТ</v>
      </c>
      <c r="L49" s="323"/>
      <c r="M49" s="318" t="str">
        <f>VLOOKUP(J49,'213ту-1_ИТ'!A3:C13,3,0)</f>
        <v>Гуща Артем</v>
      </c>
      <c r="N49" s="318"/>
      <c r="O49" s="318"/>
    </row>
    <row r="50" spans="3:15" ht="12.75">
      <c r="C50" s="38">
        <f>MAX('214тку-1_ИТ'!O3:O11)</f>
        <v>7.444444444444445</v>
      </c>
      <c r="D50" s="322" t="str">
        <f>A33</f>
        <v>214тку-1 ИТ</v>
      </c>
      <c r="E50" s="323"/>
      <c r="F50" s="322" t="str">
        <f>VLOOKUP(C50,'214тку-1_ИТ'!A3:C11,3,0)</f>
        <v>Давыдчук Андрей</v>
      </c>
      <c r="G50" s="325"/>
      <c r="H50" s="323"/>
      <c r="J50" s="41">
        <f>MIN('214тку-1_ИТ'!O3:O11)</f>
        <v>6.666666666666667</v>
      </c>
      <c r="K50" s="322" t="str">
        <f>D50</f>
        <v>214тку-1 ИТ</v>
      </c>
      <c r="L50" s="323"/>
      <c r="M50" s="318" t="str">
        <f>VLOOKUP(J50,'214тку-1_ИТ'!A3:C11,3,0)</f>
        <v>Лапко Владислав</v>
      </c>
      <c r="N50" s="318"/>
      <c r="O50" s="318"/>
    </row>
    <row r="51" spans="2:18" ht="12.75">
      <c r="B51" s="39" t="s">
        <v>28</v>
      </c>
      <c r="C51" s="40">
        <f>MAX(C41:C46)</f>
        <v>9.857142857142858</v>
      </c>
      <c r="D51" s="334" t="str">
        <f>VLOOKUP(C51,C41:E46,2,0)</f>
        <v>47ппа САПР</v>
      </c>
      <c r="E51" s="335"/>
      <c r="F51" s="334" t="str">
        <f>VLOOKUP(C51,C41:H46,4,0)</f>
        <v>Жих Александр</v>
      </c>
      <c r="G51" s="339"/>
      <c r="H51" s="335"/>
      <c r="J51" s="42">
        <f>MIN(J41:J46)</f>
        <v>3.8</v>
      </c>
      <c r="K51" s="337" t="str">
        <f>VLOOKUP(J51,J41:L46,2,0)</f>
        <v>217ту-1 СК ИТ</v>
      </c>
      <c r="L51" s="338"/>
      <c r="M51" s="336" t="e">
        <f>VLOOKUP(J51,J41:N46,6,0)</f>
        <v>#REF!</v>
      </c>
      <c r="N51" s="336"/>
      <c r="O51" s="336"/>
      <c r="P51" s="260" t="s">
        <v>29</v>
      </c>
      <c r="R51" s="29"/>
    </row>
    <row r="56" ht="12.75">
      <c r="J56">
        <v>7.86</v>
      </c>
    </row>
    <row r="57" ht="12.75">
      <c r="J57">
        <v>8.5</v>
      </c>
    </row>
    <row r="58" ht="12.75">
      <c r="J58">
        <v>7.14</v>
      </c>
    </row>
    <row r="59" ht="12.75">
      <c r="J59">
        <v>8.67</v>
      </c>
    </row>
    <row r="60" ht="12.75">
      <c r="J60">
        <v>7.27</v>
      </c>
    </row>
    <row r="61" ht="12.75">
      <c r="J61">
        <v>7</v>
      </c>
    </row>
    <row r="62" ht="12.75">
      <c r="J62">
        <f>AVERAGE(J56:J61)</f>
        <v>7.739999999999999</v>
      </c>
    </row>
  </sheetData>
  <sheetProtection/>
  <mergeCells count="57">
    <mergeCell ref="K45:L45"/>
    <mergeCell ref="F51:H51"/>
    <mergeCell ref="F47:H47"/>
    <mergeCell ref="F48:H48"/>
    <mergeCell ref="F49:H49"/>
    <mergeCell ref="F50:H50"/>
    <mergeCell ref="K46:L46"/>
    <mergeCell ref="K47:L47"/>
    <mergeCell ref="K48:L48"/>
    <mergeCell ref="D51:E51"/>
    <mergeCell ref="D47:E47"/>
    <mergeCell ref="M51:O51"/>
    <mergeCell ref="K51:L51"/>
    <mergeCell ref="K49:L49"/>
    <mergeCell ref="K50:L50"/>
    <mergeCell ref="M49:O49"/>
    <mergeCell ref="M50:O50"/>
    <mergeCell ref="D49:E49"/>
    <mergeCell ref="D50:E50"/>
    <mergeCell ref="F40:H40"/>
    <mergeCell ref="F41:H41"/>
    <mergeCell ref="F46:H46"/>
    <mergeCell ref="F44:H44"/>
    <mergeCell ref="D43:E43"/>
    <mergeCell ref="D45:E45"/>
    <mergeCell ref="F45:H45"/>
    <mergeCell ref="D46:E46"/>
    <mergeCell ref="E5:I5"/>
    <mergeCell ref="D41:E41"/>
    <mergeCell ref="A10:D10"/>
    <mergeCell ref="F42:H42"/>
    <mergeCell ref="D40:E40"/>
    <mergeCell ref="C39:D39"/>
    <mergeCell ref="A5:D5"/>
    <mergeCell ref="A6:D6"/>
    <mergeCell ref="A7:D7"/>
    <mergeCell ref="A8:D8"/>
    <mergeCell ref="J39:K39"/>
    <mergeCell ref="M48:O48"/>
    <mergeCell ref="D44:E44"/>
    <mergeCell ref="A9:D9"/>
    <mergeCell ref="D42:E42"/>
    <mergeCell ref="F43:H43"/>
    <mergeCell ref="D48:E48"/>
    <mergeCell ref="M44:O44"/>
    <mergeCell ref="M45:O45"/>
    <mergeCell ref="M46:O46"/>
    <mergeCell ref="M47:O47"/>
    <mergeCell ref="M40:O40"/>
    <mergeCell ref="M41:O41"/>
    <mergeCell ref="K40:L40"/>
    <mergeCell ref="K41:L41"/>
    <mergeCell ref="K42:L42"/>
    <mergeCell ref="K43:L43"/>
    <mergeCell ref="M42:O42"/>
    <mergeCell ref="M43:O43"/>
    <mergeCell ref="K44:L44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paperSize="9" scale="82" r:id="rId1"/>
  <ignoredErrors>
    <ignoredError sqref="N1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A1" sqref="A1:R1"/>
    </sheetView>
  </sheetViews>
  <sheetFormatPr defaultColWidth="9.00390625" defaultRowHeight="12.75"/>
  <cols>
    <col min="3" max="3" width="11.625" style="0" customWidth="1"/>
  </cols>
  <sheetData>
    <row r="1" spans="1:18" ht="12.75">
      <c r="A1" s="340" t="s">
        <v>44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44" spans="1:3" ht="12.75">
      <c r="A44" s="12" t="s">
        <v>7</v>
      </c>
      <c r="B44" s="12" t="s">
        <v>24</v>
      </c>
      <c r="C44" s="12" t="s">
        <v>45</v>
      </c>
    </row>
    <row r="45" spans="1:3" ht="12.75">
      <c r="A45" s="1" t="s">
        <v>51</v>
      </c>
      <c r="B45" s="41">
        <v>6.59</v>
      </c>
      <c r="C45" s="43">
        <v>0.54</v>
      </c>
    </row>
    <row r="46" spans="1:3" ht="12.75">
      <c r="A46" s="1" t="s">
        <v>52</v>
      </c>
      <c r="B46" s="41">
        <v>7.21</v>
      </c>
      <c r="C46" s="43">
        <v>0.68</v>
      </c>
    </row>
    <row r="47" spans="1:3" ht="12.75">
      <c r="A47" s="1" t="s">
        <v>53</v>
      </c>
      <c r="B47" s="41">
        <v>7.03</v>
      </c>
      <c r="C47" s="43">
        <v>0.66</v>
      </c>
    </row>
    <row r="48" spans="1:3" ht="12.75">
      <c r="A48" s="1" t="s">
        <v>54</v>
      </c>
      <c r="B48" s="41">
        <v>6.95</v>
      </c>
      <c r="C48" s="43">
        <v>0.6</v>
      </c>
    </row>
    <row r="49" spans="1:3" ht="12.75">
      <c r="A49" s="1" t="s">
        <v>55</v>
      </c>
      <c r="B49" s="41">
        <v>7.42</v>
      </c>
      <c r="C49" s="43">
        <v>0.71</v>
      </c>
    </row>
    <row r="50" spans="1:3" ht="12.75">
      <c r="A50" s="1" t="s">
        <v>56</v>
      </c>
      <c r="B50" s="41">
        <v>7.16</v>
      </c>
      <c r="C50" s="43">
        <v>0.65</v>
      </c>
    </row>
    <row r="51" spans="1:3" ht="12.75">
      <c r="A51" s="1" t="s">
        <v>57</v>
      </c>
      <c r="B51" s="41">
        <v>7.5</v>
      </c>
      <c r="C51" s="43">
        <v>0.58</v>
      </c>
    </row>
    <row r="52" spans="1:3" ht="12.75">
      <c r="A52" s="1" t="s">
        <v>58</v>
      </c>
      <c r="B52" s="41">
        <v>7.14</v>
      </c>
      <c r="C52" s="43">
        <v>0.68</v>
      </c>
    </row>
    <row r="53" spans="1:3" ht="12.75">
      <c r="A53" s="1" t="s">
        <v>59</v>
      </c>
      <c r="B53" s="41">
        <v>6.29</v>
      </c>
      <c r="C53" s="43">
        <v>0.46</v>
      </c>
    </row>
    <row r="54" spans="1:3" ht="12.75">
      <c r="A54" s="1" t="s">
        <v>69</v>
      </c>
      <c r="B54" s="41">
        <v>7.18423254985755</v>
      </c>
      <c r="C54" s="43">
        <v>0.6214285714285714</v>
      </c>
    </row>
    <row r="55" spans="1:3" ht="12.75">
      <c r="A55" s="45" t="s">
        <v>70</v>
      </c>
      <c r="B55" s="41">
        <v>6.52</v>
      </c>
      <c r="C55" s="43">
        <v>0.52</v>
      </c>
    </row>
    <row r="56" spans="1:3" ht="12.75">
      <c r="A56" s="45" t="s">
        <v>78</v>
      </c>
      <c r="B56" s="41">
        <v>7.24</v>
      </c>
      <c r="C56" s="43">
        <v>0.7</v>
      </c>
    </row>
    <row r="57" spans="1:3" ht="12.75">
      <c r="A57" s="45" t="s">
        <v>79</v>
      </c>
      <c r="B57" s="41">
        <v>7.28</v>
      </c>
      <c r="C57" s="43">
        <v>0.69</v>
      </c>
    </row>
    <row r="58" spans="1:3" ht="12.75">
      <c r="A58" s="45" t="s">
        <v>80</v>
      </c>
      <c r="B58" s="41">
        <v>6.17</v>
      </c>
      <c r="C58" s="43">
        <v>0.4</v>
      </c>
    </row>
    <row r="59" spans="1:3" ht="12.75">
      <c r="A59" s="45" t="s">
        <v>81</v>
      </c>
      <c r="B59" s="41">
        <v>6.69</v>
      </c>
      <c r="C59" s="43">
        <v>0.6</v>
      </c>
    </row>
    <row r="60" spans="1:3" ht="12.75">
      <c r="A60" s="45" t="s">
        <v>101</v>
      </c>
      <c r="B60" s="41">
        <v>6.72</v>
      </c>
      <c r="C60" s="43">
        <v>0.61</v>
      </c>
    </row>
    <row r="61" spans="1:3" ht="12.75">
      <c r="A61" s="45" t="s">
        <v>145</v>
      </c>
      <c r="B61" s="41">
        <v>7.1</v>
      </c>
      <c r="C61" s="43">
        <v>0.7</v>
      </c>
    </row>
    <row r="62" spans="1:3" ht="12.75">
      <c r="A62" s="45" t="s">
        <v>146</v>
      </c>
      <c r="B62" s="41">
        <v>7.23</v>
      </c>
      <c r="C62" s="43">
        <v>0.73</v>
      </c>
    </row>
    <row r="63" spans="1:3" ht="12.75">
      <c r="A63" s="45" t="s">
        <v>323</v>
      </c>
      <c r="B63" s="1">
        <v>7.41</v>
      </c>
      <c r="C63" s="43">
        <v>0.84</v>
      </c>
    </row>
    <row r="64" spans="1:3" ht="12.75">
      <c r="A64" s="45" t="s">
        <v>324</v>
      </c>
      <c r="B64" s="41">
        <f>Отчет!O35</f>
        <v>7.654292374292373</v>
      </c>
      <c r="C64" s="43">
        <f>Отчет!Q35</f>
        <v>0.8169934640522876</v>
      </c>
    </row>
  </sheetData>
  <sheetProtection/>
  <mergeCells count="1">
    <mergeCell ref="A1:R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="95" zoomScaleNormal="95" zoomScalePageLayoutView="0" workbookViewId="0" topLeftCell="B13">
      <selection activeCell="R14" sqref="R14"/>
    </sheetView>
  </sheetViews>
  <sheetFormatPr defaultColWidth="9.00390625" defaultRowHeight="12.75"/>
  <cols>
    <col min="1" max="1" width="7.375" style="0" hidden="1" customWidth="1"/>
    <col min="2" max="2" width="4.375" style="0" customWidth="1"/>
    <col min="3" max="3" width="24.625" style="0" customWidth="1"/>
    <col min="4" max="4" width="8.875" style="0" customWidth="1"/>
    <col min="5" max="6" width="6.00390625" style="0" customWidth="1"/>
    <col min="7" max="7" width="5.375" style="0" customWidth="1"/>
    <col min="8" max="8" width="5.625" style="0" customWidth="1"/>
    <col min="9" max="11" width="5.875" style="0" bestFit="1" customWidth="1"/>
    <col min="12" max="16" width="5.75390625" style="0" customWidth="1"/>
    <col min="17" max="17" width="9.25390625" style="3" bestFit="1" customWidth="1"/>
    <col min="18" max="18" width="9.25390625" style="10" bestFit="1" customWidth="1"/>
    <col min="20" max="21" width="9.25390625" style="0" bestFit="1" customWidth="1"/>
  </cols>
  <sheetData>
    <row r="1" spans="3:30" ht="13.5" thickBot="1">
      <c r="C1" s="305" t="s">
        <v>186</v>
      </c>
      <c r="D1" s="305"/>
      <c r="E1" s="305"/>
      <c r="F1" s="305"/>
      <c r="G1" s="305"/>
      <c r="H1" s="305"/>
      <c r="I1" s="305"/>
      <c r="J1" s="305"/>
      <c r="K1" s="54"/>
      <c r="L1" s="54"/>
      <c r="M1" s="33"/>
      <c r="N1" s="33"/>
      <c r="O1" s="33"/>
      <c r="P1" s="54"/>
      <c r="Q1" s="54"/>
      <c r="R1" s="54"/>
      <c r="S1" s="33"/>
      <c r="T1" s="33"/>
      <c r="U1" s="33"/>
      <c r="V1" s="33"/>
      <c r="W1" s="33"/>
      <c r="X1" s="33"/>
      <c r="Y1" s="56"/>
      <c r="Z1" s="57"/>
      <c r="AC1" s="14"/>
      <c r="AD1" s="15"/>
    </row>
    <row r="2" spans="2:26" ht="16.5" customHeight="1" thickBot="1">
      <c r="B2" s="58" t="s">
        <v>71</v>
      </c>
      <c r="C2" s="59" t="s">
        <v>26</v>
      </c>
      <c r="D2" s="60" t="s">
        <v>72</v>
      </c>
      <c r="E2" s="70">
        <v>42752</v>
      </c>
      <c r="F2" s="71">
        <v>42754</v>
      </c>
      <c r="G2" s="70">
        <v>42758</v>
      </c>
      <c r="H2" s="71">
        <v>42761</v>
      </c>
      <c r="I2" s="70">
        <v>42767</v>
      </c>
      <c r="J2" s="71">
        <v>42772</v>
      </c>
      <c r="K2" s="70">
        <v>42779</v>
      </c>
      <c r="L2" s="107">
        <v>42782</v>
      </c>
      <c r="M2" s="226">
        <v>42789</v>
      </c>
      <c r="N2" s="112">
        <v>42795</v>
      </c>
      <c r="O2" s="226">
        <v>42797</v>
      </c>
      <c r="P2" s="226">
        <v>42803</v>
      </c>
      <c r="Q2" s="61" t="s">
        <v>24</v>
      </c>
      <c r="R2" s="62" t="s">
        <v>82</v>
      </c>
      <c r="S2" s="33"/>
      <c r="T2" s="33"/>
      <c r="U2" s="33"/>
      <c r="V2" s="33"/>
      <c r="W2" s="33"/>
      <c r="X2" s="33"/>
      <c r="Y2" s="33"/>
      <c r="Z2" s="33"/>
    </row>
    <row r="3" spans="1:21" ht="12.75">
      <c r="A3" s="3">
        <f aca="true" t="shared" si="0" ref="A3:A16">Q3</f>
        <v>6.857142857142857</v>
      </c>
      <c r="B3" s="37">
        <v>1</v>
      </c>
      <c r="C3" s="118" t="s">
        <v>138</v>
      </c>
      <c r="D3" s="166" t="s">
        <v>205</v>
      </c>
      <c r="E3" s="72"/>
      <c r="F3" s="73">
        <v>7</v>
      </c>
      <c r="G3" s="77" t="s">
        <v>286</v>
      </c>
      <c r="H3" s="73">
        <v>9</v>
      </c>
      <c r="I3" s="77"/>
      <c r="J3" s="73">
        <v>5</v>
      </c>
      <c r="K3" s="77" t="s">
        <v>286</v>
      </c>
      <c r="L3" s="108">
        <v>4</v>
      </c>
      <c r="M3" s="135">
        <v>6</v>
      </c>
      <c r="N3" s="219">
        <v>9</v>
      </c>
      <c r="O3" s="124"/>
      <c r="P3" s="123">
        <v>8</v>
      </c>
      <c r="Q3" s="83">
        <f aca="true" t="shared" si="1" ref="Q3:Q16">AVERAGE(E3:P3)</f>
        <v>6.857142857142857</v>
      </c>
      <c r="R3" s="36">
        <f aca="true" t="shared" si="2" ref="R3:R16">ROUND(Q3,0)</f>
        <v>7</v>
      </c>
      <c r="S3" s="1" t="s">
        <v>30</v>
      </c>
      <c r="T3" s="1">
        <f>COUNTIF(R3:R21,"&gt;8")</f>
        <v>12</v>
      </c>
      <c r="U3" s="43">
        <f>T3/$B$21</f>
        <v>0.6666666666666666</v>
      </c>
    </row>
    <row r="4" spans="1:21" ht="12.75">
      <c r="A4" s="3">
        <f t="shared" si="0"/>
        <v>8.571428571428571</v>
      </c>
      <c r="B4" s="2">
        <v>2</v>
      </c>
      <c r="C4" s="2" t="s">
        <v>139</v>
      </c>
      <c r="D4" s="126" t="s">
        <v>104</v>
      </c>
      <c r="E4" s="74"/>
      <c r="F4" s="75">
        <v>10</v>
      </c>
      <c r="G4" s="76"/>
      <c r="H4" s="75">
        <v>6</v>
      </c>
      <c r="I4" s="76"/>
      <c r="J4" s="75">
        <v>9</v>
      </c>
      <c r="K4" s="76"/>
      <c r="L4" s="134">
        <v>7</v>
      </c>
      <c r="M4" s="81">
        <v>9</v>
      </c>
      <c r="N4" s="216">
        <v>10</v>
      </c>
      <c r="O4" s="76"/>
      <c r="P4" s="75">
        <v>9</v>
      </c>
      <c r="Q4" s="83">
        <f t="shared" si="1"/>
        <v>8.571428571428571</v>
      </c>
      <c r="R4" s="36">
        <f t="shared" si="2"/>
        <v>9</v>
      </c>
      <c r="S4" s="1" t="s">
        <v>31</v>
      </c>
      <c r="T4" s="44">
        <f>COUNTIF(R3:R21,7)+COUNTIF(R3:R21,8)</f>
        <v>4</v>
      </c>
      <c r="U4" s="43">
        <f>T4/$B$21</f>
        <v>0.2222222222222222</v>
      </c>
    </row>
    <row r="5" spans="1:21" ht="12.75">
      <c r="A5" s="3">
        <f t="shared" si="0"/>
        <v>8.571428571428571</v>
      </c>
      <c r="B5" s="2">
        <v>3</v>
      </c>
      <c r="C5" s="2" t="s">
        <v>140</v>
      </c>
      <c r="D5" s="126" t="s">
        <v>135</v>
      </c>
      <c r="E5" s="74"/>
      <c r="F5" s="75">
        <v>9</v>
      </c>
      <c r="G5" s="76"/>
      <c r="H5" s="75">
        <v>10</v>
      </c>
      <c r="I5" s="76"/>
      <c r="J5" s="75">
        <v>6</v>
      </c>
      <c r="K5" s="76"/>
      <c r="L5" s="134">
        <v>6</v>
      </c>
      <c r="M5" s="81">
        <v>9</v>
      </c>
      <c r="N5" s="216">
        <v>10</v>
      </c>
      <c r="O5" s="76"/>
      <c r="P5" s="75">
        <v>10</v>
      </c>
      <c r="Q5" s="83">
        <f t="shared" si="1"/>
        <v>8.571428571428571</v>
      </c>
      <c r="R5" s="36">
        <f t="shared" si="2"/>
        <v>9</v>
      </c>
      <c r="S5" s="1" t="s">
        <v>32</v>
      </c>
      <c r="T5" s="44">
        <f>COUNTIF(R3:R21,4)+COUNTIF(R3:R21,5)+COUNTIF(R3:R21,6)</f>
        <v>2</v>
      </c>
      <c r="U5" s="43">
        <f>T5/$B$21</f>
        <v>0.1111111111111111</v>
      </c>
    </row>
    <row r="6" spans="1:21" ht="12.75">
      <c r="A6" s="3">
        <f t="shared" si="0"/>
        <v>9.714285714285714</v>
      </c>
      <c r="B6" s="2">
        <v>4</v>
      </c>
      <c r="C6" s="2" t="s">
        <v>141</v>
      </c>
      <c r="D6" s="126" t="s">
        <v>134</v>
      </c>
      <c r="E6" s="76"/>
      <c r="F6" s="75">
        <v>10</v>
      </c>
      <c r="G6" s="76"/>
      <c r="H6" s="75">
        <v>10</v>
      </c>
      <c r="I6" s="76"/>
      <c r="J6" s="75">
        <v>10</v>
      </c>
      <c r="K6" s="76"/>
      <c r="L6" s="134">
        <v>8</v>
      </c>
      <c r="M6" s="81">
        <v>10</v>
      </c>
      <c r="N6" s="216">
        <v>10</v>
      </c>
      <c r="O6" s="76"/>
      <c r="P6" s="75">
        <v>10</v>
      </c>
      <c r="Q6" s="83">
        <f t="shared" si="1"/>
        <v>9.714285714285714</v>
      </c>
      <c r="R6" s="36">
        <f t="shared" si="2"/>
        <v>10</v>
      </c>
      <c r="S6" s="1" t="s">
        <v>33</v>
      </c>
      <c r="T6" s="1">
        <f>COUNTIF(R3:R21,"&lt;4")</f>
        <v>0</v>
      </c>
      <c r="U6" s="43">
        <f>T6/$B$21</f>
        <v>0</v>
      </c>
    </row>
    <row r="7" spans="1:21" ht="12.75">
      <c r="A7" s="3">
        <f t="shared" si="0"/>
        <v>9.857142857142858</v>
      </c>
      <c r="B7" s="2">
        <v>5</v>
      </c>
      <c r="C7" s="2" t="s">
        <v>142</v>
      </c>
      <c r="D7" s="126" t="s">
        <v>103</v>
      </c>
      <c r="E7" s="76"/>
      <c r="F7" s="75">
        <v>10</v>
      </c>
      <c r="G7" s="76"/>
      <c r="H7" s="75">
        <v>10</v>
      </c>
      <c r="I7" s="76"/>
      <c r="J7" s="86">
        <v>10</v>
      </c>
      <c r="K7" s="76"/>
      <c r="L7" s="134">
        <v>10</v>
      </c>
      <c r="M7" s="81">
        <v>10</v>
      </c>
      <c r="N7" s="216">
        <v>10</v>
      </c>
      <c r="O7" s="76"/>
      <c r="P7" s="75">
        <v>9</v>
      </c>
      <c r="Q7" s="83">
        <f t="shared" si="1"/>
        <v>9.857142857142858</v>
      </c>
      <c r="R7" s="36">
        <f t="shared" si="2"/>
        <v>10</v>
      </c>
      <c r="S7" s="45" t="s">
        <v>34</v>
      </c>
      <c r="T7" s="1">
        <f>B21-SUM(T3:T6)</f>
        <v>0</v>
      </c>
      <c r="U7" s="43">
        <f>T7/$B$21</f>
        <v>0</v>
      </c>
    </row>
    <row r="8" spans="1:18" ht="12.75">
      <c r="A8" s="3">
        <f t="shared" si="0"/>
        <v>9</v>
      </c>
      <c r="B8" s="2">
        <v>6</v>
      </c>
      <c r="C8" s="2" t="s">
        <v>143</v>
      </c>
      <c r="D8" s="126" t="s">
        <v>108</v>
      </c>
      <c r="E8" s="76"/>
      <c r="F8" s="75">
        <v>9</v>
      </c>
      <c r="G8" s="76">
        <v>9</v>
      </c>
      <c r="H8" s="75">
        <v>10</v>
      </c>
      <c r="I8" s="76"/>
      <c r="J8" s="75">
        <v>9</v>
      </c>
      <c r="K8" s="76"/>
      <c r="L8" s="134">
        <v>7</v>
      </c>
      <c r="M8" s="81">
        <v>9</v>
      </c>
      <c r="N8" s="216">
        <v>10</v>
      </c>
      <c r="O8" s="76"/>
      <c r="P8" s="75">
        <v>9</v>
      </c>
      <c r="Q8" s="83">
        <f t="shared" si="1"/>
        <v>9</v>
      </c>
      <c r="R8" s="8">
        <f t="shared" si="2"/>
        <v>9</v>
      </c>
    </row>
    <row r="9" spans="1:18" ht="12.75">
      <c r="A9" s="3">
        <f t="shared" si="0"/>
        <v>5.555555555555555</v>
      </c>
      <c r="B9" s="2">
        <v>7</v>
      </c>
      <c r="C9" s="2" t="s">
        <v>144</v>
      </c>
      <c r="D9" s="126" t="s">
        <v>137</v>
      </c>
      <c r="E9" s="76"/>
      <c r="F9" s="75">
        <v>5</v>
      </c>
      <c r="G9" s="76">
        <v>1</v>
      </c>
      <c r="H9" s="86">
        <v>6</v>
      </c>
      <c r="I9" s="76">
        <v>1</v>
      </c>
      <c r="J9" s="86">
        <v>7</v>
      </c>
      <c r="K9" s="76"/>
      <c r="L9" s="134">
        <v>7</v>
      </c>
      <c r="M9" s="81">
        <v>6</v>
      </c>
      <c r="N9" s="216">
        <v>8</v>
      </c>
      <c r="O9" s="76"/>
      <c r="P9" s="86">
        <v>9</v>
      </c>
      <c r="Q9" s="83">
        <f t="shared" si="1"/>
        <v>5.555555555555555</v>
      </c>
      <c r="R9" s="8">
        <f t="shared" si="2"/>
        <v>6</v>
      </c>
    </row>
    <row r="10" spans="1:18" ht="12.75">
      <c r="A10" s="3">
        <f t="shared" si="0"/>
        <v>8.571428571428571</v>
      </c>
      <c r="B10" s="2">
        <v>8</v>
      </c>
      <c r="C10" s="2" t="s">
        <v>203</v>
      </c>
      <c r="D10" s="126" t="s">
        <v>136</v>
      </c>
      <c r="E10" s="74"/>
      <c r="F10" s="75">
        <v>8</v>
      </c>
      <c r="G10" s="76"/>
      <c r="H10" s="75">
        <v>9</v>
      </c>
      <c r="I10" s="76"/>
      <c r="J10" s="75">
        <v>10</v>
      </c>
      <c r="K10" s="76"/>
      <c r="L10" s="134">
        <v>8</v>
      </c>
      <c r="M10" s="81">
        <v>7</v>
      </c>
      <c r="N10" s="216">
        <v>9</v>
      </c>
      <c r="O10" s="76"/>
      <c r="P10" s="86">
        <v>9</v>
      </c>
      <c r="Q10" s="83">
        <f t="shared" si="1"/>
        <v>8.571428571428571</v>
      </c>
      <c r="R10" s="8">
        <f t="shared" si="2"/>
        <v>9</v>
      </c>
    </row>
    <row r="11" spans="1:18" ht="13.5" thickBot="1">
      <c r="A11" s="3">
        <f t="shared" si="0"/>
        <v>7.428571428571429</v>
      </c>
      <c r="B11" s="2">
        <v>9</v>
      </c>
      <c r="C11" s="2" t="s">
        <v>204</v>
      </c>
      <c r="D11" s="126" t="s">
        <v>105</v>
      </c>
      <c r="E11" s="74"/>
      <c r="F11" s="75">
        <v>7</v>
      </c>
      <c r="G11" s="76" t="s">
        <v>286</v>
      </c>
      <c r="H11" s="75">
        <v>6</v>
      </c>
      <c r="I11" s="76"/>
      <c r="J11" s="75">
        <v>9</v>
      </c>
      <c r="K11" s="76"/>
      <c r="L11" s="134">
        <v>6</v>
      </c>
      <c r="M11" s="81">
        <v>6</v>
      </c>
      <c r="N11" s="256">
        <v>9</v>
      </c>
      <c r="O11" s="174"/>
      <c r="P11" s="172">
        <v>9</v>
      </c>
      <c r="Q11" s="83">
        <f t="shared" si="1"/>
        <v>7.428571428571429</v>
      </c>
      <c r="R11" s="8">
        <v>8</v>
      </c>
    </row>
    <row r="12" spans="2:26" ht="16.5" customHeight="1" thickBot="1">
      <c r="B12" s="58" t="s">
        <v>71</v>
      </c>
      <c r="C12" s="59" t="s">
        <v>26</v>
      </c>
      <c r="D12" s="60" t="s">
        <v>72</v>
      </c>
      <c r="E12" s="70">
        <v>42753</v>
      </c>
      <c r="F12" s="71">
        <v>42755</v>
      </c>
      <c r="G12" s="70">
        <v>42760</v>
      </c>
      <c r="H12" s="71">
        <v>42765</v>
      </c>
      <c r="I12" s="70">
        <v>42768</v>
      </c>
      <c r="J12" s="71">
        <v>42774</v>
      </c>
      <c r="K12" s="70">
        <v>42781</v>
      </c>
      <c r="L12" s="107">
        <v>42786</v>
      </c>
      <c r="M12" s="80">
        <v>42793</v>
      </c>
      <c r="N12" s="250">
        <v>42796</v>
      </c>
      <c r="O12" s="257">
        <v>42800</v>
      </c>
      <c r="P12" s="258">
        <v>42803</v>
      </c>
      <c r="Q12" s="61" t="s">
        <v>24</v>
      </c>
      <c r="R12" s="62" t="s">
        <v>325</v>
      </c>
      <c r="S12" s="33"/>
      <c r="T12" s="33"/>
      <c r="U12" s="33"/>
      <c r="V12" s="33"/>
      <c r="W12" s="33"/>
      <c r="X12" s="33"/>
      <c r="Y12" s="33"/>
      <c r="Z12" s="33"/>
    </row>
    <row r="13" spans="1:18" ht="12.75">
      <c r="A13" s="3">
        <f t="shared" si="0"/>
        <v>9.285714285714286</v>
      </c>
      <c r="B13" s="2">
        <v>10</v>
      </c>
      <c r="C13" s="2" t="s">
        <v>206</v>
      </c>
      <c r="D13" s="126" t="s">
        <v>134</v>
      </c>
      <c r="E13" s="122"/>
      <c r="F13" s="125">
        <v>8</v>
      </c>
      <c r="G13" s="124"/>
      <c r="H13" s="123">
        <v>10</v>
      </c>
      <c r="I13" s="124"/>
      <c r="J13" s="123">
        <v>10</v>
      </c>
      <c r="K13" s="124"/>
      <c r="L13" s="123">
        <v>7</v>
      </c>
      <c r="M13" s="219">
        <v>10</v>
      </c>
      <c r="N13" s="135">
        <v>10</v>
      </c>
      <c r="O13" s="165"/>
      <c r="P13" s="123">
        <v>10</v>
      </c>
      <c r="Q13" s="83">
        <f t="shared" si="1"/>
        <v>9.285714285714286</v>
      </c>
      <c r="R13" s="8">
        <v>10</v>
      </c>
    </row>
    <row r="14" spans="1:23" ht="12.75">
      <c r="A14" s="3">
        <f t="shared" si="0"/>
        <v>8.571428571428571</v>
      </c>
      <c r="B14" s="2">
        <v>11</v>
      </c>
      <c r="C14" s="2" t="s">
        <v>207</v>
      </c>
      <c r="D14" s="126" t="s">
        <v>155</v>
      </c>
      <c r="E14" s="76"/>
      <c r="F14" s="86">
        <v>9</v>
      </c>
      <c r="G14" s="74"/>
      <c r="H14" s="75">
        <v>9</v>
      </c>
      <c r="I14" s="74"/>
      <c r="J14" s="75">
        <v>9</v>
      </c>
      <c r="K14" s="76" t="s">
        <v>286</v>
      </c>
      <c r="L14" s="75">
        <v>7</v>
      </c>
      <c r="M14" s="216">
        <v>8</v>
      </c>
      <c r="N14" s="81">
        <v>8</v>
      </c>
      <c r="O14" s="103"/>
      <c r="P14" s="75">
        <v>10</v>
      </c>
      <c r="Q14" s="83">
        <f t="shared" si="1"/>
        <v>8.571428571428571</v>
      </c>
      <c r="R14" s="8">
        <f t="shared" si="2"/>
        <v>9</v>
      </c>
      <c r="U14" s="3"/>
      <c r="V14" s="3"/>
      <c r="W14" s="3"/>
    </row>
    <row r="15" spans="1:22" ht="12.75">
      <c r="A15" s="3">
        <f t="shared" si="0"/>
        <v>5.75</v>
      </c>
      <c r="B15" s="2">
        <v>12</v>
      </c>
      <c r="C15" s="2" t="s">
        <v>208</v>
      </c>
      <c r="D15" s="126" t="s">
        <v>103</v>
      </c>
      <c r="E15" s="76"/>
      <c r="F15" s="75">
        <v>9</v>
      </c>
      <c r="G15" s="76"/>
      <c r="H15" s="75">
        <v>8</v>
      </c>
      <c r="I15" s="76">
        <v>1</v>
      </c>
      <c r="J15" s="86">
        <v>5</v>
      </c>
      <c r="K15" s="76"/>
      <c r="L15" s="86">
        <v>4</v>
      </c>
      <c r="M15" s="216">
        <v>6</v>
      </c>
      <c r="N15" s="81">
        <v>7</v>
      </c>
      <c r="O15" s="103"/>
      <c r="P15" s="86">
        <v>6</v>
      </c>
      <c r="Q15" s="83">
        <f t="shared" si="1"/>
        <v>5.75</v>
      </c>
      <c r="R15" s="8">
        <f t="shared" si="2"/>
        <v>6</v>
      </c>
      <c r="U15" s="3"/>
      <c r="V15" s="3"/>
    </row>
    <row r="16" spans="1:22" ht="12.75">
      <c r="A16" s="3">
        <f t="shared" si="0"/>
        <v>8.714285714285714</v>
      </c>
      <c r="B16" s="2">
        <v>13</v>
      </c>
      <c r="C16" s="2" t="s">
        <v>209</v>
      </c>
      <c r="D16" s="126" t="s">
        <v>108</v>
      </c>
      <c r="E16" s="76"/>
      <c r="F16" s="75">
        <v>9</v>
      </c>
      <c r="G16" s="76"/>
      <c r="H16" s="75">
        <v>9</v>
      </c>
      <c r="I16" s="76"/>
      <c r="J16" s="75">
        <v>9</v>
      </c>
      <c r="K16" s="76"/>
      <c r="L16" s="75">
        <v>8</v>
      </c>
      <c r="M16" s="216">
        <v>8</v>
      </c>
      <c r="N16" s="81">
        <v>9</v>
      </c>
      <c r="O16" s="103"/>
      <c r="P16" s="75">
        <v>9</v>
      </c>
      <c r="Q16" s="83">
        <f t="shared" si="1"/>
        <v>8.714285714285714</v>
      </c>
      <c r="R16" s="8">
        <f t="shared" si="2"/>
        <v>9</v>
      </c>
      <c r="U16" s="3"/>
      <c r="V16" s="3"/>
    </row>
    <row r="17" spans="1:22" ht="12.75">
      <c r="A17" s="3">
        <f>Q17</f>
        <v>9</v>
      </c>
      <c r="B17" s="37">
        <v>14</v>
      </c>
      <c r="C17" s="37" t="s">
        <v>210</v>
      </c>
      <c r="D17" s="166" t="s">
        <v>205</v>
      </c>
      <c r="E17" s="77"/>
      <c r="F17" s="73">
        <v>8</v>
      </c>
      <c r="G17" s="77"/>
      <c r="H17" s="73">
        <v>10</v>
      </c>
      <c r="I17" s="77"/>
      <c r="J17" s="73">
        <v>9</v>
      </c>
      <c r="K17" s="77"/>
      <c r="L17" s="73">
        <v>10</v>
      </c>
      <c r="M17" s="216">
        <v>8</v>
      </c>
      <c r="N17" s="81">
        <v>9</v>
      </c>
      <c r="O17" s="103"/>
      <c r="P17" s="75">
        <v>9</v>
      </c>
      <c r="Q17" s="83">
        <f>AVERAGE(E17:P17)</f>
        <v>9</v>
      </c>
      <c r="R17" s="36">
        <f>ROUND(Q17,0)</f>
        <v>9</v>
      </c>
      <c r="U17" s="3"/>
      <c r="V17" s="3"/>
    </row>
    <row r="18" spans="1:22" ht="12.75">
      <c r="A18" s="3">
        <f>Q18</f>
        <v>9.571428571428571</v>
      </c>
      <c r="B18" s="37">
        <v>15</v>
      </c>
      <c r="C18" s="37" t="s">
        <v>211</v>
      </c>
      <c r="D18" s="166" t="s">
        <v>133</v>
      </c>
      <c r="E18" s="77"/>
      <c r="F18" s="73">
        <v>9</v>
      </c>
      <c r="G18" s="77"/>
      <c r="H18" s="85">
        <v>9</v>
      </c>
      <c r="I18" s="77"/>
      <c r="J18" s="73">
        <v>10</v>
      </c>
      <c r="K18" s="77"/>
      <c r="L18" s="73">
        <v>10</v>
      </c>
      <c r="M18" s="216">
        <v>9</v>
      </c>
      <c r="N18" s="81">
        <v>10</v>
      </c>
      <c r="O18" s="103"/>
      <c r="P18" s="75">
        <v>10</v>
      </c>
      <c r="Q18" s="83">
        <f>AVERAGE(E18:P18)</f>
        <v>9.571428571428571</v>
      </c>
      <c r="R18" s="36">
        <f>ROUND(Q18,0)</f>
        <v>10</v>
      </c>
      <c r="U18" s="3"/>
      <c r="V18" s="3"/>
    </row>
    <row r="19" spans="1:22" ht="12.75">
      <c r="A19" s="3">
        <f>Q19</f>
        <v>7</v>
      </c>
      <c r="B19" s="37">
        <v>16</v>
      </c>
      <c r="C19" s="37" t="s">
        <v>212</v>
      </c>
      <c r="D19" s="166" t="s">
        <v>137</v>
      </c>
      <c r="E19" s="76"/>
      <c r="F19" s="75">
        <v>6</v>
      </c>
      <c r="G19" s="76"/>
      <c r="H19" s="75">
        <v>8</v>
      </c>
      <c r="I19" s="76"/>
      <c r="J19" s="75">
        <v>6</v>
      </c>
      <c r="K19" s="76"/>
      <c r="L19" s="86">
        <v>6</v>
      </c>
      <c r="M19" s="215">
        <v>7</v>
      </c>
      <c r="N19" s="88">
        <v>8</v>
      </c>
      <c r="O19" s="104"/>
      <c r="P19" s="75">
        <v>8</v>
      </c>
      <c r="Q19" s="83">
        <f>AVERAGE(E19:P19)</f>
        <v>7</v>
      </c>
      <c r="R19" s="36">
        <f>ROUND(Q19,0)</f>
        <v>7</v>
      </c>
      <c r="U19" s="3"/>
      <c r="V19" s="3"/>
    </row>
    <row r="20" spans="1:22" ht="12.75">
      <c r="A20" s="3">
        <f>Q20</f>
        <v>6.857142857142857</v>
      </c>
      <c r="B20" s="37">
        <v>17</v>
      </c>
      <c r="C20" s="2" t="s">
        <v>213</v>
      </c>
      <c r="D20" s="126" t="s">
        <v>135</v>
      </c>
      <c r="E20" s="76"/>
      <c r="F20" s="75">
        <v>4</v>
      </c>
      <c r="G20" s="76"/>
      <c r="H20" s="75">
        <v>6</v>
      </c>
      <c r="I20" s="76"/>
      <c r="J20" s="75">
        <v>6</v>
      </c>
      <c r="K20" s="76"/>
      <c r="L20" s="86">
        <v>7</v>
      </c>
      <c r="M20" s="215">
        <v>9</v>
      </c>
      <c r="N20" s="88">
        <v>7</v>
      </c>
      <c r="O20" s="104"/>
      <c r="P20" s="75">
        <v>9</v>
      </c>
      <c r="Q20" s="83">
        <f>AVERAGE(E20:P20)</f>
        <v>6.857142857142857</v>
      </c>
      <c r="R20" s="36">
        <f>ROUND(Q20,0)</f>
        <v>7</v>
      </c>
      <c r="U20" s="3"/>
      <c r="V20" s="3"/>
    </row>
    <row r="21" spans="1:18" ht="12.75">
      <c r="A21" s="3">
        <f>Q21</f>
        <v>8.571428571428571</v>
      </c>
      <c r="B21" s="37">
        <v>18</v>
      </c>
      <c r="C21" s="2" t="s">
        <v>214</v>
      </c>
      <c r="D21" s="126" t="s">
        <v>102</v>
      </c>
      <c r="E21" s="170"/>
      <c r="F21" s="251">
        <v>8</v>
      </c>
      <c r="G21" s="170"/>
      <c r="H21" s="251">
        <v>10</v>
      </c>
      <c r="I21" s="170"/>
      <c r="J21" s="251">
        <v>9</v>
      </c>
      <c r="K21" s="170"/>
      <c r="L21" s="251">
        <v>7</v>
      </c>
      <c r="M21" s="254">
        <v>8</v>
      </c>
      <c r="N21" s="81">
        <v>9</v>
      </c>
      <c r="O21" s="103"/>
      <c r="P21" s="75">
        <v>9</v>
      </c>
      <c r="Q21" s="83">
        <f>AVERAGE(E21:P21)</f>
        <v>8.571428571428571</v>
      </c>
      <c r="R21" s="8">
        <f>ROUND(Q21,0)</f>
        <v>9</v>
      </c>
    </row>
    <row r="22" spans="2:18" s="5" customFormat="1" ht="12.75">
      <c r="B22" s="6"/>
      <c r="C22" s="307" t="s">
        <v>0</v>
      </c>
      <c r="D22" s="308"/>
      <c r="E22" s="105"/>
      <c r="F22" s="106">
        <f>AVERAGE(F3:F11,F13:F21)</f>
        <v>8.055555555555555</v>
      </c>
      <c r="G22" s="105"/>
      <c r="H22" s="106">
        <f aca="true" t="shared" si="3" ref="H22:P22">AVERAGE(H3:H11,H13:H21)</f>
        <v>8.61111111111111</v>
      </c>
      <c r="I22" s="105"/>
      <c r="J22" s="106">
        <f t="shared" si="3"/>
        <v>8.222222222222221</v>
      </c>
      <c r="K22" s="105"/>
      <c r="L22" s="106">
        <f t="shared" si="3"/>
        <v>7.166666666666667</v>
      </c>
      <c r="M22" s="255">
        <f t="shared" si="3"/>
        <v>8.055555555555555</v>
      </c>
      <c r="N22" s="252">
        <f t="shared" si="3"/>
        <v>9</v>
      </c>
      <c r="O22" s="89"/>
      <c r="P22" s="106">
        <f t="shared" si="3"/>
        <v>9</v>
      </c>
      <c r="Q22" s="69">
        <f>AVERAGE(Q3:Q16,Q17:Q21)</f>
        <v>8.19157848324515</v>
      </c>
      <c r="R22" s="11">
        <f>AVERAGE(R3:R16,R17:R21)</f>
        <v>8.5</v>
      </c>
    </row>
    <row r="23" spans="2:18" s="5" customFormat="1" ht="13.5" thickBot="1">
      <c r="B23" s="6"/>
      <c r="C23" s="7"/>
      <c r="D23" s="67"/>
      <c r="E23" s="291" t="s">
        <v>60</v>
      </c>
      <c r="F23" s="292"/>
      <c r="G23" s="291" t="s">
        <v>61</v>
      </c>
      <c r="H23" s="292"/>
      <c r="I23" s="291" t="s">
        <v>62</v>
      </c>
      <c r="J23" s="292"/>
      <c r="K23" s="291" t="s">
        <v>106</v>
      </c>
      <c r="L23" s="292"/>
      <c r="M23" s="249" t="s">
        <v>68</v>
      </c>
      <c r="N23" s="253" t="s">
        <v>65</v>
      </c>
      <c r="O23" s="294" t="s">
        <v>107</v>
      </c>
      <c r="P23" s="292"/>
      <c r="Q23" s="84"/>
      <c r="R23" s="9"/>
    </row>
    <row r="24" spans="2:18" ht="13.5" thickBot="1">
      <c r="B24" s="293" t="s">
        <v>36</v>
      </c>
      <c r="C24" s="293"/>
      <c r="D24" s="312"/>
      <c r="E24" s="302" t="s">
        <v>73</v>
      </c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3"/>
      <c r="Q24" s="64">
        <f>R24/B21</f>
        <v>1</v>
      </c>
      <c r="R24" s="8">
        <f>COUNTIF(R3:R21,"&gt;3")</f>
        <v>18</v>
      </c>
    </row>
    <row r="25" spans="2:18" ht="12.75">
      <c r="B25" s="312" t="s">
        <v>48</v>
      </c>
      <c r="C25" s="313"/>
      <c r="D25" s="314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4">
        <f>R25/B21</f>
        <v>0.8888888888888888</v>
      </c>
      <c r="R25" s="8">
        <f>COUNTIF(R3:R21,"&gt;6")</f>
        <v>16</v>
      </c>
    </row>
    <row r="27" spans="3:4" ht="12.75">
      <c r="C27" s="22" t="s">
        <v>75</v>
      </c>
      <c r="D27" t="s">
        <v>77</v>
      </c>
    </row>
    <row r="28" ht="12.75">
      <c r="D28" t="s">
        <v>109</v>
      </c>
    </row>
  </sheetData>
  <sheetProtection/>
  <mergeCells count="10">
    <mergeCell ref="B25:D25"/>
    <mergeCell ref="K23:L23"/>
    <mergeCell ref="C1:J1"/>
    <mergeCell ref="C22:D22"/>
    <mergeCell ref="E23:F23"/>
    <mergeCell ref="G23:H23"/>
    <mergeCell ref="I23:J23"/>
    <mergeCell ref="B24:D24"/>
    <mergeCell ref="E24:P24"/>
    <mergeCell ref="O23:P23"/>
  </mergeCells>
  <conditionalFormatting sqref="R13:R21 R3:R11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Q3:Q11 Q13:Q21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B1">
      <selection activeCell="V16" sqref="V16"/>
    </sheetView>
  </sheetViews>
  <sheetFormatPr defaultColWidth="9.00390625" defaultRowHeight="12.75"/>
  <cols>
    <col min="1" max="1" width="6.875" style="0" hidden="1" customWidth="1"/>
    <col min="2" max="2" width="3.625" style="0" customWidth="1"/>
    <col min="3" max="3" width="20.125" style="0" customWidth="1"/>
    <col min="4" max="4" width="8.625" style="0" customWidth="1"/>
    <col min="5" max="5" width="3.375" style="0" customWidth="1"/>
    <col min="6" max="6" width="5.75390625" style="0" customWidth="1"/>
    <col min="7" max="7" width="3.75390625" style="0" customWidth="1"/>
    <col min="8" max="8" width="5.75390625" style="0" customWidth="1"/>
    <col min="9" max="9" width="3.25390625" style="0" customWidth="1"/>
    <col min="10" max="10" width="5.625" style="0" customWidth="1"/>
    <col min="11" max="11" width="3.875" style="0" customWidth="1"/>
    <col min="12" max="14" width="5.75390625" style="0" customWidth="1"/>
    <col min="15" max="15" width="6.75390625" style="0" customWidth="1"/>
    <col min="16" max="16" width="6.125" style="0" customWidth="1"/>
    <col min="17" max="17" width="5.75390625" style="14" customWidth="1"/>
    <col min="18" max="20" width="5.75390625" style="0" customWidth="1"/>
    <col min="21" max="21" width="9.125" style="3" customWidth="1"/>
    <col min="22" max="22" width="9.125" style="10" customWidth="1"/>
  </cols>
  <sheetData>
    <row r="1" spans="3:31" ht="13.5" thickBot="1">
      <c r="C1" s="299" t="s">
        <v>187</v>
      </c>
      <c r="D1" s="299"/>
      <c r="E1" s="315"/>
      <c r="F1" s="315"/>
      <c r="G1" s="315"/>
      <c r="H1" s="315"/>
      <c r="I1" s="315"/>
      <c r="J1" s="315"/>
      <c r="K1" s="315"/>
      <c r="L1" s="315"/>
      <c r="M1" s="299"/>
      <c r="N1" s="299"/>
      <c r="O1" s="33"/>
      <c r="P1" s="33"/>
      <c r="Q1" s="33"/>
      <c r="R1" s="54"/>
      <c r="S1" s="54"/>
      <c r="T1" s="54"/>
      <c r="U1" s="33"/>
      <c r="V1" s="33"/>
      <c r="W1" s="33"/>
      <c r="X1" s="33"/>
      <c r="Y1" s="33"/>
      <c r="Z1" s="56"/>
      <c r="AA1" s="57"/>
      <c r="AD1" s="14"/>
      <c r="AE1" s="15"/>
    </row>
    <row r="2" spans="2:27" ht="16.5" customHeight="1" thickBot="1">
      <c r="B2" s="58" t="s">
        <v>71</v>
      </c>
      <c r="C2" s="59" t="s">
        <v>26</v>
      </c>
      <c r="D2" s="60" t="s">
        <v>72</v>
      </c>
      <c r="E2" s="223"/>
      <c r="F2" s="235">
        <v>42789</v>
      </c>
      <c r="G2" s="237"/>
      <c r="H2" s="236">
        <v>42796</v>
      </c>
      <c r="I2" s="280"/>
      <c r="J2" s="235">
        <v>42810</v>
      </c>
      <c r="K2" s="237"/>
      <c r="L2" s="236">
        <v>42817</v>
      </c>
      <c r="M2" s="70">
        <v>42838</v>
      </c>
      <c r="N2" s="107">
        <v>42866</v>
      </c>
      <c r="O2" s="107">
        <v>42887</v>
      </c>
      <c r="P2" s="71">
        <v>42894</v>
      </c>
      <c r="Q2" s="112">
        <v>42895</v>
      </c>
      <c r="R2" s="100">
        <v>42901</v>
      </c>
      <c r="S2" s="109">
        <v>42909</v>
      </c>
      <c r="T2" s="71">
        <v>42912</v>
      </c>
      <c r="U2" s="61" t="s">
        <v>24</v>
      </c>
      <c r="V2" s="62" t="s">
        <v>99</v>
      </c>
      <c r="W2" s="33"/>
      <c r="X2" s="33"/>
      <c r="Y2" s="33"/>
      <c r="Z2" s="33"/>
      <c r="AA2" s="33"/>
    </row>
    <row r="3" spans="1:25" ht="12.75">
      <c r="A3" s="3">
        <f aca="true" t="shared" si="0" ref="A3:A17">U3</f>
        <v>7.444444444444445</v>
      </c>
      <c r="B3" s="53">
        <v>1</v>
      </c>
      <c r="C3" s="118" t="s">
        <v>188</v>
      </c>
      <c r="D3" s="166" t="s">
        <v>137</v>
      </c>
      <c r="E3" s="122"/>
      <c r="F3" s="169">
        <v>6</v>
      </c>
      <c r="G3" s="238"/>
      <c r="H3" s="238">
        <v>7</v>
      </c>
      <c r="I3" s="122"/>
      <c r="J3" s="169">
        <v>5</v>
      </c>
      <c r="K3" s="169"/>
      <c r="L3" s="123">
        <v>8</v>
      </c>
      <c r="M3" s="165"/>
      <c r="N3" s="123">
        <v>8</v>
      </c>
      <c r="O3" s="94">
        <v>7</v>
      </c>
      <c r="P3" s="73">
        <v>6</v>
      </c>
      <c r="Q3" s="115">
        <v>10</v>
      </c>
      <c r="R3" s="101"/>
      <c r="S3" s="93"/>
      <c r="T3" s="73">
        <v>10</v>
      </c>
      <c r="U3" s="83">
        <f aca="true" t="shared" si="1" ref="U3:U17">AVERAGE(F3:T3)</f>
        <v>7.444444444444445</v>
      </c>
      <c r="V3" s="8">
        <v>8</v>
      </c>
      <c r="W3" s="1" t="s">
        <v>31</v>
      </c>
      <c r="X3" s="44">
        <f>COUNTIF(V3:V17,7)+COUNTIF(V3:V17,8)</f>
        <v>7</v>
      </c>
      <c r="Y3" s="43">
        <f>X3/$B$17</f>
        <v>0.4666666666666667</v>
      </c>
    </row>
    <row r="4" spans="1:25" ht="12.75">
      <c r="A4" s="3">
        <f t="shared" si="0"/>
        <v>7.111111111111111</v>
      </c>
      <c r="B4" s="53">
        <v>2</v>
      </c>
      <c r="C4" s="2" t="s">
        <v>189</v>
      </c>
      <c r="D4" s="126" t="s">
        <v>105</v>
      </c>
      <c r="E4" s="74"/>
      <c r="F4" s="168">
        <v>4</v>
      </c>
      <c r="G4" s="99"/>
      <c r="H4" s="99">
        <v>4</v>
      </c>
      <c r="I4" s="74"/>
      <c r="J4" s="168">
        <v>4</v>
      </c>
      <c r="K4" s="168"/>
      <c r="L4" s="86">
        <v>9</v>
      </c>
      <c r="M4" s="102"/>
      <c r="N4" s="85">
        <v>7</v>
      </c>
      <c r="O4" s="96">
        <v>9</v>
      </c>
      <c r="P4" s="86">
        <v>9</v>
      </c>
      <c r="Q4" s="115">
        <v>9</v>
      </c>
      <c r="R4" s="102"/>
      <c r="S4" s="94"/>
      <c r="T4" s="85">
        <v>9</v>
      </c>
      <c r="U4" s="90">
        <f t="shared" si="1"/>
        <v>7.111111111111111</v>
      </c>
      <c r="V4" s="8">
        <f aca="true" t="shared" si="2" ref="V4:V17">ROUND(U4,0)</f>
        <v>7</v>
      </c>
      <c r="W4" s="1" t="s">
        <v>32</v>
      </c>
      <c r="X4" s="44">
        <f>COUNTIF(V3:V17,4)+COUNTIF(V3:V17,5)+COUNTIF(V3:V17,6)</f>
        <v>6</v>
      </c>
      <c r="Y4" s="43">
        <f>X4/$B$17</f>
        <v>0.4</v>
      </c>
    </row>
    <row r="5" spans="1:25" ht="12.75">
      <c r="A5" s="3">
        <f t="shared" si="0"/>
        <v>5.6</v>
      </c>
      <c r="B5" s="53">
        <v>3</v>
      </c>
      <c r="C5" s="2" t="s">
        <v>190</v>
      </c>
      <c r="D5" s="126" t="s">
        <v>103</v>
      </c>
      <c r="E5" s="74"/>
      <c r="F5" s="168">
        <v>5</v>
      </c>
      <c r="G5" s="99"/>
      <c r="H5" s="99">
        <v>8</v>
      </c>
      <c r="I5" s="74"/>
      <c r="J5" s="168">
        <v>5</v>
      </c>
      <c r="K5" s="168">
        <v>2</v>
      </c>
      <c r="L5" s="86">
        <v>4</v>
      </c>
      <c r="M5" s="103"/>
      <c r="N5" s="75">
        <v>4</v>
      </c>
      <c r="O5" s="96">
        <v>7</v>
      </c>
      <c r="P5" s="86">
        <v>7</v>
      </c>
      <c r="Q5" s="115">
        <v>5</v>
      </c>
      <c r="R5" s="103"/>
      <c r="S5" s="95"/>
      <c r="T5" s="75">
        <v>9</v>
      </c>
      <c r="U5" s="90">
        <f t="shared" si="1"/>
        <v>5.6</v>
      </c>
      <c r="V5" s="8">
        <f t="shared" si="2"/>
        <v>6</v>
      </c>
      <c r="W5" s="1" t="s">
        <v>33</v>
      </c>
      <c r="X5" s="1">
        <f>COUNTIF(V3:V17,"&lt;4")</f>
        <v>0</v>
      </c>
      <c r="Y5" s="43">
        <f>X5/$B$17</f>
        <v>0</v>
      </c>
    </row>
    <row r="6" spans="1:25" ht="12.75">
      <c r="A6" s="3">
        <f t="shared" si="0"/>
        <v>5.545454545454546</v>
      </c>
      <c r="B6" s="53">
        <v>4</v>
      </c>
      <c r="C6" s="2" t="s">
        <v>191</v>
      </c>
      <c r="D6" s="126" t="s">
        <v>135</v>
      </c>
      <c r="E6" s="74"/>
      <c r="F6" s="168">
        <v>4</v>
      </c>
      <c r="G6" s="99"/>
      <c r="H6" s="134">
        <v>9</v>
      </c>
      <c r="I6" s="76">
        <v>1</v>
      </c>
      <c r="J6" s="168">
        <v>5</v>
      </c>
      <c r="K6" s="168">
        <v>1</v>
      </c>
      <c r="L6" s="86">
        <v>6</v>
      </c>
      <c r="M6" s="103"/>
      <c r="N6" s="86">
        <v>7</v>
      </c>
      <c r="O6" s="96">
        <v>8</v>
      </c>
      <c r="P6" s="86">
        <v>7</v>
      </c>
      <c r="Q6" s="114">
        <v>5</v>
      </c>
      <c r="R6" s="103"/>
      <c r="S6" s="95"/>
      <c r="T6" s="86">
        <v>8</v>
      </c>
      <c r="U6" s="90">
        <f t="shared" si="1"/>
        <v>5.545454545454546</v>
      </c>
      <c r="V6" s="8">
        <f t="shared" si="2"/>
        <v>6</v>
      </c>
      <c r="W6" s="45" t="s">
        <v>30</v>
      </c>
      <c r="X6" s="1">
        <f>B17-SUM(X3:X5)</f>
        <v>2</v>
      </c>
      <c r="Y6" s="43">
        <f>X6/$B$17</f>
        <v>0.13333333333333333</v>
      </c>
    </row>
    <row r="7" spans="1:23" ht="12.75">
      <c r="A7" s="3">
        <f t="shared" si="0"/>
        <v>5.7</v>
      </c>
      <c r="B7" s="53">
        <v>5</v>
      </c>
      <c r="C7" s="2" t="s">
        <v>192</v>
      </c>
      <c r="D7" s="126" t="s">
        <v>134</v>
      </c>
      <c r="E7" s="74"/>
      <c r="F7" s="168">
        <v>5</v>
      </c>
      <c r="G7" s="99"/>
      <c r="H7" s="99">
        <v>6</v>
      </c>
      <c r="I7" s="74"/>
      <c r="J7" s="168">
        <v>6</v>
      </c>
      <c r="K7" s="168"/>
      <c r="L7" s="86">
        <v>9</v>
      </c>
      <c r="M7" s="101">
        <v>1</v>
      </c>
      <c r="N7" s="85">
        <v>6</v>
      </c>
      <c r="O7" s="96">
        <v>8</v>
      </c>
      <c r="P7" s="86">
        <v>7</v>
      </c>
      <c r="Q7" s="115">
        <v>4</v>
      </c>
      <c r="R7" s="101"/>
      <c r="S7" s="93"/>
      <c r="T7" s="85">
        <v>5</v>
      </c>
      <c r="U7" s="90">
        <f t="shared" si="1"/>
        <v>5.7</v>
      </c>
      <c r="V7" s="8">
        <f t="shared" si="2"/>
        <v>6</v>
      </c>
      <c r="W7" s="290"/>
    </row>
    <row r="8" spans="1:22" ht="12.75">
      <c r="A8" s="3">
        <f t="shared" si="0"/>
        <v>5.545454545454546</v>
      </c>
      <c r="B8" s="53">
        <v>6</v>
      </c>
      <c r="C8" s="2" t="s">
        <v>193</v>
      </c>
      <c r="D8" s="126" t="s">
        <v>135</v>
      </c>
      <c r="E8" s="74"/>
      <c r="F8" s="168">
        <v>4</v>
      </c>
      <c r="G8" s="99"/>
      <c r="H8" s="99">
        <v>9</v>
      </c>
      <c r="I8" s="74">
        <v>1</v>
      </c>
      <c r="J8" s="168">
        <v>5</v>
      </c>
      <c r="K8" s="168">
        <v>1</v>
      </c>
      <c r="L8" s="86">
        <v>6</v>
      </c>
      <c r="M8" s="103"/>
      <c r="N8" s="86">
        <v>7</v>
      </c>
      <c r="O8" s="96">
        <v>8</v>
      </c>
      <c r="P8" s="86">
        <v>7</v>
      </c>
      <c r="Q8" s="115">
        <v>5</v>
      </c>
      <c r="R8" s="103" t="s">
        <v>286</v>
      </c>
      <c r="S8" s="95"/>
      <c r="T8" s="86">
        <v>8</v>
      </c>
      <c r="U8" s="90">
        <f t="shared" si="1"/>
        <v>5.545454545454546</v>
      </c>
      <c r="V8" s="8">
        <f t="shared" si="2"/>
        <v>6</v>
      </c>
    </row>
    <row r="9" spans="1:22" ht="12.75">
      <c r="A9" s="3">
        <f t="shared" si="0"/>
        <v>6.5</v>
      </c>
      <c r="B9" s="53">
        <v>7</v>
      </c>
      <c r="C9" s="2" t="s">
        <v>194</v>
      </c>
      <c r="D9" s="126" t="s">
        <v>136</v>
      </c>
      <c r="E9" s="74"/>
      <c r="F9" s="168">
        <v>7</v>
      </c>
      <c r="G9" s="99"/>
      <c r="H9" s="99">
        <v>6</v>
      </c>
      <c r="I9" s="74"/>
      <c r="J9" s="168">
        <v>4</v>
      </c>
      <c r="K9" s="168">
        <v>1</v>
      </c>
      <c r="L9" s="86">
        <v>6</v>
      </c>
      <c r="M9" s="104"/>
      <c r="N9" s="86">
        <v>9</v>
      </c>
      <c r="O9" s="96">
        <v>8</v>
      </c>
      <c r="P9" s="86">
        <v>8</v>
      </c>
      <c r="Q9" s="115">
        <v>6</v>
      </c>
      <c r="R9" s="104"/>
      <c r="S9" s="96"/>
      <c r="T9" s="86">
        <v>10</v>
      </c>
      <c r="U9" s="90">
        <f t="shared" si="1"/>
        <v>6.5</v>
      </c>
      <c r="V9" s="8">
        <f t="shared" si="2"/>
        <v>7</v>
      </c>
    </row>
    <row r="10" spans="1:26" ht="12.75">
      <c r="A10" s="3">
        <f t="shared" si="0"/>
        <v>7.555555555555555</v>
      </c>
      <c r="B10" s="53">
        <v>8</v>
      </c>
      <c r="C10" s="2" t="s">
        <v>195</v>
      </c>
      <c r="D10" s="126" t="s">
        <v>155</v>
      </c>
      <c r="E10" s="74"/>
      <c r="F10" s="168">
        <v>5</v>
      </c>
      <c r="G10" s="99"/>
      <c r="H10" s="99">
        <v>9</v>
      </c>
      <c r="I10" s="74"/>
      <c r="J10" s="168">
        <v>6</v>
      </c>
      <c r="K10" s="168"/>
      <c r="L10" s="86">
        <v>8</v>
      </c>
      <c r="M10" s="103"/>
      <c r="N10" s="86">
        <v>6</v>
      </c>
      <c r="O10" s="96">
        <v>8</v>
      </c>
      <c r="P10" s="86">
        <v>9</v>
      </c>
      <c r="Q10" s="115">
        <v>8</v>
      </c>
      <c r="R10" s="104"/>
      <c r="S10" s="96"/>
      <c r="T10" s="86">
        <v>9</v>
      </c>
      <c r="U10" s="90">
        <f t="shared" si="1"/>
        <v>7.555555555555555</v>
      </c>
      <c r="V10" s="8">
        <f t="shared" si="2"/>
        <v>8</v>
      </c>
      <c r="Y10" s="14"/>
      <c r="Z10" s="14"/>
    </row>
    <row r="11" spans="1:22" ht="12.75">
      <c r="A11" s="3">
        <f t="shared" si="0"/>
        <v>8.777777777777779</v>
      </c>
      <c r="B11" s="53">
        <v>9</v>
      </c>
      <c r="C11" s="2" t="s">
        <v>196</v>
      </c>
      <c r="D11" s="126" t="s">
        <v>104</v>
      </c>
      <c r="E11" s="74"/>
      <c r="F11" s="168">
        <v>10</v>
      </c>
      <c r="G11" s="99"/>
      <c r="H11" s="99">
        <v>8</v>
      </c>
      <c r="I11" s="74"/>
      <c r="J11" s="168">
        <v>9</v>
      </c>
      <c r="K11" s="168"/>
      <c r="L11" s="75">
        <v>9</v>
      </c>
      <c r="M11" s="103"/>
      <c r="N11" s="86">
        <v>8</v>
      </c>
      <c r="O11" s="96">
        <v>9</v>
      </c>
      <c r="P11" s="86">
        <v>9</v>
      </c>
      <c r="Q11" s="114">
        <v>9</v>
      </c>
      <c r="R11" s="103"/>
      <c r="S11" s="95"/>
      <c r="T11" s="86">
        <v>8</v>
      </c>
      <c r="U11" s="90">
        <f t="shared" si="1"/>
        <v>8.777777777777779</v>
      </c>
      <c r="V11" s="8">
        <f t="shared" si="2"/>
        <v>9</v>
      </c>
    </row>
    <row r="12" spans="1:22" ht="12.75">
      <c r="A12" s="3">
        <f t="shared" si="0"/>
        <v>7.444444444444445</v>
      </c>
      <c r="B12" s="53">
        <v>10</v>
      </c>
      <c r="C12" s="2" t="s">
        <v>197</v>
      </c>
      <c r="D12" s="126" t="s">
        <v>133</v>
      </c>
      <c r="E12" s="74"/>
      <c r="F12" s="168">
        <v>6</v>
      </c>
      <c r="G12" s="99"/>
      <c r="H12" s="99">
        <v>7</v>
      </c>
      <c r="I12" s="74"/>
      <c r="J12" s="168">
        <v>5</v>
      </c>
      <c r="K12" s="168"/>
      <c r="L12" s="75">
        <v>9</v>
      </c>
      <c r="M12" s="104"/>
      <c r="N12" s="86">
        <v>8</v>
      </c>
      <c r="O12" s="96">
        <v>9</v>
      </c>
      <c r="P12" s="86">
        <v>4</v>
      </c>
      <c r="Q12" s="115">
        <v>9</v>
      </c>
      <c r="R12" s="104"/>
      <c r="S12" s="96"/>
      <c r="T12" s="86">
        <v>10</v>
      </c>
      <c r="U12" s="90">
        <f t="shared" si="1"/>
        <v>7.444444444444445</v>
      </c>
      <c r="V12" s="8">
        <v>8</v>
      </c>
    </row>
    <row r="13" spans="1:22" ht="12.75">
      <c r="A13" s="3">
        <f t="shared" si="0"/>
        <v>5.6</v>
      </c>
      <c r="B13" s="53">
        <v>11</v>
      </c>
      <c r="C13" s="2" t="s">
        <v>198</v>
      </c>
      <c r="D13" s="126" t="s">
        <v>134</v>
      </c>
      <c r="E13" s="74"/>
      <c r="F13" s="168">
        <v>5</v>
      </c>
      <c r="G13" s="99"/>
      <c r="H13" s="99">
        <v>6</v>
      </c>
      <c r="I13" s="74"/>
      <c r="J13" s="168">
        <v>5</v>
      </c>
      <c r="K13" s="168"/>
      <c r="L13" s="86">
        <v>9</v>
      </c>
      <c r="M13" s="104">
        <v>1</v>
      </c>
      <c r="N13" s="86">
        <v>6</v>
      </c>
      <c r="O13" s="96">
        <v>8</v>
      </c>
      <c r="P13" s="86">
        <v>7</v>
      </c>
      <c r="Q13" s="115">
        <v>4</v>
      </c>
      <c r="R13" s="104"/>
      <c r="S13" s="96"/>
      <c r="T13" s="86">
        <v>5</v>
      </c>
      <c r="U13" s="90">
        <f>AVERAGE(F13:T13)</f>
        <v>5.6</v>
      </c>
      <c r="V13" s="8">
        <f t="shared" si="2"/>
        <v>6</v>
      </c>
    </row>
    <row r="14" spans="1:22" ht="12.75">
      <c r="A14" s="3">
        <f t="shared" si="0"/>
        <v>6.888888888888889</v>
      </c>
      <c r="B14" s="53">
        <v>12</v>
      </c>
      <c r="C14" s="2" t="s">
        <v>199</v>
      </c>
      <c r="D14" s="126" t="s">
        <v>102</v>
      </c>
      <c r="E14" s="74"/>
      <c r="F14" s="168">
        <v>6</v>
      </c>
      <c r="G14" s="99"/>
      <c r="H14" s="99">
        <v>7</v>
      </c>
      <c r="I14" s="74"/>
      <c r="J14" s="168">
        <v>5</v>
      </c>
      <c r="K14" s="168"/>
      <c r="L14" s="86">
        <v>8</v>
      </c>
      <c r="M14" s="104"/>
      <c r="N14" s="86">
        <v>8</v>
      </c>
      <c r="O14" s="96">
        <v>7</v>
      </c>
      <c r="P14" s="86">
        <v>8</v>
      </c>
      <c r="Q14" s="115">
        <v>9</v>
      </c>
      <c r="R14" s="104"/>
      <c r="S14" s="96"/>
      <c r="T14" s="86">
        <v>4</v>
      </c>
      <c r="U14" s="90">
        <f>AVERAGE(F14:T14)</f>
        <v>6.888888888888889</v>
      </c>
      <c r="V14" s="8">
        <f t="shared" si="2"/>
        <v>7</v>
      </c>
    </row>
    <row r="15" spans="1:22" ht="12.75">
      <c r="A15" s="3">
        <f t="shared" si="0"/>
        <v>4.666666666666667</v>
      </c>
      <c r="B15" s="53">
        <v>13</v>
      </c>
      <c r="C15" s="2" t="s">
        <v>200</v>
      </c>
      <c r="D15" s="126" t="s">
        <v>205</v>
      </c>
      <c r="E15" s="74">
        <v>1</v>
      </c>
      <c r="F15" s="168">
        <v>4</v>
      </c>
      <c r="G15" s="99">
        <v>3</v>
      </c>
      <c r="H15" s="99">
        <v>6</v>
      </c>
      <c r="I15" s="281"/>
      <c r="J15" s="168">
        <v>4</v>
      </c>
      <c r="K15" s="168">
        <v>1</v>
      </c>
      <c r="L15" s="86">
        <v>6</v>
      </c>
      <c r="M15" s="104">
        <v>1</v>
      </c>
      <c r="N15" s="86">
        <v>6</v>
      </c>
      <c r="O15" s="95">
        <v>7</v>
      </c>
      <c r="P15" s="75">
        <v>5</v>
      </c>
      <c r="Q15" s="115">
        <v>4</v>
      </c>
      <c r="R15" s="104"/>
      <c r="S15" s="96"/>
      <c r="T15" s="75">
        <v>9</v>
      </c>
      <c r="U15" s="90">
        <f t="shared" si="1"/>
        <v>4.666666666666667</v>
      </c>
      <c r="V15" s="8">
        <f t="shared" si="2"/>
        <v>5</v>
      </c>
    </row>
    <row r="16" spans="1:22" ht="12.75">
      <c r="A16" s="3">
        <f t="shared" si="0"/>
        <v>7.555555555555555</v>
      </c>
      <c r="B16" s="53">
        <v>14</v>
      </c>
      <c r="C16" s="2" t="s">
        <v>201</v>
      </c>
      <c r="D16" s="193" t="s">
        <v>108</v>
      </c>
      <c r="E16" s="74"/>
      <c r="F16" s="168">
        <v>6</v>
      </c>
      <c r="G16" s="99"/>
      <c r="H16" s="99">
        <v>7</v>
      </c>
      <c r="I16" s="74"/>
      <c r="J16" s="168">
        <v>7</v>
      </c>
      <c r="K16" s="168"/>
      <c r="L16" s="86">
        <v>7</v>
      </c>
      <c r="M16" s="103"/>
      <c r="N16" s="86">
        <v>5</v>
      </c>
      <c r="O16" s="96">
        <v>8</v>
      </c>
      <c r="P16" s="86">
        <v>9</v>
      </c>
      <c r="Q16" s="115">
        <v>9</v>
      </c>
      <c r="R16" s="104"/>
      <c r="S16" s="96"/>
      <c r="T16" s="86">
        <v>10</v>
      </c>
      <c r="U16" s="90">
        <f t="shared" si="1"/>
        <v>7.555555555555555</v>
      </c>
      <c r="V16" s="8">
        <f t="shared" si="2"/>
        <v>8</v>
      </c>
    </row>
    <row r="17" spans="1:22" ht="13.5" thickBot="1">
      <c r="A17" s="3">
        <f t="shared" si="0"/>
        <v>8.777777777777779</v>
      </c>
      <c r="B17" s="53">
        <v>15</v>
      </c>
      <c r="C17" s="120" t="s">
        <v>202</v>
      </c>
      <c r="D17" s="167" t="s">
        <v>104</v>
      </c>
      <c r="E17" s="171"/>
      <c r="F17" s="179">
        <v>10</v>
      </c>
      <c r="G17" s="259"/>
      <c r="H17" s="259">
        <v>8</v>
      </c>
      <c r="I17" s="171"/>
      <c r="J17" s="179">
        <v>9</v>
      </c>
      <c r="K17" s="179"/>
      <c r="L17" s="172">
        <v>9</v>
      </c>
      <c r="M17" s="103"/>
      <c r="N17" s="86">
        <v>8</v>
      </c>
      <c r="O17" s="96">
        <v>9</v>
      </c>
      <c r="P17" s="172">
        <v>9</v>
      </c>
      <c r="Q17" s="115">
        <v>9</v>
      </c>
      <c r="R17" s="104"/>
      <c r="S17" s="96"/>
      <c r="T17" s="86">
        <v>8</v>
      </c>
      <c r="U17" s="90">
        <f t="shared" si="1"/>
        <v>8.777777777777779</v>
      </c>
      <c r="V17" s="8">
        <f t="shared" si="2"/>
        <v>9</v>
      </c>
    </row>
    <row r="18" spans="2:22" s="5" customFormat="1" ht="13.5" thickBot="1">
      <c r="B18" s="307" t="s">
        <v>0</v>
      </c>
      <c r="C18" s="308"/>
      <c r="D18" s="308"/>
      <c r="E18" s="270"/>
      <c r="F18" s="274">
        <f>AVERAGE(F3:F17)</f>
        <v>5.8</v>
      </c>
      <c r="G18" s="274"/>
      <c r="H18" s="274">
        <f>AVERAGE(H3:H17)</f>
        <v>7.133333333333334</v>
      </c>
      <c r="I18" s="274"/>
      <c r="J18" s="274">
        <f>AVERAGE(J3:J17)</f>
        <v>5.6</v>
      </c>
      <c r="K18" s="278"/>
      <c r="L18" s="278">
        <f>AVERAGE(L3:L17)</f>
        <v>7.533333333333333</v>
      </c>
      <c r="M18" s="196"/>
      <c r="N18" s="241">
        <f>AVERAGE(N3:N17)</f>
        <v>6.866666666666666</v>
      </c>
      <c r="O18" s="127">
        <f>AVERAGE(O3:O17)</f>
        <v>8</v>
      </c>
      <c r="P18" s="222">
        <f>AVERAGE(P3:P17)</f>
        <v>7.4</v>
      </c>
      <c r="Q18" s="127">
        <f>AVERAGE(Q3:Q17)</f>
        <v>7</v>
      </c>
      <c r="R18" s="69"/>
      <c r="S18" s="110"/>
      <c r="T18" s="79">
        <f>AVERAGE(T3:T17)</f>
        <v>8.133333333333333</v>
      </c>
      <c r="U18" s="89">
        <f>AVERAGE(U3:U17)</f>
        <v>6.714208754208755</v>
      </c>
      <c r="V18" s="34">
        <f>AVERAGE(V3:V17)</f>
        <v>7.066666666666666</v>
      </c>
    </row>
    <row r="19" spans="2:22" s="5" customFormat="1" ht="13.5" thickBot="1">
      <c r="B19" s="307"/>
      <c r="C19" s="308"/>
      <c r="D19" s="308"/>
      <c r="E19" s="272"/>
      <c r="F19" s="295" t="s">
        <v>147</v>
      </c>
      <c r="G19" s="296"/>
      <c r="H19" s="292"/>
      <c r="I19" s="275"/>
      <c r="J19" s="295" t="s">
        <v>148</v>
      </c>
      <c r="K19" s="296"/>
      <c r="L19" s="292"/>
      <c r="M19" s="304" t="s">
        <v>62</v>
      </c>
      <c r="N19" s="304"/>
      <c r="O19" s="221" t="s">
        <v>63</v>
      </c>
      <c r="P19" s="111" t="s">
        <v>64</v>
      </c>
      <c r="Q19" s="111" t="s">
        <v>65</v>
      </c>
      <c r="R19" s="297" t="s">
        <v>66</v>
      </c>
      <c r="S19" s="297"/>
      <c r="T19" s="298"/>
      <c r="U19" s="84"/>
      <c r="V19" s="9"/>
    </row>
    <row r="20" spans="2:22" ht="12.75">
      <c r="B20" s="312" t="s">
        <v>46</v>
      </c>
      <c r="C20" s="313"/>
      <c r="D20" s="314"/>
      <c r="E20" s="273"/>
      <c r="F20" s="300" t="s">
        <v>22</v>
      </c>
      <c r="G20" s="301"/>
      <c r="H20" s="301"/>
      <c r="I20" s="301"/>
      <c r="J20" s="301"/>
      <c r="K20" s="301"/>
      <c r="L20" s="301"/>
      <c r="M20" s="316"/>
      <c r="N20" s="316"/>
      <c r="O20" s="301"/>
      <c r="P20" s="301"/>
      <c r="Q20" s="316"/>
      <c r="R20" s="316"/>
      <c r="S20" s="316"/>
      <c r="T20" s="316"/>
      <c r="U20" s="35">
        <f>V20/B17</f>
        <v>1</v>
      </c>
      <c r="V20" s="8">
        <f>COUNTIF(V3:V17,"&gt;3")</f>
        <v>15</v>
      </c>
    </row>
    <row r="21" spans="2:22" ht="12.75">
      <c r="B21" s="312" t="s">
        <v>47</v>
      </c>
      <c r="C21" s="313"/>
      <c r="D21" s="314"/>
      <c r="E21" s="271"/>
      <c r="F21" s="13"/>
      <c r="G21" s="13"/>
      <c r="H21" s="4"/>
      <c r="I21" s="4"/>
      <c r="J21" s="4"/>
      <c r="K21" s="4"/>
      <c r="L21" s="4"/>
      <c r="M21" s="4"/>
      <c r="N21" s="4"/>
      <c r="O21" s="4"/>
      <c r="P21" s="4"/>
      <c r="Q21" s="13"/>
      <c r="R21" s="4"/>
      <c r="S21" s="4"/>
      <c r="T21" s="4"/>
      <c r="U21" s="35">
        <f>V21/B17</f>
        <v>0.6</v>
      </c>
      <c r="V21" s="8">
        <f>COUNTIF(V3:V17,"&gt;6")</f>
        <v>9</v>
      </c>
    </row>
    <row r="23" ht="12.75">
      <c r="C23" t="s">
        <v>91</v>
      </c>
    </row>
    <row r="25" spans="25:27" ht="12.75">
      <c r="Y25" s="48"/>
      <c r="Z25" s="48"/>
      <c r="AA25" s="3"/>
    </row>
    <row r="55" spans="2:11" ht="12.75">
      <c r="B55" s="12" t="s">
        <v>71</v>
      </c>
      <c r="C55" s="12" t="s">
        <v>327</v>
      </c>
      <c r="D55" s="1"/>
      <c r="E55" s="1"/>
      <c r="F55" s="12" t="s">
        <v>328</v>
      </c>
      <c r="G55" s="12"/>
      <c r="H55" s="1"/>
      <c r="I55" s="1"/>
      <c r="J55" s="12" t="s">
        <v>329</v>
      </c>
      <c r="K55" s="32"/>
    </row>
    <row r="56" spans="2:11" ht="12.75">
      <c r="B56" s="1">
        <v>16</v>
      </c>
      <c r="C56" s="1" t="s">
        <v>336</v>
      </c>
      <c r="D56" s="1"/>
      <c r="E56" s="1"/>
      <c r="F56" s="12">
        <v>4</v>
      </c>
      <c r="G56" s="12"/>
      <c r="H56" s="1"/>
      <c r="I56" s="1"/>
      <c r="J56" s="12">
        <v>9</v>
      </c>
      <c r="K56" s="32"/>
    </row>
    <row r="57" spans="2:11" ht="12.75">
      <c r="B57" s="1">
        <v>17</v>
      </c>
      <c r="C57" s="1" t="s">
        <v>342</v>
      </c>
      <c r="D57" s="1"/>
      <c r="E57" s="1"/>
      <c r="F57" s="12">
        <v>1</v>
      </c>
      <c r="G57" s="12"/>
      <c r="H57" s="1"/>
      <c r="I57" s="1"/>
      <c r="J57" s="12">
        <v>5</v>
      </c>
      <c r="K57" s="32"/>
    </row>
    <row r="58" spans="2:11" ht="12.75">
      <c r="B58" s="1">
        <v>18</v>
      </c>
      <c r="C58" s="1" t="s">
        <v>341</v>
      </c>
      <c r="D58" s="1"/>
      <c r="E58" s="1"/>
      <c r="F58" s="12">
        <v>4</v>
      </c>
      <c r="G58" s="12"/>
      <c r="H58" s="1"/>
      <c r="I58" s="1"/>
      <c r="J58" s="12">
        <v>9</v>
      </c>
      <c r="K58" s="32"/>
    </row>
    <row r="59" spans="2:11" ht="12.75">
      <c r="B59" s="1">
        <v>19</v>
      </c>
      <c r="C59" s="1" t="s">
        <v>333</v>
      </c>
      <c r="D59" s="1"/>
      <c r="E59" s="1"/>
      <c r="F59" s="12">
        <v>7</v>
      </c>
      <c r="G59" s="12"/>
      <c r="H59" s="1"/>
      <c r="I59" s="1"/>
      <c r="J59" s="12">
        <v>6</v>
      </c>
      <c r="K59" s="32"/>
    </row>
    <row r="60" spans="2:11" ht="12.75">
      <c r="B60" s="1">
        <v>20</v>
      </c>
      <c r="C60" s="1" t="s">
        <v>338</v>
      </c>
      <c r="D60" s="1"/>
      <c r="E60" s="1"/>
      <c r="F60" s="12">
        <v>4</v>
      </c>
      <c r="G60" s="12"/>
      <c r="H60" s="1"/>
      <c r="I60" s="1"/>
      <c r="J60" s="12">
        <v>8</v>
      </c>
      <c r="K60" s="32"/>
    </row>
    <row r="61" spans="2:11" ht="12.75">
      <c r="B61" s="1">
        <v>21</v>
      </c>
      <c r="C61" s="1" t="s">
        <v>332</v>
      </c>
      <c r="D61" s="1"/>
      <c r="E61" s="1"/>
      <c r="F61" s="12">
        <v>4</v>
      </c>
      <c r="G61" s="12"/>
      <c r="H61" s="1"/>
      <c r="I61" s="1"/>
      <c r="J61" s="12">
        <v>6</v>
      </c>
      <c r="K61" s="32"/>
    </row>
    <row r="62" spans="2:11" ht="12.75">
      <c r="B62" s="1">
        <v>22</v>
      </c>
      <c r="C62" s="1" t="s">
        <v>330</v>
      </c>
      <c r="D62" s="1"/>
      <c r="E62" s="1"/>
      <c r="F62" s="12">
        <v>4</v>
      </c>
      <c r="G62" s="12"/>
      <c r="H62" s="1"/>
      <c r="I62" s="1"/>
      <c r="J62" s="12">
        <v>6</v>
      </c>
      <c r="K62" s="32"/>
    </row>
    <row r="63" spans="2:11" ht="12.75">
      <c r="B63" s="1">
        <v>23</v>
      </c>
      <c r="C63" s="1" t="s">
        <v>337</v>
      </c>
      <c r="D63" s="1"/>
      <c r="E63" s="1"/>
      <c r="F63" s="12">
        <v>5</v>
      </c>
      <c r="G63" s="12"/>
      <c r="H63" s="1"/>
      <c r="I63" s="1"/>
      <c r="J63" s="12">
        <v>6</v>
      </c>
      <c r="K63" s="32"/>
    </row>
    <row r="64" spans="2:11" ht="12.75">
      <c r="B64" s="1">
        <v>24</v>
      </c>
      <c r="C64" s="1" t="s">
        <v>331</v>
      </c>
      <c r="D64" s="1"/>
      <c r="E64" s="1"/>
      <c r="F64" s="12">
        <v>4</v>
      </c>
      <c r="G64" s="12"/>
      <c r="H64" s="1"/>
      <c r="I64" s="1"/>
      <c r="J64" s="12">
        <v>4</v>
      </c>
      <c r="K64" s="32"/>
    </row>
    <row r="65" spans="2:11" ht="12.75">
      <c r="B65" s="1">
        <v>25</v>
      </c>
      <c r="C65" s="1" t="s">
        <v>334</v>
      </c>
      <c r="D65" s="1"/>
      <c r="E65" s="1"/>
      <c r="F65" s="12">
        <v>5</v>
      </c>
      <c r="G65" s="12"/>
      <c r="H65" s="1"/>
      <c r="I65" s="1"/>
      <c r="J65" s="12">
        <v>4</v>
      </c>
      <c r="K65" s="32"/>
    </row>
    <row r="66" spans="2:11" ht="12.75">
      <c r="B66" s="1">
        <v>26</v>
      </c>
      <c r="C66" s="1" t="s">
        <v>343</v>
      </c>
      <c r="D66" s="1"/>
      <c r="E66" s="1"/>
      <c r="F66" s="12">
        <v>6</v>
      </c>
      <c r="G66" s="12"/>
      <c r="H66" s="1"/>
      <c r="I66" s="1"/>
      <c r="J66" s="12">
        <v>6</v>
      </c>
      <c r="K66" s="32"/>
    </row>
    <row r="67" spans="2:11" ht="12.75">
      <c r="B67" s="1">
        <v>27</v>
      </c>
      <c r="C67" s="1" t="s">
        <v>339</v>
      </c>
      <c r="D67" s="1"/>
      <c r="E67" s="1"/>
      <c r="F67" s="12">
        <v>8</v>
      </c>
      <c r="G67" s="12"/>
      <c r="H67" s="1"/>
      <c r="I67" s="1"/>
      <c r="J67" s="12">
        <v>8</v>
      </c>
      <c r="K67" s="32"/>
    </row>
    <row r="68" spans="2:11" ht="12.75">
      <c r="B68" s="1">
        <v>28</v>
      </c>
      <c r="C68" s="1" t="s">
        <v>340</v>
      </c>
      <c r="D68" s="1"/>
      <c r="E68" s="1"/>
      <c r="F68" s="12">
        <v>4</v>
      </c>
      <c r="G68" s="12"/>
      <c r="H68" s="1"/>
      <c r="I68" s="1"/>
      <c r="J68" s="12">
        <v>8</v>
      </c>
      <c r="K68" s="32"/>
    </row>
    <row r="69" spans="2:11" ht="12.75">
      <c r="B69" s="1">
        <v>29</v>
      </c>
      <c r="C69" s="1" t="s">
        <v>335</v>
      </c>
      <c r="D69" s="1"/>
      <c r="E69" s="1"/>
      <c r="F69" s="12">
        <v>4</v>
      </c>
      <c r="G69" s="12"/>
      <c r="H69" s="1"/>
      <c r="I69" s="1"/>
      <c r="J69" s="12">
        <v>6</v>
      </c>
      <c r="K69" s="32"/>
    </row>
    <row r="70" spans="2:11" ht="12.75">
      <c r="B70" s="1">
        <v>30</v>
      </c>
      <c r="C70" s="1" t="s">
        <v>344</v>
      </c>
      <c r="D70" s="1"/>
      <c r="E70" s="1"/>
      <c r="F70" s="12">
        <v>4</v>
      </c>
      <c r="G70" s="12"/>
      <c r="H70" s="1"/>
      <c r="I70" s="1"/>
      <c r="J70" s="12">
        <v>3</v>
      </c>
      <c r="K70" s="32"/>
    </row>
    <row r="71" spans="3:11" ht="12.75">
      <c r="C71" s="266" t="s">
        <v>346</v>
      </c>
      <c r="F71" s="267">
        <v>5</v>
      </c>
      <c r="G71" s="279"/>
      <c r="J71" s="267">
        <v>4</v>
      </c>
      <c r="K71" s="279"/>
    </row>
  </sheetData>
  <sheetProtection/>
  <mergeCells count="10">
    <mergeCell ref="J19:L19"/>
    <mergeCell ref="R19:T19"/>
    <mergeCell ref="B21:D21"/>
    <mergeCell ref="C1:N1"/>
    <mergeCell ref="B18:D18"/>
    <mergeCell ref="B19:D19"/>
    <mergeCell ref="B20:D20"/>
    <mergeCell ref="F19:H19"/>
    <mergeCell ref="M19:N19"/>
    <mergeCell ref="F20:T20"/>
  </mergeCells>
  <conditionalFormatting sqref="V3:V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zoomScale="95" zoomScaleNormal="95" zoomScalePageLayoutView="0" workbookViewId="0" topLeftCell="B19">
      <selection activeCell="AB16" sqref="AB16"/>
    </sheetView>
  </sheetViews>
  <sheetFormatPr defaultColWidth="9.00390625" defaultRowHeight="12.75"/>
  <cols>
    <col min="1" max="1" width="6.75390625" style="0" hidden="1" customWidth="1"/>
    <col min="2" max="2" width="4.375" style="0" customWidth="1"/>
    <col min="3" max="3" width="21.125" style="0" customWidth="1"/>
    <col min="4" max="4" width="8.875" style="0" customWidth="1"/>
    <col min="5" max="6" width="5.125" style="0" customWidth="1"/>
    <col min="7" max="7" width="5.375" style="0" customWidth="1"/>
    <col min="8" max="9" width="4.875" style="0" customWidth="1"/>
    <col min="10" max="10" width="5.125" style="0" customWidth="1"/>
    <col min="11" max="12" width="5.875" style="0" customWidth="1"/>
    <col min="13" max="13" width="5.875" style="0" bestFit="1" customWidth="1"/>
    <col min="14" max="16" width="5.875" style="0" customWidth="1"/>
    <col min="17" max="18" width="5.25390625" style="0" customWidth="1"/>
    <col min="19" max="22" width="5.875" style="0" customWidth="1"/>
    <col min="23" max="23" width="6.25390625" style="0" customWidth="1"/>
    <col min="24" max="25" width="5.875" style="0" customWidth="1"/>
    <col min="26" max="26" width="6.00390625" style="0" customWidth="1"/>
    <col min="27" max="27" width="9.25390625" style="3" bestFit="1" customWidth="1"/>
    <col min="28" max="28" width="9.25390625" style="10" bestFit="1" customWidth="1"/>
    <col min="30" max="31" width="9.25390625" style="0" bestFit="1" customWidth="1"/>
  </cols>
  <sheetData>
    <row r="1" spans="3:40" ht="13.5" thickBot="1">
      <c r="C1" s="299" t="s">
        <v>215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3"/>
      <c r="O1" s="33"/>
      <c r="P1" s="33"/>
      <c r="Q1" s="33"/>
      <c r="R1" s="33"/>
      <c r="S1" s="33"/>
      <c r="T1" s="33"/>
      <c r="U1" s="33"/>
      <c r="V1" s="33"/>
      <c r="W1" s="54"/>
      <c r="X1" s="33"/>
      <c r="Y1" s="33"/>
      <c r="Z1" s="33"/>
      <c r="AA1" s="54"/>
      <c r="AB1" s="54"/>
      <c r="AC1" s="33"/>
      <c r="AD1" s="33"/>
      <c r="AE1" s="33"/>
      <c r="AF1" s="33"/>
      <c r="AG1" s="33"/>
      <c r="AH1" s="33"/>
      <c r="AI1" s="56"/>
      <c r="AJ1" s="57"/>
      <c r="AM1" s="14"/>
      <c r="AN1" s="15"/>
    </row>
    <row r="2" spans="2:36" ht="16.5" customHeight="1" thickBot="1">
      <c r="B2" s="58" t="s">
        <v>71</v>
      </c>
      <c r="C2" s="60" t="s">
        <v>26</v>
      </c>
      <c r="D2" s="233" t="s">
        <v>72</v>
      </c>
      <c r="E2" s="234">
        <v>42779</v>
      </c>
      <c r="F2" s="235">
        <v>42783</v>
      </c>
      <c r="G2" s="236">
        <v>42786</v>
      </c>
      <c r="H2" s="100">
        <v>42797</v>
      </c>
      <c r="I2" s="109">
        <v>42800</v>
      </c>
      <c r="J2" s="107">
        <v>42807</v>
      </c>
      <c r="K2" s="133">
        <v>42814</v>
      </c>
      <c r="L2" s="107">
        <v>42821</v>
      </c>
      <c r="M2" s="71">
        <v>42825</v>
      </c>
      <c r="N2" s="107">
        <v>42835</v>
      </c>
      <c r="O2" s="107">
        <v>42839</v>
      </c>
      <c r="P2" s="71">
        <v>42867</v>
      </c>
      <c r="Q2" s="109">
        <v>42877</v>
      </c>
      <c r="R2" s="109">
        <v>42881</v>
      </c>
      <c r="S2" s="107">
        <v>42884</v>
      </c>
      <c r="T2" s="70">
        <v>42891</v>
      </c>
      <c r="U2" s="133">
        <v>42893</v>
      </c>
      <c r="V2" s="71">
        <v>42895</v>
      </c>
      <c r="W2" s="112">
        <v>42898</v>
      </c>
      <c r="X2" s="100">
        <v>42909</v>
      </c>
      <c r="Y2" s="109">
        <v>42912</v>
      </c>
      <c r="Z2" s="71">
        <v>42913</v>
      </c>
      <c r="AA2" s="61" t="s">
        <v>24</v>
      </c>
      <c r="AB2" s="62" t="s">
        <v>99</v>
      </c>
      <c r="AC2" s="33"/>
      <c r="AD2" s="33"/>
      <c r="AE2" s="33"/>
      <c r="AF2" s="33"/>
      <c r="AG2" s="33"/>
      <c r="AH2" s="33"/>
      <c r="AI2" s="33"/>
      <c r="AJ2" s="33"/>
    </row>
    <row r="3" spans="1:31" ht="12.75">
      <c r="A3" s="3">
        <f aca="true" t="shared" si="0" ref="A3:A17">AA3</f>
        <v>4.777777777777778</v>
      </c>
      <c r="B3" s="117">
        <v>1</v>
      </c>
      <c r="C3" s="118" t="s">
        <v>188</v>
      </c>
      <c r="D3" s="166" t="s">
        <v>137</v>
      </c>
      <c r="E3" s="122"/>
      <c r="F3" s="169"/>
      <c r="G3" s="123">
        <v>6</v>
      </c>
      <c r="H3" s="165"/>
      <c r="I3" s="128"/>
      <c r="J3" s="123">
        <v>6</v>
      </c>
      <c r="K3" s="165"/>
      <c r="L3" s="128"/>
      <c r="M3" s="123">
        <v>4</v>
      </c>
      <c r="N3" s="108"/>
      <c r="O3" s="108">
        <v>1</v>
      </c>
      <c r="P3" s="97">
        <v>4</v>
      </c>
      <c r="Q3" s="219"/>
      <c r="R3" s="128"/>
      <c r="S3" s="123">
        <v>6</v>
      </c>
      <c r="T3" s="77"/>
      <c r="U3" s="19"/>
      <c r="V3" s="73">
        <v>5</v>
      </c>
      <c r="W3" s="113">
        <v>4</v>
      </c>
      <c r="X3" s="124"/>
      <c r="Y3" s="128"/>
      <c r="Z3" s="123">
        <v>7</v>
      </c>
      <c r="AA3" s="83">
        <f aca="true" t="shared" si="1" ref="AA3:AA17">AVERAGE(E3:Z3)</f>
        <v>4.777777777777778</v>
      </c>
      <c r="AB3" s="8">
        <f aca="true" t="shared" si="2" ref="AB3:AB9">ROUND(AA3,0)</f>
        <v>5</v>
      </c>
      <c r="AC3" s="1" t="s">
        <v>30</v>
      </c>
      <c r="AD3" s="1">
        <f>COUNTIF(AB3:AB17,"&gt;8")</f>
        <v>0</v>
      </c>
      <c r="AE3" s="43">
        <f>AD3/$B$17</f>
        <v>0</v>
      </c>
    </row>
    <row r="4" spans="1:31" ht="12.75">
      <c r="A4" s="3">
        <f t="shared" si="0"/>
        <v>6</v>
      </c>
      <c r="B4" s="119">
        <v>2</v>
      </c>
      <c r="C4" s="2" t="s">
        <v>189</v>
      </c>
      <c r="D4" s="126" t="s">
        <v>105</v>
      </c>
      <c r="E4" s="74"/>
      <c r="F4" s="168"/>
      <c r="G4" s="75">
        <v>6</v>
      </c>
      <c r="H4" s="103"/>
      <c r="I4" s="95"/>
      <c r="J4" s="75">
        <v>7</v>
      </c>
      <c r="K4" s="103" t="s">
        <v>286</v>
      </c>
      <c r="L4" s="95"/>
      <c r="M4" s="75">
        <v>4</v>
      </c>
      <c r="N4" s="134"/>
      <c r="O4" s="134"/>
      <c r="P4" s="134">
        <v>5</v>
      </c>
      <c r="Q4" s="216"/>
      <c r="R4" s="95"/>
      <c r="S4" s="75">
        <v>7</v>
      </c>
      <c r="T4" s="76"/>
      <c r="U4" s="12"/>
      <c r="V4" s="75">
        <v>6</v>
      </c>
      <c r="W4" s="114">
        <v>6</v>
      </c>
      <c r="X4" s="76"/>
      <c r="Y4" s="95"/>
      <c r="Z4" s="75">
        <v>7</v>
      </c>
      <c r="AA4" s="83">
        <f t="shared" si="1"/>
        <v>6</v>
      </c>
      <c r="AB4" s="8">
        <f t="shared" si="2"/>
        <v>6</v>
      </c>
      <c r="AC4" s="1" t="s">
        <v>31</v>
      </c>
      <c r="AD4" s="44">
        <f>COUNTIF(AB3:AB17,7)+COUNTIF(AB3:AB17,8)</f>
        <v>4</v>
      </c>
      <c r="AE4" s="43">
        <f>AD4/$B$17</f>
        <v>0.26666666666666666</v>
      </c>
    </row>
    <row r="5" spans="1:31" ht="12.75">
      <c r="A5" s="3">
        <f t="shared" si="0"/>
        <v>5.555555555555555</v>
      </c>
      <c r="B5" s="119">
        <v>3</v>
      </c>
      <c r="C5" s="2" t="s">
        <v>190</v>
      </c>
      <c r="D5" s="126" t="s">
        <v>103</v>
      </c>
      <c r="E5" s="74"/>
      <c r="F5" s="168"/>
      <c r="G5" s="86">
        <v>8</v>
      </c>
      <c r="H5" s="103" t="s">
        <v>286</v>
      </c>
      <c r="I5" s="95"/>
      <c r="J5" s="75">
        <v>5</v>
      </c>
      <c r="K5" s="103"/>
      <c r="L5" s="95"/>
      <c r="M5" s="86">
        <v>7</v>
      </c>
      <c r="N5" s="134"/>
      <c r="O5" s="134">
        <v>1</v>
      </c>
      <c r="P5" s="99">
        <v>5</v>
      </c>
      <c r="Q5" s="216"/>
      <c r="R5" s="95"/>
      <c r="S5" s="75">
        <v>4</v>
      </c>
      <c r="T5" s="76"/>
      <c r="U5" s="12"/>
      <c r="V5" s="75">
        <v>5</v>
      </c>
      <c r="W5" s="114">
        <v>7</v>
      </c>
      <c r="X5" s="76"/>
      <c r="Y5" s="95"/>
      <c r="Z5" s="75">
        <v>8</v>
      </c>
      <c r="AA5" s="83">
        <f t="shared" si="1"/>
        <v>5.555555555555555</v>
      </c>
      <c r="AB5" s="8">
        <f t="shared" si="2"/>
        <v>6</v>
      </c>
      <c r="AC5" s="1" t="s">
        <v>32</v>
      </c>
      <c r="AD5" s="44">
        <f>COUNTIF(AB3:AB17,4)+COUNTIF(AB3:AB17,5)+COUNTIF(AB3:AB17,6)</f>
        <v>11</v>
      </c>
      <c r="AE5" s="43">
        <f>AD5/$B$17</f>
        <v>0.7333333333333333</v>
      </c>
    </row>
    <row r="6" spans="1:31" ht="12.75">
      <c r="A6" s="3">
        <f t="shared" si="0"/>
        <v>5.222222222222222</v>
      </c>
      <c r="B6" s="119">
        <v>4</v>
      </c>
      <c r="C6" s="2" t="s">
        <v>191</v>
      </c>
      <c r="D6" s="126" t="s">
        <v>135</v>
      </c>
      <c r="E6" s="76"/>
      <c r="F6" s="12"/>
      <c r="G6" s="75">
        <v>8</v>
      </c>
      <c r="H6" s="103"/>
      <c r="I6" s="95"/>
      <c r="J6" s="86">
        <v>6</v>
      </c>
      <c r="K6" s="103"/>
      <c r="L6" s="95"/>
      <c r="M6" s="86">
        <v>5</v>
      </c>
      <c r="N6" s="134"/>
      <c r="O6" s="134">
        <v>1</v>
      </c>
      <c r="P6" s="99">
        <v>5</v>
      </c>
      <c r="Q6" s="216"/>
      <c r="R6" s="95"/>
      <c r="S6" s="75">
        <v>4</v>
      </c>
      <c r="T6" s="76"/>
      <c r="U6" s="12"/>
      <c r="V6" s="75">
        <v>7</v>
      </c>
      <c r="W6" s="114">
        <v>7</v>
      </c>
      <c r="X6" s="76"/>
      <c r="Y6" s="95"/>
      <c r="Z6" s="75">
        <v>4</v>
      </c>
      <c r="AA6" s="83">
        <f t="shared" si="1"/>
        <v>5.222222222222222</v>
      </c>
      <c r="AB6" s="8">
        <f t="shared" si="2"/>
        <v>5</v>
      </c>
      <c r="AC6" s="1" t="s">
        <v>33</v>
      </c>
      <c r="AD6" s="1">
        <f>COUNTIF(AB3:AB17,"&lt;4")</f>
        <v>0</v>
      </c>
      <c r="AE6" s="43">
        <f>AD6/$B$17</f>
        <v>0</v>
      </c>
    </row>
    <row r="7" spans="1:31" ht="12.75">
      <c r="A7" s="3">
        <f t="shared" si="0"/>
        <v>4.555555555555555</v>
      </c>
      <c r="B7" s="119">
        <v>5</v>
      </c>
      <c r="C7" s="2" t="s">
        <v>192</v>
      </c>
      <c r="D7" s="126" t="s">
        <v>134</v>
      </c>
      <c r="E7" s="76"/>
      <c r="F7" s="12"/>
      <c r="G7" s="75">
        <v>4</v>
      </c>
      <c r="H7" s="103"/>
      <c r="I7" s="95"/>
      <c r="J7" s="75">
        <v>7</v>
      </c>
      <c r="K7" s="103"/>
      <c r="L7" s="95"/>
      <c r="M7" s="75">
        <v>4</v>
      </c>
      <c r="N7" s="134"/>
      <c r="O7" s="134">
        <v>1</v>
      </c>
      <c r="P7" s="99">
        <v>4</v>
      </c>
      <c r="Q7" s="215"/>
      <c r="R7" s="96"/>
      <c r="S7" s="86">
        <v>5</v>
      </c>
      <c r="T7" s="74"/>
      <c r="U7" s="168" t="s">
        <v>286</v>
      </c>
      <c r="V7" s="86">
        <v>6</v>
      </c>
      <c r="W7" s="114">
        <v>4</v>
      </c>
      <c r="X7" s="74"/>
      <c r="Y7" s="220"/>
      <c r="Z7" s="75">
        <v>6</v>
      </c>
      <c r="AA7" s="83">
        <f t="shared" si="1"/>
        <v>4.555555555555555</v>
      </c>
      <c r="AB7" s="8">
        <f t="shared" si="2"/>
        <v>5</v>
      </c>
      <c r="AC7" s="45" t="s">
        <v>34</v>
      </c>
      <c r="AD7" s="1">
        <f>B17-SUM(AD3:AD6)</f>
        <v>0</v>
      </c>
      <c r="AE7" s="43">
        <f>AD7/$B$17</f>
        <v>0</v>
      </c>
    </row>
    <row r="8" spans="1:28" ht="12.75">
      <c r="A8" s="3">
        <f t="shared" si="0"/>
        <v>5.222222222222222</v>
      </c>
      <c r="B8" s="119">
        <v>6</v>
      </c>
      <c r="C8" s="2" t="s">
        <v>193</v>
      </c>
      <c r="D8" s="126" t="s">
        <v>135</v>
      </c>
      <c r="E8" s="76"/>
      <c r="F8" s="12" t="s">
        <v>286</v>
      </c>
      <c r="G8" s="86">
        <v>8</v>
      </c>
      <c r="H8" s="103"/>
      <c r="I8" s="95"/>
      <c r="J8" s="86">
        <v>6</v>
      </c>
      <c r="K8" s="103"/>
      <c r="L8" s="95"/>
      <c r="M8" s="86">
        <v>5</v>
      </c>
      <c r="N8" s="134"/>
      <c r="O8" s="134">
        <v>1</v>
      </c>
      <c r="P8" s="99">
        <v>5</v>
      </c>
      <c r="Q8" s="216"/>
      <c r="R8" s="95"/>
      <c r="S8" s="75">
        <v>4</v>
      </c>
      <c r="T8" s="76"/>
      <c r="U8" s="12"/>
      <c r="V8" s="75">
        <v>7</v>
      </c>
      <c r="W8" s="114">
        <v>7</v>
      </c>
      <c r="X8" s="76"/>
      <c r="Y8" s="220"/>
      <c r="Z8" s="75">
        <v>4</v>
      </c>
      <c r="AA8" s="83">
        <f t="shared" si="1"/>
        <v>5.222222222222222</v>
      </c>
      <c r="AB8" s="8">
        <f t="shared" si="2"/>
        <v>5</v>
      </c>
    </row>
    <row r="9" spans="1:28" ht="12.75">
      <c r="A9" s="3">
        <f t="shared" si="0"/>
        <v>4.888888888888889</v>
      </c>
      <c r="B9" s="119">
        <v>7</v>
      </c>
      <c r="C9" s="2" t="s">
        <v>194</v>
      </c>
      <c r="D9" s="126" t="s">
        <v>136</v>
      </c>
      <c r="E9" s="76"/>
      <c r="F9" s="12"/>
      <c r="G9" s="86">
        <v>6</v>
      </c>
      <c r="H9" s="103"/>
      <c r="I9" s="95"/>
      <c r="J9" s="75">
        <v>7</v>
      </c>
      <c r="K9" s="103"/>
      <c r="L9" s="95"/>
      <c r="M9" s="75">
        <v>6</v>
      </c>
      <c r="N9" s="134"/>
      <c r="O9" s="134">
        <v>1</v>
      </c>
      <c r="P9" s="99">
        <v>4</v>
      </c>
      <c r="Q9" s="216"/>
      <c r="R9" s="95"/>
      <c r="S9" s="75">
        <v>6</v>
      </c>
      <c r="T9" s="76"/>
      <c r="U9" s="12"/>
      <c r="V9" s="75">
        <v>4</v>
      </c>
      <c r="W9" s="114">
        <v>6</v>
      </c>
      <c r="X9" s="76"/>
      <c r="Y9" s="95"/>
      <c r="Z9" s="86">
        <v>4</v>
      </c>
      <c r="AA9" s="83">
        <f t="shared" si="1"/>
        <v>4.888888888888889</v>
      </c>
      <c r="AB9" s="8">
        <f t="shared" si="2"/>
        <v>5</v>
      </c>
    </row>
    <row r="10" spans="1:28" ht="12.75">
      <c r="A10" s="3">
        <f t="shared" si="0"/>
        <v>6.625</v>
      </c>
      <c r="B10" s="119">
        <v>8</v>
      </c>
      <c r="C10" s="2" t="s">
        <v>195</v>
      </c>
      <c r="D10" s="126" t="s">
        <v>155</v>
      </c>
      <c r="E10" s="76"/>
      <c r="F10" s="12"/>
      <c r="G10" s="75">
        <v>10</v>
      </c>
      <c r="H10" s="103"/>
      <c r="I10" s="95"/>
      <c r="J10" s="86">
        <v>8</v>
      </c>
      <c r="K10" s="103"/>
      <c r="L10" s="95"/>
      <c r="M10" s="86">
        <v>5</v>
      </c>
      <c r="N10" s="134"/>
      <c r="O10" s="134"/>
      <c r="P10" s="99">
        <v>4</v>
      </c>
      <c r="Q10" s="216"/>
      <c r="R10" s="95"/>
      <c r="S10" s="86">
        <v>6</v>
      </c>
      <c r="T10" s="76"/>
      <c r="U10" s="12"/>
      <c r="V10" s="86">
        <v>8</v>
      </c>
      <c r="W10" s="114">
        <v>5</v>
      </c>
      <c r="X10" s="76"/>
      <c r="Y10" s="95"/>
      <c r="Z10" s="75">
        <v>7</v>
      </c>
      <c r="AA10" s="83">
        <f t="shared" si="1"/>
        <v>6.625</v>
      </c>
      <c r="AB10" s="8">
        <f aca="true" t="shared" si="3" ref="AB10:AB17">ROUND(AA10,0)</f>
        <v>7</v>
      </c>
    </row>
    <row r="11" spans="1:28" ht="12.75">
      <c r="A11" s="3">
        <f t="shared" si="0"/>
        <v>6.75</v>
      </c>
      <c r="B11" s="119">
        <v>9</v>
      </c>
      <c r="C11" s="2" t="s">
        <v>196</v>
      </c>
      <c r="D11" s="126" t="s">
        <v>104</v>
      </c>
      <c r="E11" s="74"/>
      <c r="F11" s="168"/>
      <c r="G11" s="75">
        <v>7</v>
      </c>
      <c r="H11" s="103"/>
      <c r="I11" s="95"/>
      <c r="J11" s="75">
        <v>7</v>
      </c>
      <c r="K11" s="103"/>
      <c r="L11" s="95"/>
      <c r="M11" s="75">
        <v>5</v>
      </c>
      <c r="N11" s="134"/>
      <c r="O11" s="134"/>
      <c r="P11" s="134">
        <v>7</v>
      </c>
      <c r="Q11" s="216"/>
      <c r="R11" s="95"/>
      <c r="S11" s="75">
        <v>9</v>
      </c>
      <c r="T11" s="76"/>
      <c r="U11" s="12"/>
      <c r="V11" s="86">
        <v>6</v>
      </c>
      <c r="W11" s="114">
        <v>8</v>
      </c>
      <c r="X11" s="76"/>
      <c r="Y11" s="95"/>
      <c r="Z11" s="75">
        <v>5</v>
      </c>
      <c r="AA11" s="83">
        <f t="shared" si="1"/>
        <v>6.75</v>
      </c>
      <c r="AB11" s="8">
        <f t="shared" si="3"/>
        <v>7</v>
      </c>
    </row>
    <row r="12" spans="1:28" ht="12.75">
      <c r="A12" s="3">
        <f t="shared" si="0"/>
        <v>5.777777777777778</v>
      </c>
      <c r="B12" s="119">
        <v>10</v>
      </c>
      <c r="C12" s="2" t="s">
        <v>197</v>
      </c>
      <c r="D12" s="126" t="s">
        <v>133</v>
      </c>
      <c r="E12" s="76"/>
      <c r="F12" s="12"/>
      <c r="G12" s="75">
        <v>9</v>
      </c>
      <c r="H12" s="104"/>
      <c r="I12" s="96"/>
      <c r="J12" s="86">
        <v>6</v>
      </c>
      <c r="K12" s="104"/>
      <c r="L12" s="96"/>
      <c r="M12" s="86">
        <v>5</v>
      </c>
      <c r="N12" s="134"/>
      <c r="O12" s="134">
        <v>1</v>
      </c>
      <c r="P12" s="99">
        <v>4</v>
      </c>
      <c r="Q12" s="216"/>
      <c r="R12" s="95"/>
      <c r="S12" s="75">
        <v>8</v>
      </c>
      <c r="T12" s="76"/>
      <c r="U12" s="12"/>
      <c r="V12" s="75">
        <v>6</v>
      </c>
      <c r="W12" s="115">
        <v>7</v>
      </c>
      <c r="X12" s="76"/>
      <c r="Y12" s="95"/>
      <c r="Z12" s="75">
        <v>6</v>
      </c>
      <c r="AA12" s="83">
        <f t="shared" si="1"/>
        <v>5.777777777777778</v>
      </c>
      <c r="AB12" s="8">
        <f t="shared" si="3"/>
        <v>6</v>
      </c>
    </row>
    <row r="13" spans="1:28" ht="12.75">
      <c r="A13" s="3">
        <f t="shared" si="0"/>
        <v>4.555555555555555</v>
      </c>
      <c r="B13" s="119">
        <v>11</v>
      </c>
      <c r="C13" s="2" t="s">
        <v>198</v>
      </c>
      <c r="D13" s="126" t="s">
        <v>134</v>
      </c>
      <c r="E13" s="76"/>
      <c r="F13" s="12"/>
      <c r="G13" s="75">
        <v>4</v>
      </c>
      <c r="H13" s="104"/>
      <c r="I13" s="96"/>
      <c r="J13" s="86">
        <v>7</v>
      </c>
      <c r="K13" s="104"/>
      <c r="L13" s="94"/>
      <c r="M13" s="85">
        <v>4</v>
      </c>
      <c r="N13" s="134"/>
      <c r="O13" s="134">
        <v>1</v>
      </c>
      <c r="P13" s="99">
        <v>4</v>
      </c>
      <c r="Q13" s="216"/>
      <c r="R13" s="95"/>
      <c r="S13" s="75">
        <v>5</v>
      </c>
      <c r="T13" s="76"/>
      <c r="U13" s="12"/>
      <c r="V13" s="75">
        <v>6</v>
      </c>
      <c r="W13" s="121">
        <v>4</v>
      </c>
      <c r="X13" s="76"/>
      <c r="Y13" s="95"/>
      <c r="Z13" s="75">
        <v>6</v>
      </c>
      <c r="AA13" s="83">
        <f>AVERAGE(E13:Z13)</f>
        <v>4.555555555555555</v>
      </c>
      <c r="AB13" s="8">
        <f t="shared" si="3"/>
        <v>5</v>
      </c>
    </row>
    <row r="14" spans="1:28" ht="12.75">
      <c r="A14" s="3">
        <f t="shared" si="0"/>
        <v>7.5</v>
      </c>
      <c r="B14" s="119">
        <v>12</v>
      </c>
      <c r="C14" s="2" t="s">
        <v>199</v>
      </c>
      <c r="D14" s="126" t="s">
        <v>102</v>
      </c>
      <c r="E14" s="74"/>
      <c r="F14" s="168"/>
      <c r="G14" s="75">
        <v>7</v>
      </c>
      <c r="H14" s="103"/>
      <c r="I14" s="95"/>
      <c r="J14" s="75">
        <v>6</v>
      </c>
      <c r="K14" s="103"/>
      <c r="L14" s="93"/>
      <c r="M14" s="85">
        <v>9</v>
      </c>
      <c r="N14" s="134"/>
      <c r="O14" s="134"/>
      <c r="P14" s="99">
        <v>9</v>
      </c>
      <c r="Q14" s="216"/>
      <c r="R14" s="95"/>
      <c r="S14" s="75">
        <v>7</v>
      </c>
      <c r="T14" s="76"/>
      <c r="U14" s="12"/>
      <c r="V14" s="86">
        <v>8</v>
      </c>
      <c r="W14" s="121">
        <v>4</v>
      </c>
      <c r="X14" s="76"/>
      <c r="Y14" s="95"/>
      <c r="Z14" s="86">
        <v>10</v>
      </c>
      <c r="AA14" s="83">
        <f t="shared" si="1"/>
        <v>7.5</v>
      </c>
      <c r="AB14" s="8">
        <f t="shared" si="3"/>
        <v>8</v>
      </c>
    </row>
    <row r="15" spans="1:28" ht="12.75">
      <c r="A15" s="3">
        <f t="shared" si="0"/>
        <v>5</v>
      </c>
      <c r="B15" s="119">
        <v>13</v>
      </c>
      <c r="C15" s="2" t="s">
        <v>200</v>
      </c>
      <c r="D15" s="126" t="s">
        <v>205</v>
      </c>
      <c r="E15" s="76"/>
      <c r="F15" s="12"/>
      <c r="G15" s="75">
        <v>7</v>
      </c>
      <c r="H15" s="103"/>
      <c r="I15" s="95"/>
      <c r="J15" s="75">
        <v>7</v>
      </c>
      <c r="K15" s="103"/>
      <c r="L15" s="95"/>
      <c r="M15" s="75">
        <v>4</v>
      </c>
      <c r="N15" s="134"/>
      <c r="O15" s="134">
        <v>1</v>
      </c>
      <c r="P15" s="99">
        <v>4</v>
      </c>
      <c r="Q15" s="216"/>
      <c r="R15" s="95"/>
      <c r="S15" s="75">
        <v>6</v>
      </c>
      <c r="T15" s="76"/>
      <c r="U15" s="12"/>
      <c r="V15" s="75">
        <v>4</v>
      </c>
      <c r="W15" s="104">
        <v>5</v>
      </c>
      <c r="X15" s="76"/>
      <c r="Y15" s="95"/>
      <c r="Z15" s="75">
        <v>7</v>
      </c>
      <c r="AA15" s="83">
        <f t="shared" si="1"/>
        <v>5</v>
      </c>
      <c r="AB15" s="8">
        <f t="shared" si="3"/>
        <v>5</v>
      </c>
    </row>
    <row r="16" spans="1:28" ht="12.75">
      <c r="A16" s="3">
        <f t="shared" si="0"/>
        <v>5.555555555555555</v>
      </c>
      <c r="B16" s="119">
        <v>14</v>
      </c>
      <c r="C16" s="2" t="s">
        <v>201</v>
      </c>
      <c r="D16" s="193" t="s">
        <v>108</v>
      </c>
      <c r="E16" s="76"/>
      <c r="F16" s="12"/>
      <c r="G16" s="75">
        <v>9</v>
      </c>
      <c r="H16" s="103"/>
      <c r="I16" s="95"/>
      <c r="J16" s="75">
        <v>7</v>
      </c>
      <c r="K16" s="103"/>
      <c r="L16" s="95"/>
      <c r="M16" s="75">
        <v>5</v>
      </c>
      <c r="N16" s="134"/>
      <c r="O16" s="134">
        <v>1</v>
      </c>
      <c r="P16" s="99">
        <v>5</v>
      </c>
      <c r="Q16" s="216"/>
      <c r="R16" s="95"/>
      <c r="S16" s="75">
        <v>6</v>
      </c>
      <c r="T16" s="76"/>
      <c r="U16" s="12"/>
      <c r="V16" s="75">
        <v>5</v>
      </c>
      <c r="W16" s="104">
        <v>4</v>
      </c>
      <c r="X16" s="76"/>
      <c r="Y16" s="95"/>
      <c r="Z16" s="75">
        <v>8</v>
      </c>
      <c r="AA16" s="83">
        <f t="shared" si="1"/>
        <v>5.555555555555555</v>
      </c>
      <c r="AB16" s="8">
        <f t="shared" si="3"/>
        <v>6</v>
      </c>
    </row>
    <row r="17" spans="1:28" ht="13.5" thickBot="1">
      <c r="A17" s="3">
        <f t="shared" si="0"/>
        <v>6.75</v>
      </c>
      <c r="B17" s="119">
        <v>15</v>
      </c>
      <c r="C17" s="120" t="s">
        <v>202</v>
      </c>
      <c r="D17" s="167" t="s">
        <v>104</v>
      </c>
      <c r="E17" s="76"/>
      <c r="F17" s="12"/>
      <c r="G17" s="75">
        <v>7</v>
      </c>
      <c r="H17" s="103"/>
      <c r="I17" s="95"/>
      <c r="J17" s="86">
        <v>7</v>
      </c>
      <c r="K17" s="103"/>
      <c r="L17" s="95"/>
      <c r="M17" s="86">
        <v>5</v>
      </c>
      <c r="N17" s="134"/>
      <c r="O17" s="134"/>
      <c r="P17" s="134">
        <v>7</v>
      </c>
      <c r="Q17" s="216"/>
      <c r="R17" s="95"/>
      <c r="S17" s="75">
        <v>9</v>
      </c>
      <c r="T17" s="76"/>
      <c r="U17" s="12"/>
      <c r="V17" s="86">
        <v>6</v>
      </c>
      <c r="W17" s="103">
        <v>8</v>
      </c>
      <c r="X17" s="76"/>
      <c r="Y17" s="95"/>
      <c r="Z17" s="75">
        <v>5</v>
      </c>
      <c r="AA17" s="83">
        <f t="shared" si="1"/>
        <v>6.75</v>
      </c>
      <c r="AB17" s="8">
        <f t="shared" si="3"/>
        <v>7</v>
      </c>
    </row>
    <row r="18" spans="2:28" s="5" customFormat="1" ht="12.75">
      <c r="B18" s="65"/>
      <c r="C18" s="300" t="s">
        <v>0</v>
      </c>
      <c r="D18" s="301"/>
      <c r="E18" s="105"/>
      <c r="F18" s="34"/>
      <c r="G18" s="106">
        <f>AVERAGE(G3:G15,G17:G17)</f>
        <v>6.928571428571429</v>
      </c>
      <c r="H18" s="89"/>
      <c r="I18" s="129"/>
      <c r="J18" s="106">
        <f>AVERAGE(J3:J15,J17:J17)</f>
        <v>6.571428571428571</v>
      </c>
      <c r="K18" s="89"/>
      <c r="L18" s="34"/>
      <c r="M18" s="34">
        <f>AVERAGE(M3:M15,M17:M17)</f>
        <v>5.142857142857143</v>
      </c>
      <c r="N18" s="129"/>
      <c r="O18" s="131"/>
      <c r="P18" s="131">
        <f>AVERAGE(P3:P15,P17:P17)</f>
        <v>5.071428571428571</v>
      </c>
      <c r="Q18" s="105"/>
      <c r="R18" s="129"/>
      <c r="S18" s="106">
        <f>AVERAGE(S3:S17)</f>
        <v>6.133333333333334</v>
      </c>
      <c r="T18" s="105"/>
      <c r="U18" s="34"/>
      <c r="V18" s="34">
        <f>AVERAGE(V3:V15,V17:V17)</f>
        <v>6</v>
      </c>
      <c r="W18" s="116">
        <f>AVERAGE(W3:W15,W17:W17)</f>
        <v>5.857142857142857</v>
      </c>
      <c r="X18" s="105"/>
      <c r="Y18" s="129"/>
      <c r="Z18" s="106">
        <f>AVERAGE(Z3:Z15,Z17:Z17)</f>
        <v>6.142857142857143</v>
      </c>
      <c r="AA18" s="69">
        <f>AVERAGE(AA3:AA15,AA17:AA17)</f>
        <v>5.655753968253969</v>
      </c>
      <c r="AB18" s="11">
        <f>AVERAGE(AB3:AB15,AB17:AB17)</f>
        <v>5.857142857142857</v>
      </c>
    </row>
    <row r="19" spans="2:28" s="5" customFormat="1" ht="13.5" thickBot="1">
      <c r="B19" s="6"/>
      <c r="C19" s="7"/>
      <c r="D19" s="67"/>
      <c r="E19" s="291" t="s">
        <v>60</v>
      </c>
      <c r="F19" s="295"/>
      <c r="G19" s="292"/>
      <c r="H19" s="304" t="s">
        <v>61</v>
      </c>
      <c r="I19" s="304"/>
      <c r="J19" s="303"/>
      <c r="K19" s="304" t="s">
        <v>62</v>
      </c>
      <c r="L19" s="304"/>
      <c r="M19" s="303"/>
      <c r="N19" s="302" t="s">
        <v>106</v>
      </c>
      <c r="O19" s="304"/>
      <c r="P19" s="304"/>
      <c r="Q19" s="302" t="s">
        <v>68</v>
      </c>
      <c r="R19" s="304"/>
      <c r="S19" s="303"/>
      <c r="T19" s="317" t="s">
        <v>107</v>
      </c>
      <c r="U19" s="297"/>
      <c r="V19" s="292"/>
      <c r="W19" s="111" t="s">
        <v>65</v>
      </c>
      <c r="X19" s="291" t="s">
        <v>66</v>
      </c>
      <c r="Y19" s="297"/>
      <c r="Z19" s="292"/>
      <c r="AA19" s="84"/>
      <c r="AB19" s="9"/>
    </row>
    <row r="20" spans="2:28" ht="12.75">
      <c r="B20" s="293" t="s">
        <v>36</v>
      </c>
      <c r="C20" s="293"/>
      <c r="D20" s="293"/>
      <c r="E20" s="301" t="s">
        <v>49</v>
      </c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5">
        <f>AB20/B17</f>
        <v>1</v>
      </c>
      <c r="AB20" s="8">
        <f>COUNTIF(AB3:AB17,"&gt;3")</f>
        <v>15</v>
      </c>
    </row>
    <row r="21" spans="1:28" ht="12.75">
      <c r="A21" t="s">
        <v>298</v>
      </c>
      <c r="B21" s="312" t="s">
        <v>48</v>
      </c>
      <c r="C21" s="313"/>
      <c r="D21" s="31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3" t="s">
        <v>286</v>
      </c>
      <c r="S21" s="4"/>
      <c r="T21" s="4"/>
      <c r="U21" s="4"/>
      <c r="V21" s="4"/>
      <c r="W21" s="4"/>
      <c r="X21" s="4"/>
      <c r="Y21" s="4"/>
      <c r="Z21" s="4"/>
      <c r="AA21" s="35">
        <f>AB21/B17</f>
        <v>0.26666666666666666</v>
      </c>
      <c r="AB21" s="8">
        <f>COUNTIF(AB3:AB17,"&gt;6")</f>
        <v>4</v>
      </c>
    </row>
    <row r="23" spans="3:4" ht="12.75">
      <c r="C23" s="22" t="s">
        <v>75</v>
      </c>
      <c r="D23" t="s">
        <v>77</v>
      </c>
    </row>
  </sheetData>
  <sheetProtection/>
  <mergeCells count="12">
    <mergeCell ref="C1:M1"/>
    <mergeCell ref="C18:D18"/>
    <mergeCell ref="E19:G19"/>
    <mergeCell ref="H19:J19"/>
    <mergeCell ref="K19:M19"/>
    <mergeCell ref="B21:D21"/>
    <mergeCell ref="E20:Z20"/>
    <mergeCell ref="Q19:S19"/>
    <mergeCell ref="T19:V19"/>
    <mergeCell ref="X19:Z19"/>
    <mergeCell ref="N19:P19"/>
    <mergeCell ref="B20:D20"/>
  </mergeCells>
  <conditionalFormatting sqref="AB3:AB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A3:AA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B25">
      <selection activeCell="C17" sqref="C17"/>
    </sheetView>
  </sheetViews>
  <sheetFormatPr defaultColWidth="9.00390625" defaultRowHeight="12.75"/>
  <cols>
    <col min="1" max="1" width="6.3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25390625" style="0" customWidth="1"/>
    <col min="6" max="7" width="5.625" style="0" customWidth="1"/>
    <col min="8" max="8" width="5.375" style="0" customWidth="1"/>
    <col min="9" max="12" width="5.25390625" style="0" customWidth="1"/>
    <col min="13" max="13" width="5.75390625" style="0" customWidth="1"/>
    <col min="14" max="14" width="9.875" style="3" customWidth="1"/>
    <col min="15" max="15" width="12.125" style="10" bestFit="1" customWidth="1"/>
  </cols>
  <sheetData>
    <row r="1" spans="4:35" ht="13.5" thickBot="1">
      <c r="D1" s="66" t="s">
        <v>216</v>
      </c>
      <c r="E1" s="66"/>
      <c r="F1" s="66"/>
      <c r="G1" s="66"/>
      <c r="H1" s="66"/>
      <c r="I1" s="66"/>
      <c r="J1" s="66"/>
      <c r="K1" s="66"/>
      <c r="L1" s="66"/>
      <c r="M1" s="66"/>
      <c r="N1" s="54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56"/>
      <c r="AE1" s="57"/>
      <c r="AH1" s="14"/>
      <c r="AI1" s="15"/>
    </row>
    <row r="2" spans="2:31" ht="16.5" customHeight="1" thickBot="1">
      <c r="B2" s="58" t="s">
        <v>71</v>
      </c>
      <c r="C2" s="60" t="s">
        <v>26</v>
      </c>
      <c r="D2" s="91" t="s">
        <v>72</v>
      </c>
      <c r="E2" s="70">
        <v>42780</v>
      </c>
      <c r="F2" s="71">
        <v>42787</v>
      </c>
      <c r="G2" s="70">
        <v>42801</v>
      </c>
      <c r="H2" s="71">
        <v>42808</v>
      </c>
      <c r="I2" s="70">
        <v>42815</v>
      </c>
      <c r="J2" s="109">
        <v>42829</v>
      </c>
      <c r="K2" s="71">
        <v>42836</v>
      </c>
      <c r="L2" s="70">
        <v>42857</v>
      </c>
      <c r="M2" s="71">
        <v>42871</v>
      </c>
      <c r="N2" s="61" t="s">
        <v>24</v>
      </c>
      <c r="O2" s="62" t="s">
        <v>99</v>
      </c>
      <c r="P2" s="139" t="s">
        <v>100</v>
      </c>
      <c r="Q2" s="139" t="s">
        <v>98</v>
      </c>
      <c r="X2" s="33"/>
      <c r="Y2" s="33"/>
      <c r="Z2" s="33"/>
      <c r="AA2" s="33"/>
      <c r="AB2" s="33"/>
      <c r="AC2" s="33"/>
      <c r="AD2" s="33"/>
      <c r="AE2" s="33"/>
    </row>
    <row r="3" spans="1:20" ht="12.75">
      <c r="A3" s="3">
        <f aca="true" t="shared" si="0" ref="A3:A17">N3</f>
        <v>6.5</v>
      </c>
      <c r="B3" s="2">
        <v>1</v>
      </c>
      <c r="C3" s="2" t="s">
        <v>217</v>
      </c>
      <c r="D3" s="166" t="s">
        <v>155</v>
      </c>
      <c r="E3" s="76"/>
      <c r="F3" s="75">
        <v>7</v>
      </c>
      <c r="G3" s="76"/>
      <c r="H3" s="86">
        <v>6</v>
      </c>
      <c r="I3" s="74"/>
      <c r="J3" s="96"/>
      <c r="K3" s="86">
        <v>6</v>
      </c>
      <c r="L3" s="74"/>
      <c r="M3" s="86">
        <v>7</v>
      </c>
      <c r="N3" s="90">
        <f aca="true" t="shared" si="1" ref="N3:N11">AVERAGE(E3:M3)</f>
        <v>6.5</v>
      </c>
      <c r="O3" s="8">
        <f aca="true" t="shared" si="2" ref="O3:O17">ROUND(N3,0)</f>
        <v>7</v>
      </c>
      <c r="P3" s="8">
        <v>6</v>
      </c>
      <c r="Q3" s="8">
        <f>AVERAGE(O3:P3)</f>
        <v>6.5</v>
      </c>
      <c r="R3" s="1" t="s">
        <v>30</v>
      </c>
      <c r="S3" s="1">
        <f>COUNTIF(O3:O17,"&gt;8")</f>
        <v>2</v>
      </c>
      <c r="T3" s="43">
        <f>S3/$B$17</f>
        <v>0.13333333333333333</v>
      </c>
    </row>
    <row r="4" spans="1:20" ht="12.75">
      <c r="A4" s="3">
        <f t="shared" si="0"/>
        <v>6.75</v>
      </c>
      <c r="B4" s="2">
        <v>2</v>
      </c>
      <c r="C4" s="2" t="s">
        <v>218</v>
      </c>
      <c r="D4" s="126" t="s">
        <v>135</v>
      </c>
      <c r="E4" s="74"/>
      <c r="F4" s="86">
        <v>7</v>
      </c>
      <c r="G4" s="76"/>
      <c r="H4" s="86">
        <v>7</v>
      </c>
      <c r="I4" s="74"/>
      <c r="J4" s="96"/>
      <c r="K4" s="86">
        <v>6</v>
      </c>
      <c r="L4" s="74"/>
      <c r="M4" s="86">
        <v>7</v>
      </c>
      <c r="N4" s="90">
        <f t="shared" si="1"/>
        <v>6.75</v>
      </c>
      <c r="O4" s="8">
        <f t="shared" si="2"/>
        <v>7</v>
      </c>
      <c r="P4" s="8">
        <v>7</v>
      </c>
      <c r="Q4" s="8">
        <f aca="true" t="shared" si="3" ref="Q4:Q17">AVERAGE(O4:P4)</f>
        <v>7</v>
      </c>
      <c r="R4" s="1" t="s">
        <v>31</v>
      </c>
      <c r="S4" s="44">
        <f>COUNTIF(O3:O17,7)+COUNTIF(O3:O17,8)</f>
        <v>7</v>
      </c>
      <c r="T4" s="43">
        <f>S4/$B$17</f>
        <v>0.4666666666666667</v>
      </c>
    </row>
    <row r="5" spans="1:20" ht="12.75">
      <c r="A5" s="3">
        <f t="shared" si="0"/>
        <v>7.5</v>
      </c>
      <c r="B5" s="2">
        <v>3</v>
      </c>
      <c r="C5" s="2" t="s">
        <v>219</v>
      </c>
      <c r="D5" s="126" t="s">
        <v>104</v>
      </c>
      <c r="E5" s="76"/>
      <c r="F5" s="75">
        <v>9</v>
      </c>
      <c r="G5" s="76" t="s">
        <v>286</v>
      </c>
      <c r="H5" s="86">
        <v>7</v>
      </c>
      <c r="I5" s="74"/>
      <c r="J5" s="96"/>
      <c r="K5" s="86">
        <v>6</v>
      </c>
      <c r="L5" s="74"/>
      <c r="M5" s="86">
        <v>8</v>
      </c>
      <c r="N5" s="90">
        <f t="shared" si="1"/>
        <v>7.5</v>
      </c>
      <c r="O5" s="8">
        <f t="shared" si="2"/>
        <v>8</v>
      </c>
      <c r="P5" s="8">
        <v>6</v>
      </c>
      <c r="Q5" s="8">
        <f t="shared" si="3"/>
        <v>7</v>
      </c>
      <c r="R5" s="1" t="s">
        <v>32</v>
      </c>
      <c r="S5" s="44">
        <f>COUNTIF(O3:O17,4)+COUNTIF(O3:O17,5)+COUNTIF(O3:O17,6)</f>
        <v>6</v>
      </c>
      <c r="T5" s="43">
        <f>S5/$B$17</f>
        <v>0.4</v>
      </c>
    </row>
    <row r="6" spans="1:20" ht="12.75">
      <c r="A6" s="3">
        <f t="shared" si="0"/>
        <v>4.6</v>
      </c>
      <c r="B6" s="2">
        <v>4</v>
      </c>
      <c r="C6" s="2" t="s">
        <v>220</v>
      </c>
      <c r="D6" s="126" t="s">
        <v>108</v>
      </c>
      <c r="E6" s="76" t="s">
        <v>286</v>
      </c>
      <c r="F6" s="75">
        <v>5</v>
      </c>
      <c r="G6" s="76">
        <v>1</v>
      </c>
      <c r="H6" s="86">
        <v>6</v>
      </c>
      <c r="I6" s="74"/>
      <c r="J6" s="96" t="s">
        <v>286</v>
      </c>
      <c r="K6" s="86">
        <v>5</v>
      </c>
      <c r="L6" s="74"/>
      <c r="M6" s="86">
        <v>6</v>
      </c>
      <c r="N6" s="90">
        <f t="shared" si="1"/>
        <v>4.6</v>
      </c>
      <c r="O6" s="8">
        <f t="shared" si="2"/>
        <v>5</v>
      </c>
      <c r="P6" s="8">
        <v>9</v>
      </c>
      <c r="Q6" s="8">
        <f t="shared" si="3"/>
        <v>7</v>
      </c>
      <c r="R6" s="1" t="s">
        <v>33</v>
      </c>
      <c r="S6" s="1">
        <f>COUNTIF(O3:O17,"&lt;4")</f>
        <v>0</v>
      </c>
      <c r="T6" s="43">
        <f>S6/$B$17</f>
        <v>0</v>
      </c>
    </row>
    <row r="7" spans="1:20" ht="12.75">
      <c r="A7" s="3">
        <f t="shared" si="0"/>
        <v>6.75</v>
      </c>
      <c r="B7" s="2">
        <v>5</v>
      </c>
      <c r="C7" s="2" t="s">
        <v>221</v>
      </c>
      <c r="D7" s="126" t="s">
        <v>205</v>
      </c>
      <c r="E7" s="76"/>
      <c r="F7" s="75">
        <v>7</v>
      </c>
      <c r="G7" s="76"/>
      <c r="H7" s="86">
        <v>6</v>
      </c>
      <c r="I7" s="74"/>
      <c r="J7" s="96"/>
      <c r="K7" s="86">
        <v>7</v>
      </c>
      <c r="L7" s="74"/>
      <c r="M7" s="86">
        <v>7</v>
      </c>
      <c r="N7" s="90">
        <f t="shared" si="1"/>
        <v>6.75</v>
      </c>
      <c r="O7" s="8">
        <f t="shared" si="2"/>
        <v>7</v>
      </c>
      <c r="P7" s="8">
        <v>7</v>
      </c>
      <c r="Q7" s="8">
        <f t="shared" si="3"/>
        <v>7</v>
      </c>
      <c r="R7" s="45" t="s">
        <v>34</v>
      </c>
      <c r="S7" s="1">
        <f>B17-SUM(S3:S6)</f>
        <v>0</v>
      </c>
      <c r="T7" s="43">
        <f>S7/$B$17</f>
        <v>0</v>
      </c>
    </row>
    <row r="8" spans="1:17" ht="12.75">
      <c r="A8" s="3">
        <f t="shared" si="0"/>
        <v>5</v>
      </c>
      <c r="B8" s="2">
        <v>6</v>
      </c>
      <c r="C8" s="2" t="s">
        <v>222</v>
      </c>
      <c r="D8" s="126" t="s">
        <v>137</v>
      </c>
      <c r="E8" s="76"/>
      <c r="F8" s="75">
        <v>6</v>
      </c>
      <c r="G8" s="76"/>
      <c r="H8" s="86">
        <v>4</v>
      </c>
      <c r="I8" s="74"/>
      <c r="J8" s="96"/>
      <c r="K8" s="86">
        <v>5</v>
      </c>
      <c r="L8" s="74"/>
      <c r="M8" s="86">
        <v>5</v>
      </c>
      <c r="N8" s="90">
        <f t="shared" si="1"/>
        <v>5</v>
      </c>
      <c r="O8" s="8">
        <f t="shared" si="2"/>
        <v>5</v>
      </c>
      <c r="P8" s="8">
        <v>5</v>
      </c>
      <c r="Q8" s="8">
        <f t="shared" si="3"/>
        <v>5</v>
      </c>
    </row>
    <row r="9" spans="1:17" ht="12.75">
      <c r="A9" s="3">
        <f t="shared" si="0"/>
        <v>4.6</v>
      </c>
      <c r="B9" s="2">
        <v>7</v>
      </c>
      <c r="C9" s="2" t="s">
        <v>223</v>
      </c>
      <c r="D9" s="126" t="s">
        <v>103</v>
      </c>
      <c r="E9" s="76"/>
      <c r="F9" s="75">
        <v>7</v>
      </c>
      <c r="G9" s="76">
        <v>1</v>
      </c>
      <c r="H9" s="86">
        <v>4</v>
      </c>
      <c r="I9" s="74"/>
      <c r="J9" s="96"/>
      <c r="K9" s="86">
        <v>6</v>
      </c>
      <c r="L9" s="74"/>
      <c r="M9" s="86">
        <v>5</v>
      </c>
      <c r="N9" s="90">
        <f t="shared" si="1"/>
        <v>4.6</v>
      </c>
      <c r="O9" s="8">
        <f t="shared" si="2"/>
        <v>5</v>
      </c>
      <c r="P9" s="8">
        <v>6</v>
      </c>
      <c r="Q9" s="8">
        <f t="shared" si="3"/>
        <v>5.5</v>
      </c>
    </row>
    <row r="10" spans="1:17" ht="12.75">
      <c r="A10" s="3">
        <f t="shared" si="0"/>
        <v>6.5</v>
      </c>
      <c r="B10" s="2">
        <v>8</v>
      </c>
      <c r="C10" s="2" t="s">
        <v>224</v>
      </c>
      <c r="D10" s="126" t="s">
        <v>133</v>
      </c>
      <c r="E10" s="76"/>
      <c r="F10" s="75">
        <v>6</v>
      </c>
      <c r="G10" s="76"/>
      <c r="H10" s="86">
        <v>7</v>
      </c>
      <c r="I10" s="74"/>
      <c r="J10" s="96"/>
      <c r="K10" s="86">
        <v>6</v>
      </c>
      <c r="L10" s="74"/>
      <c r="M10" s="86">
        <v>7</v>
      </c>
      <c r="N10" s="90">
        <f t="shared" si="1"/>
        <v>6.5</v>
      </c>
      <c r="O10" s="8">
        <f t="shared" si="2"/>
        <v>7</v>
      </c>
      <c r="P10" s="8">
        <v>7</v>
      </c>
      <c r="Q10" s="8">
        <f t="shared" si="3"/>
        <v>7</v>
      </c>
    </row>
    <row r="11" spans="1:17" ht="12.75">
      <c r="A11" s="3">
        <f t="shared" si="0"/>
        <v>7.5</v>
      </c>
      <c r="B11" s="2">
        <v>9</v>
      </c>
      <c r="C11" s="2" t="s">
        <v>225</v>
      </c>
      <c r="D11" s="126" t="s">
        <v>102</v>
      </c>
      <c r="E11" s="77"/>
      <c r="F11" s="85">
        <v>7</v>
      </c>
      <c r="G11" s="77"/>
      <c r="H11" s="85">
        <v>7</v>
      </c>
      <c r="I11" s="72"/>
      <c r="J11" s="94"/>
      <c r="K11" s="85">
        <v>8</v>
      </c>
      <c r="L11" s="72"/>
      <c r="M11" s="85">
        <v>8</v>
      </c>
      <c r="N11" s="90">
        <f t="shared" si="1"/>
        <v>7.5</v>
      </c>
      <c r="O11" s="8">
        <f t="shared" si="2"/>
        <v>8</v>
      </c>
      <c r="P11" s="8">
        <v>6</v>
      </c>
      <c r="Q11" s="8">
        <f t="shared" si="3"/>
        <v>7</v>
      </c>
    </row>
    <row r="12" spans="1:17" ht="12.75">
      <c r="A12" s="3">
        <f t="shared" si="0"/>
        <v>9</v>
      </c>
      <c r="B12" s="2">
        <v>10</v>
      </c>
      <c r="C12" s="2" t="s">
        <v>226</v>
      </c>
      <c r="D12" s="126" t="s">
        <v>134</v>
      </c>
      <c r="E12" s="77"/>
      <c r="F12" s="85">
        <v>9</v>
      </c>
      <c r="G12" s="77"/>
      <c r="H12" s="85">
        <v>9</v>
      </c>
      <c r="I12" s="72"/>
      <c r="J12" s="94"/>
      <c r="K12" s="85">
        <v>9</v>
      </c>
      <c r="L12" s="72"/>
      <c r="M12" s="85">
        <v>9</v>
      </c>
      <c r="N12" s="90">
        <f aca="true" t="shared" si="4" ref="N12:N17">AVERAGE(E12:M12)</f>
        <v>9</v>
      </c>
      <c r="O12" s="8">
        <f t="shared" si="2"/>
        <v>9</v>
      </c>
      <c r="P12" s="8">
        <v>7</v>
      </c>
      <c r="Q12" s="8">
        <f t="shared" si="3"/>
        <v>8</v>
      </c>
    </row>
    <row r="13" spans="1:17" ht="12.75">
      <c r="A13" s="3">
        <f t="shared" si="0"/>
        <v>7.5</v>
      </c>
      <c r="B13" s="2">
        <v>11</v>
      </c>
      <c r="C13" s="2" t="s">
        <v>227</v>
      </c>
      <c r="D13" s="126" t="s">
        <v>105</v>
      </c>
      <c r="E13" s="77"/>
      <c r="F13" s="85">
        <v>7</v>
      </c>
      <c r="G13" s="77"/>
      <c r="H13" s="85">
        <v>7</v>
      </c>
      <c r="I13" s="72"/>
      <c r="J13" s="94"/>
      <c r="K13" s="85">
        <v>8</v>
      </c>
      <c r="L13" s="72"/>
      <c r="M13" s="85">
        <v>8</v>
      </c>
      <c r="N13" s="90">
        <f t="shared" si="4"/>
        <v>7.5</v>
      </c>
      <c r="O13" s="8">
        <f t="shared" si="2"/>
        <v>8</v>
      </c>
      <c r="P13" s="8">
        <v>7</v>
      </c>
      <c r="Q13" s="8">
        <f t="shared" si="3"/>
        <v>7.5</v>
      </c>
    </row>
    <row r="14" spans="1:17" ht="12.75">
      <c r="A14" s="3">
        <f t="shared" si="0"/>
        <v>9</v>
      </c>
      <c r="B14" s="2">
        <v>12</v>
      </c>
      <c r="C14" s="2" t="s">
        <v>228</v>
      </c>
      <c r="D14" s="126" t="s">
        <v>134</v>
      </c>
      <c r="E14" s="77"/>
      <c r="F14" s="85">
        <v>9</v>
      </c>
      <c r="G14" s="77"/>
      <c r="H14" s="85">
        <v>9</v>
      </c>
      <c r="I14" s="72"/>
      <c r="J14" s="94"/>
      <c r="K14" s="85">
        <v>9</v>
      </c>
      <c r="L14" s="72"/>
      <c r="M14" s="85">
        <v>9</v>
      </c>
      <c r="N14" s="90">
        <f t="shared" si="4"/>
        <v>9</v>
      </c>
      <c r="O14" s="8">
        <f t="shared" si="2"/>
        <v>9</v>
      </c>
      <c r="P14" s="8">
        <v>7</v>
      </c>
      <c r="Q14" s="8">
        <f t="shared" si="3"/>
        <v>8</v>
      </c>
    </row>
    <row r="15" spans="1:17" ht="12.75">
      <c r="A15" s="3">
        <f t="shared" si="0"/>
        <v>3.8</v>
      </c>
      <c r="B15" s="2">
        <v>13</v>
      </c>
      <c r="C15" s="37" t="s">
        <v>229</v>
      </c>
      <c r="D15" s="126" t="s">
        <v>136</v>
      </c>
      <c r="E15" s="77" t="s">
        <v>286</v>
      </c>
      <c r="F15" s="85">
        <v>6</v>
      </c>
      <c r="G15" s="77">
        <v>1</v>
      </c>
      <c r="H15" s="85">
        <v>4</v>
      </c>
      <c r="I15" s="72"/>
      <c r="J15" s="94"/>
      <c r="K15" s="85">
        <v>4</v>
      </c>
      <c r="L15" s="72"/>
      <c r="M15" s="85">
        <v>4</v>
      </c>
      <c r="N15" s="90">
        <f t="shared" si="4"/>
        <v>3.8</v>
      </c>
      <c r="O15" s="8">
        <f t="shared" si="2"/>
        <v>4</v>
      </c>
      <c r="P15" s="8">
        <v>5</v>
      </c>
      <c r="Q15" s="8">
        <f t="shared" si="3"/>
        <v>4.5</v>
      </c>
    </row>
    <row r="16" spans="1:17" ht="12.75">
      <c r="A16" s="3">
        <f t="shared" si="0"/>
        <v>4.6</v>
      </c>
      <c r="B16" s="2">
        <v>14</v>
      </c>
      <c r="C16" s="37" t="s">
        <v>230</v>
      </c>
      <c r="D16" s="126" t="s">
        <v>103</v>
      </c>
      <c r="E16" s="77"/>
      <c r="F16" s="73">
        <v>7</v>
      </c>
      <c r="G16" s="77">
        <v>1</v>
      </c>
      <c r="H16" s="85">
        <v>4</v>
      </c>
      <c r="I16" s="72"/>
      <c r="J16" s="94"/>
      <c r="K16" s="85">
        <v>6</v>
      </c>
      <c r="L16" s="72"/>
      <c r="M16" s="85">
        <v>5</v>
      </c>
      <c r="N16" s="90">
        <f t="shared" si="4"/>
        <v>4.6</v>
      </c>
      <c r="O16" s="8">
        <f t="shared" si="2"/>
        <v>5</v>
      </c>
      <c r="P16" s="8">
        <v>6</v>
      </c>
      <c r="Q16" s="8">
        <f t="shared" si="3"/>
        <v>5.5</v>
      </c>
    </row>
    <row r="17" spans="1:17" ht="12.75">
      <c r="A17" s="3">
        <f t="shared" si="0"/>
        <v>4.6</v>
      </c>
      <c r="B17" s="2">
        <v>15</v>
      </c>
      <c r="C17" s="37" t="s">
        <v>231</v>
      </c>
      <c r="D17" s="126" t="s">
        <v>108</v>
      </c>
      <c r="E17" s="77" t="s">
        <v>286</v>
      </c>
      <c r="F17" s="73">
        <v>5</v>
      </c>
      <c r="G17" s="77">
        <v>1</v>
      </c>
      <c r="H17" s="85">
        <v>6</v>
      </c>
      <c r="I17" s="72"/>
      <c r="J17" s="94" t="s">
        <v>286</v>
      </c>
      <c r="K17" s="85">
        <v>5</v>
      </c>
      <c r="L17" s="72"/>
      <c r="M17" s="85">
        <v>6</v>
      </c>
      <c r="N17" s="90">
        <f t="shared" si="4"/>
        <v>4.6</v>
      </c>
      <c r="O17" s="8">
        <f t="shared" si="2"/>
        <v>5</v>
      </c>
      <c r="P17" s="8">
        <v>9</v>
      </c>
      <c r="Q17" s="8">
        <f t="shared" si="3"/>
        <v>7</v>
      </c>
    </row>
    <row r="18" spans="2:22" s="5" customFormat="1" ht="12.75">
      <c r="B18" s="2"/>
      <c r="C18" s="307" t="s">
        <v>0</v>
      </c>
      <c r="D18" s="308"/>
      <c r="E18" s="78"/>
      <c r="F18" s="79">
        <f>AVERAGE(F3:F17)</f>
        <v>6.933333333333334</v>
      </c>
      <c r="G18" s="78"/>
      <c r="H18" s="79">
        <f>AVERAGE(H3:H17)</f>
        <v>6.2</v>
      </c>
      <c r="I18" s="78"/>
      <c r="J18" s="110"/>
      <c r="K18" s="79">
        <f>AVERAGE(K3:K17)</f>
        <v>6.4</v>
      </c>
      <c r="L18" s="78"/>
      <c r="M18" s="79">
        <f>AVERAGE(M3:M17)</f>
        <v>6.733333333333333</v>
      </c>
      <c r="N18" s="89">
        <f>AVERAGE(N3:N17)</f>
        <v>6.279999999999999</v>
      </c>
      <c r="O18" s="34">
        <f>AVERAGE(O3:O17)</f>
        <v>6.6</v>
      </c>
      <c r="P18" s="34">
        <f>AVERAGE(P3:P17)</f>
        <v>6.666666666666667</v>
      </c>
      <c r="Q18" s="34">
        <f>AVERAGE(Q3:Q17)</f>
        <v>6.633333333333334</v>
      </c>
      <c r="V18" s="203"/>
    </row>
    <row r="19" spans="2:15" s="5" customFormat="1" ht="13.5" thickBot="1">
      <c r="B19" s="2"/>
      <c r="C19" s="6"/>
      <c r="D19" s="67"/>
      <c r="E19" s="317" t="s">
        <v>92</v>
      </c>
      <c r="F19" s="298"/>
      <c r="G19" s="317" t="s">
        <v>93</v>
      </c>
      <c r="H19" s="298"/>
      <c r="I19" s="317" t="s">
        <v>94</v>
      </c>
      <c r="J19" s="297"/>
      <c r="K19" s="298"/>
      <c r="L19" s="317" t="s">
        <v>95</v>
      </c>
      <c r="M19" s="298"/>
      <c r="N19" s="84"/>
      <c r="O19" s="9"/>
    </row>
    <row r="20" spans="2:15" ht="13.5" thickBot="1">
      <c r="B20" s="2"/>
      <c r="C20" s="4" t="s">
        <v>36</v>
      </c>
      <c r="D20" s="68" t="s">
        <v>35</v>
      </c>
      <c r="E20" s="309" t="s">
        <v>49</v>
      </c>
      <c r="F20" s="310"/>
      <c r="G20" s="310"/>
      <c r="H20" s="310"/>
      <c r="I20" s="310"/>
      <c r="J20" s="310"/>
      <c r="K20" s="310"/>
      <c r="L20" s="310"/>
      <c r="M20" s="310"/>
      <c r="N20" s="64">
        <f>O20/$B$17</f>
        <v>1</v>
      </c>
      <c r="O20" s="8">
        <f>COUNTIF(O3:O17,"&gt;3")</f>
        <v>15</v>
      </c>
    </row>
    <row r="21" spans="2:15" ht="12.75">
      <c r="B21" s="2"/>
      <c r="C21" s="4" t="s">
        <v>37</v>
      </c>
      <c r="D21" s="4"/>
      <c r="E21" s="63"/>
      <c r="F21" s="63"/>
      <c r="G21" s="63"/>
      <c r="H21" s="63"/>
      <c r="I21" s="63"/>
      <c r="J21" s="63"/>
      <c r="K21" s="63"/>
      <c r="L21" s="63"/>
      <c r="M21" s="63"/>
      <c r="N21" s="64">
        <f>O21/$B$17</f>
        <v>0.6</v>
      </c>
      <c r="O21" s="8">
        <f>COUNTIF(O3:O17,"&gt;6")</f>
        <v>9</v>
      </c>
    </row>
    <row r="23" ht="12.75">
      <c r="C23" t="s">
        <v>318</v>
      </c>
    </row>
  </sheetData>
  <sheetProtection/>
  <mergeCells count="6">
    <mergeCell ref="C18:D18"/>
    <mergeCell ref="E19:F19"/>
    <mergeCell ref="G19:H19"/>
    <mergeCell ref="E20:M20"/>
    <mergeCell ref="I19:K19"/>
    <mergeCell ref="L19:M19"/>
  </mergeCells>
  <conditionalFormatting sqref="Q3:Q18 O3:P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3:N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3"/>
  <sheetViews>
    <sheetView zoomScalePageLayoutView="0" workbookViewId="0" topLeftCell="B1">
      <selection activeCell="C10" sqref="C10"/>
    </sheetView>
  </sheetViews>
  <sheetFormatPr defaultColWidth="9.00390625" defaultRowHeight="12.75"/>
  <cols>
    <col min="1" max="1" width="6.1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4.875" style="0" customWidth="1"/>
    <col min="6" max="6" width="5.375" style="0" customWidth="1"/>
    <col min="7" max="7" width="5.625" style="0" customWidth="1"/>
    <col min="8" max="8" width="4.25390625" style="0" customWidth="1"/>
    <col min="9" max="15" width="5.375" style="0" customWidth="1"/>
    <col min="16" max="16" width="5.00390625" style="0" customWidth="1"/>
    <col min="17" max="20" width="5.375" style="0" customWidth="1"/>
    <col min="21" max="21" width="5.75390625" style="0" customWidth="1"/>
    <col min="22" max="26" width="5.875" style="0" customWidth="1"/>
    <col min="27" max="27" width="6.625" style="0" customWidth="1"/>
    <col min="28" max="28" width="9.875" style="3" customWidth="1"/>
    <col min="29" max="29" width="12.125" style="10" bestFit="1" customWidth="1"/>
    <col min="34" max="34" width="9.125" style="3" customWidth="1"/>
  </cols>
  <sheetData>
    <row r="1" spans="4:50" ht="13.5" thickBot="1">
      <c r="D1" s="66" t="s">
        <v>279</v>
      </c>
      <c r="E1" s="138"/>
      <c r="F1" s="138"/>
      <c r="G1" s="66"/>
      <c r="H1" s="66"/>
      <c r="I1" s="66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66"/>
      <c r="W1" s="138"/>
      <c r="X1" s="138"/>
      <c r="Y1" s="138"/>
      <c r="Z1" s="138"/>
      <c r="AA1" s="138"/>
      <c r="AB1" s="54"/>
      <c r="AC1" s="33"/>
      <c r="AD1" s="33"/>
      <c r="AE1" s="33"/>
      <c r="AF1" s="33"/>
      <c r="AG1" s="33"/>
      <c r="AH1" s="56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56"/>
      <c r="AT1" s="57"/>
      <c r="AW1" s="14"/>
      <c r="AX1" s="15"/>
    </row>
    <row r="2" spans="2:46" ht="16.5" customHeight="1" thickBot="1">
      <c r="B2" s="58" t="s">
        <v>71</v>
      </c>
      <c r="C2" s="60" t="s">
        <v>26</v>
      </c>
      <c r="D2" s="91" t="s">
        <v>72</v>
      </c>
      <c r="E2" s="70">
        <v>42773</v>
      </c>
      <c r="F2" s="71">
        <v>42774</v>
      </c>
      <c r="G2" s="71">
        <v>42780</v>
      </c>
      <c r="H2" s="70">
        <v>42787</v>
      </c>
      <c r="I2" s="107">
        <v>42788</v>
      </c>
      <c r="J2" s="70">
        <v>42794</v>
      </c>
      <c r="K2" s="133">
        <v>42801</v>
      </c>
      <c r="L2" s="133">
        <v>42808</v>
      </c>
      <c r="M2" s="133">
        <v>42815</v>
      </c>
      <c r="N2" s="133">
        <v>42816</v>
      </c>
      <c r="O2" s="133">
        <v>42822</v>
      </c>
      <c r="P2" s="133">
        <v>42857</v>
      </c>
      <c r="Q2" s="133">
        <v>42858</v>
      </c>
      <c r="R2" s="133">
        <v>42872</v>
      </c>
      <c r="S2" s="133">
        <v>42874</v>
      </c>
      <c r="T2" s="133">
        <v>42877</v>
      </c>
      <c r="U2" s="71">
        <v>42878</v>
      </c>
      <c r="V2" s="107">
        <v>42879</v>
      </c>
      <c r="W2" s="107">
        <v>42884</v>
      </c>
      <c r="X2" s="107">
        <v>42885</v>
      </c>
      <c r="Y2" s="237">
        <v>42886</v>
      </c>
      <c r="Z2" s="237">
        <v>42888</v>
      </c>
      <c r="AA2" s="71">
        <v>42892</v>
      </c>
      <c r="AB2" s="61" t="s">
        <v>24</v>
      </c>
      <c r="AC2" s="62" t="s">
        <v>100</v>
      </c>
      <c r="AM2" s="33"/>
      <c r="AN2" s="33"/>
      <c r="AO2" s="33"/>
      <c r="AP2" s="33"/>
      <c r="AQ2" s="33"/>
      <c r="AR2" s="33"/>
      <c r="AS2" s="33"/>
      <c r="AT2" s="33"/>
    </row>
    <row r="3" spans="1:32" ht="12.75">
      <c r="A3" s="3">
        <f aca="true" t="shared" si="0" ref="A3:A17">AB3</f>
        <v>7.866666666666666</v>
      </c>
      <c r="B3" s="2">
        <v>1</v>
      </c>
      <c r="C3" s="2" t="s">
        <v>304</v>
      </c>
      <c r="D3" s="166" t="s">
        <v>155</v>
      </c>
      <c r="E3" s="77"/>
      <c r="F3" s="73">
        <v>8</v>
      </c>
      <c r="G3" s="75">
        <v>9</v>
      </c>
      <c r="H3" s="76"/>
      <c r="I3" s="99">
        <v>8</v>
      </c>
      <c r="J3" s="122"/>
      <c r="K3" s="125">
        <v>8</v>
      </c>
      <c r="L3" s="122"/>
      <c r="M3" s="125">
        <v>9</v>
      </c>
      <c r="N3" s="122"/>
      <c r="O3" s="125">
        <v>8</v>
      </c>
      <c r="P3" s="122"/>
      <c r="Q3" s="125">
        <v>8</v>
      </c>
      <c r="R3" s="122"/>
      <c r="S3" s="125">
        <v>9</v>
      </c>
      <c r="T3" s="125">
        <v>8</v>
      </c>
      <c r="U3" s="238">
        <v>8</v>
      </c>
      <c r="V3" s="239">
        <v>9</v>
      </c>
      <c r="W3" s="239">
        <v>9</v>
      </c>
      <c r="X3" s="214">
        <v>8</v>
      </c>
      <c r="Y3" s="122"/>
      <c r="Z3" s="125">
        <v>4</v>
      </c>
      <c r="AA3" s="136">
        <v>5</v>
      </c>
      <c r="AB3" s="90">
        <f aca="true" t="shared" si="1" ref="AB3:AB17">AVERAGE(E3:AA3)</f>
        <v>7.866666666666666</v>
      </c>
      <c r="AC3" s="8">
        <f aca="true" t="shared" si="2" ref="AC3:AC12">ROUND(AB3,0)</f>
        <v>8</v>
      </c>
      <c r="AD3" s="1" t="s">
        <v>30</v>
      </c>
      <c r="AE3" s="1">
        <f>COUNTIF(AC3:AC17,"&gt;8")</f>
        <v>4</v>
      </c>
      <c r="AF3" s="43">
        <f>AE3/$B$17</f>
        <v>0.26666666666666666</v>
      </c>
    </row>
    <row r="4" spans="1:32" ht="12.75">
      <c r="A4" s="3">
        <f t="shared" si="0"/>
        <v>8.666666666666666</v>
      </c>
      <c r="B4" s="2">
        <v>2</v>
      </c>
      <c r="C4" s="2" t="s">
        <v>305</v>
      </c>
      <c r="D4" s="126" t="s">
        <v>108</v>
      </c>
      <c r="E4" s="76"/>
      <c r="F4" s="75">
        <v>8</v>
      </c>
      <c r="G4" s="75">
        <v>9</v>
      </c>
      <c r="H4" s="76"/>
      <c r="I4" s="99">
        <v>10</v>
      </c>
      <c r="J4" s="74"/>
      <c r="K4" s="86">
        <v>9</v>
      </c>
      <c r="L4" s="74"/>
      <c r="M4" s="86">
        <v>9</v>
      </c>
      <c r="N4" s="74"/>
      <c r="O4" s="86">
        <v>9</v>
      </c>
      <c r="P4" s="74"/>
      <c r="Q4" s="86">
        <v>8</v>
      </c>
      <c r="R4" s="74"/>
      <c r="S4" s="86">
        <v>9</v>
      </c>
      <c r="T4" s="86">
        <v>8</v>
      </c>
      <c r="U4" s="99">
        <v>8</v>
      </c>
      <c r="V4" s="88">
        <v>9</v>
      </c>
      <c r="W4" s="88">
        <v>9</v>
      </c>
      <c r="X4" s="215">
        <v>9</v>
      </c>
      <c r="Y4" s="74"/>
      <c r="Z4" s="75">
        <v>7</v>
      </c>
      <c r="AA4" s="115">
        <v>9</v>
      </c>
      <c r="AB4" s="90">
        <f t="shared" si="1"/>
        <v>8.666666666666666</v>
      </c>
      <c r="AC4" s="8">
        <f t="shared" si="2"/>
        <v>9</v>
      </c>
      <c r="AD4" s="1" t="s">
        <v>31</v>
      </c>
      <c r="AE4" s="44">
        <f>COUNTIF(AC3:AC17,7)+COUNTIF(AC3:AC17,8)</f>
        <v>11</v>
      </c>
      <c r="AF4" s="43">
        <f>AE4/$B$17</f>
        <v>0.7333333333333333</v>
      </c>
    </row>
    <row r="5" spans="1:32" ht="12.75">
      <c r="A5" s="3">
        <f t="shared" si="0"/>
        <v>7.866666666666666</v>
      </c>
      <c r="B5" s="2">
        <v>3</v>
      </c>
      <c r="C5" s="2" t="s">
        <v>321</v>
      </c>
      <c r="D5" s="126" t="s">
        <v>103</v>
      </c>
      <c r="E5" s="76"/>
      <c r="F5" s="86">
        <v>7</v>
      </c>
      <c r="G5" s="75">
        <v>8</v>
      </c>
      <c r="H5" s="76"/>
      <c r="I5" s="99">
        <v>10</v>
      </c>
      <c r="J5" s="74"/>
      <c r="K5" s="86">
        <v>7</v>
      </c>
      <c r="L5" s="74" t="s">
        <v>286</v>
      </c>
      <c r="M5" s="86">
        <v>9</v>
      </c>
      <c r="N5" s="74"/>
      <c r="O5" s="86">
        <v>9</v>
      </c>
      <c r="P5" s="74"/>
      <c r="Q5" s="86">
        <v>8</v>
      </c>
      <c r="R5" s="74"/>
      <c r="S5" s="86">
        <v>9</v>
      </c>
      <c r="T5" s="86">
        <v>8</v>
      </c>
      <c r="U5" s="99">
        <v>8</v>
      </c>
      <c r="V5" s="88">
        <v>9</v>
      </c>
      <c r="W5" s="81">
        <v>9</v>
      </c>
      <c r="X5" s="215">
        <v>8</v>
      </c>
      <c r="Y5" s="74"/>
      <c r="Z5" s="75">
        <v>4</v>
      </c>
      <c r="AA5" s="115">
        <v>5</v>
      </c>
      <c r="AB5" s="90">
        <f t="shared" si="1"/>
        <v>7.866666666666666</v>
      </c>
      <c r="AC5" s="8">
        <f t="shared" si="2"/>
        <v>8</v>
      </c>
      <c r="AD5" s="1" t="s">
        <v>32</v>
      </c>
      <c r="AE5" s="44">
        <f>COUNTIF(AC3:AC17,4)+COUNTIF(AC3:AC17,5)+COUNTIF(AC3:AC17,6)</f>
        <v>0</v>
      </c>
      <c r="AF5" s="43">
        <f>AE5/$B$17</f>
        <v>0</v>
      </c>
    </row>
    <row r="6" spans="1:32" ht="12.75">
      <c r="A6" s="3">
        <f t="shared" si="0"/>
        <v>8</v>
      </c>
      <c r="B6" s="2">
        <v>4</v>
      </c>
      <c r="C6" s="2" t="s">
        <v>306</v>
      </c>
      <c r="D6" s="126" t="s">
        <v>135</v>
      </c>
      <c r="E6" s="76"/>
      <c r="F6" s="86">
        <v>9</v>
      </c>
      <c r="G6" s="75">
        <v>9</v>
      </c>
      <c r="H6" s="76"/>
      <c r="I6" s="99">
        <v>9</v>
      </c>
      <c r="J6" s="74"/>
      <c r="K6" s="86">
        <v>8</v>
      </c>
      <c r="L6" s="74"/>
      <c r="M6" s="86">
        <v>8</v>
      </c>
      <c r="N6" s="74"/>
      <c r="O6" s="86">
        <v>6</v>
      </c>
      <c r="P6" s="74"/>
      <c r="Q6" s="86">
        <v>7</v>
      </c>
      <c r="R6" s="74"/>
      <c r="S6" s="86">
        <v>7</v>
      </c>
      <c r="T6" s="86">
        <v>8</v>
      </c>
      <c r="U6" s="99">
        <v>8</v>
      </c>
      <c r="V6" s="88">
        <v>9</v>
      </c>
      <c r="W6" s="88">
        <v>9</v>
      </c>
      <c r="X6" s="215">
        <v>8</v>
      </c>
      <c r="Y6" s="74"/>
      <c r="Z6" s="86">
        <v>7</v>
      </c>
      <c r="AA6" s="115">
        <v>8</v>
      </c>
      <c r="AB6" s="90">
        <f t="shared" si="1"/>
        <v>8</v>
      </c>
      <c r="AC6" s="8">
        <f t="shared" si="2"/>
        <v>8</v>
      </c>
      <c r="AD6" s="1" t="s">
        <v>33</v>
      </c>
      <c r="AE6" s="1">
        <f>COUNTIF(AC3:AC17,"&lt;4")</f>
        <v>0</v>
      </c>
      <c r="AF6" s="43">
        <f>AE6/$B$17</f>
        <v>0</v>
      </c>
    </row>
    <row r="7" spans="1:32" ht="12.75">
      <c r="A7" s="3">
        <f t="shared" si="0"/>
        <v>8</v>
      </c>
      <c r="B7" s="2">
        <v>5</v>
      </c>
      <c r="C7" s="2" t="s">
        <v>307</v>
      </c>
      <c r="D7" s="126" t="s">
        <v>135</v>
      </c>
      <c r="E7" s="76"/>
      <c r="F7" s="86">
        <v>9</v>
      </c>
      <c r="G7" s="75">
        <v>9</v>
      </c>
      <c r="H7" s="76"/>
      <c r="I7" s="99">
        <v>9</v>
      </c>
      <c r="J7" s="74"/>
      <c r="K7" s="86">
        <v>8</v>
      </c>
      <c r="L7" s="74"/>
      <c r="M7" s="86">
        <v>8</v>
      </c>
      <c r="N7" s="74"/>
      <c r="O7" s="86">
        <v>6</v>
      </c>
      <c r="P7" s="74"/>
      <c r="Q7" s="86">
        <v>7</v>
      </c>
      <c r="R7" s="74"/>
      <c r="S7" s="86">
        <v>7</v>
      </c>
      <c r="T7" s="86">
        <v>8</v>
      </c>
      <c r="U7" s="99">
        <v>8</v>
      </c>
      <c r="V7" s="88">
        <v>9</v>
      </c>
      <c r="W7" s="88">
        <v>9</v>
      </c>
      <c r="X7" s="215">
        <v>8</v>
      </c>
      <c r="Y7" s="74"/>
      <c r="Z7" s="86">
        <v>7</v>
      </c>
      <c r="AA7" s="115">
        <v>8</v>
      </c>
      <c r="AB7" s="90">
        <f t="shared" si="1"/>
        <v>8</v>
      </c>
      <c r="AC7" s="8">
        <f t="shared" si="2"/>
        <v>8</v>
      </c>
      <c r="AD7" s="45" t="s">
        <v>34</v>
      </c>
      <c r="AE7" s="1">
        <f>B17-SUM(AE3:AE6)</f>
        <v>0</v>
      </c>
      <c r="AF7" s="43">
        <f>AE7/$B$17</f>
        <v>0</v>
      </c>
    </row>
    <row r="8" spans="1:29" ht="12.75">
      <c r="A8" s="3">
        <f t="shared" si="0"/>
        <v>7.733333333333333</v>
      </c>
      <c r="B8" s="2">
        <v>6</v>
      </c>
      <c r="C8" s="2" t="s">
        <v>308</v>
      </c>
      <c r="D8" s="126" t="s">
        <v>134</v>
      </c>
      <c r="E8" s="76"/>
      <c r="F8" s="75">
        <v>7</v>
      </c>
      <c r="G8" s="75">
        <v>9</v>
      </c>
      <c r="H8" s="76"/>
      <c r="I8" s="99">
        <v>10</v>
      </c>
      <c r="J8" s="74"/>
      <c r="K8" s="86">
        <v>9</v>
      </c>
      <c r="L8" s="74"/>
      <c r="M8" s="86">
        <v>10</v>
      </c>
      <c r="N8" s="74"/>
      <c r="O8" s="86">
        <v>9</v>
      </c>
      <c r="P8" s="74"/>
      <c r="Q8" s="86">
        <v>7</v>
      </c>
      <c r="R8" s="74"/>
      <c r="S8" s="86">
        <v>7</v>
      </c>
      <c r="T8" s="86">
        <v>8</v>
      </c>
      <c r="U8" s="99">
        <v>5</v>
      </c>
      <c r="V8" s="88">
        <v>6</v>
      </c>
      <c r="W8" s="88">
        <v>7</v>
      </c>
      <c r="X8" s="215">
        <v>7</v>
      </c>
      <c r="Y8" s="74"/>
      <c r="Z8" s="86">
        <v>7</v>
      </c>
      <c r="AA8" s="115">
        <v>8</v>
      </c>
      <c r="AB8" s="90">
        <f t="shared" si="1"/>
        <v>7.733333333333333</v>
      </c>
      <c r="AC8" s="8">
        <f t="shared" si="2"/>
        <v>8</v>
      </c>
    </row>
    <row r="9" spans="1:29" ht="12.75">
      <c r="A9" s="3">
        <f t="shared" si="0"/>
        <v>8.533333333333333</v>
      </c>
      <c r="B9" s="2">
        <v>7</v>
      </c>
      <c r="C9" s="2" t="s">
        <v>309</v>
      </c>
      <c r="D9" s="126" t="s">
        <v>133</v>
      </c>
      <c r="E9" s="76"/>
      <c r="F9" s="86">
        <v>8</v>
      </c>
      <c r="G9" s="75">
        <v>8</v>
      </c>
      <c r="H9" s="76"/>
      <c r="I9" s="99">
        <v>9</v>
      </c>
      <c r="J9" s="74"/>
      <c r="K9" s="86">
        <v>9</v>
      </c>
      <c r="L9" s="74"/>
      <c r="M9" s="86">
        <v>9</v>
      </c>
      <c r="N9" s="74"/>
      <c r="O9" s="86">
        <v>9</v>
      </c>
      <c r="P9" s="74"/>
      <c r="Q9" s="86">
        <v>10</v>
      </c>
      <c r="R9" s="74"/>
      <c r="S9" s="86">
        <v>7</v>
      </c>
      <c r="T9" s="86">
        <v>8</v>
      </c>
      <c r="U9" s="99">
        <v>8</v>
      </c>
      <c r="V9" s="88">
        <v>9</v>
      </c>
      <c r="W9" s="88">
        <v>9</v>
      </c>
      <c r="X9" s="215">
        <v>9</v>
      </c>
      <c r="Y9" s="74"/>
      <c r="Z9" s="86">
        <v>7</v>
      </c>
      <c r="AA9" s="115">
        <v>9</v>
      </c>
      <c r="AB9" s="90">
        <f t="shared" si="1"/>
        <v>8.533333333333333</v>
      </c>
      <c r="AC9" s="8">
        <f t="shared" si="2"/>
        <v>9</v>
      </c>
    </row>
    <row r="10" spans="1:29" ht="12.75">
      <c r="A10" s="3">
        <f t="shared" si="0"/>
        <v>7.266666666666667</v>
      </c>
      <c r="B10" s="2">
        <v>8</v>
      </c>
      <c r="C10" s="2" t="s">
        <v>310</v>
      </c>
      <c r="D10" s="126" t="s">
        <v>105</v>
      </c>
      <c r="E10" s="76"/>
      <c r="F10" s="86">
        <v>8</v>
      </c>
      <c r="G10" s="75">
        <v>7</v>
      </c>
      <c r="H10" s="76"/>
      <c r="I10" s="99">
        <v>9</v>
      </c>
      <c r="J10" s="74"/>
      <c r="K10" s="86">
        <v>7</v>
      </c>
      <c r="L10" s="74"/>
      <c r="M10" s="86">
        <v>9</v>
      </c>
      <c r="N10" s="74"/>
      <c r="O10" s="86">
        <v>9</v>
      </c>
      <c r="P10" s="74"/>
      <c r="Q10" s="86">
        <v>7</v>
      </c>
      <c r="R10" s="74"/>
      <c r="S10" s="86">
        <v>7</v>
      </c>
      <c r="T10" s="86">
        <v>8</v>
      </c>
      <c r="U10" s="99">
        <v>6</v>
      </c>
      <c r="V10" s="88">
        <v>7</v>
      </c>
      <c r="W10" s="88">
        <v>7</v>
      </c>
      <c r="X10" s="215">
        <v>9</v>
      </c>
      <c r="Y10" s="74"/>
      <c r="Z10" s="86">
        <v>4</v>
      </c>
      <c r="AA10" s="115">
        <v>5</v>
      </c>
      <c r="AB10" s="90">
        <f>AVERAGE(E10:AA10)</f>
        <v>7.266666666666667</v>
      </c>
      <c r="AC10" s="8">
        <f t="shared" si="2"/>
        <v>7</v>
      </c>
    </row>
    <row r="11" spans="1:29" ht="12.75">
      <c r="A11" s="3">
        <f t="shared" si="0"/>
        <v>8.733333333333333</v>
      </c>
      <c r="B11" s="2">
        <v>9</v>
      </c>
      <c r="C11" s="2" t="s">
        <v>311</v>
      </c>
      <c r="D11" s="126" t="s">
        <v>136</v>
      </c>
      <c r="E11" s="76"/>
      <c r="F11" s="86">
        <v>9</v>
      </c>
      <c r="G11" s="75">
        <v>9</v>
      </c>
      <c r="H11" s="76"/>
      <c r="I11" s="99">
        <v>9</v>
      </c>
      <c r="J11" s="74"/>
      <c r="K11" s="86">
        <v>10</v>
      </c>
      <c r="L11" s="74"/>
      <c r="M11" s="86">
        <v>9</v>
      </c>
      <c r="N11" s="74"/>
      <c r="O11" s="86">
        <v>9</v>
      </c>
      <c r="P11" s="74"/>
      <c r="Q11" s="86">
        <v>8</v>
      </c>
      <c r="R11" s="74"/>
      <c r="S11" s="86">
        <v>9</v>
      </c>
      <c r="T11" s="86">
        <v>8</v>
      </c>
      <c r="U11" s="99">
        <v>8</v>
      </c>
      <c r="V11" s="88">
        <v>9</v>
      </c>
      <c r="W11" s="88">
        <v>9</v>
      </c>
      <c r="X11" s="215">
        <v>9</v>
      </c>
      <c r="Y11" s="74"/>
      <c r="Z11" s="86">
        <v>7</v>
      </c>
      <c r="AA11" s="115">
        <v>9</v>
      </c>
      <c r="AB11" s="90">
        <f>AVERAGE(E11:AA11)</f>
        <v>8.733333333333333</v>
      </c>
      <c r="AC11" s="8">
        <f t="shared" si="2"/>
        <v>9</v>
      </c>
    </row>
    <row r="12" spans="1:29" ht="12.75">
      <c r="A12" s="3">
        <f t="shared" si="0"/>
        <v>8.733333333333333</v>
      </c>
      <c r="B12" s="2">
        <v>10</v>
      </c>
      <c r="C12" s="2" t="s">
        <v>312</v>
      </c>
      <c r="D12" s="126" t="s">
        <v>137</v>
      </c>
      <c r="E12" s="76"/>
      <c r="F12" s="75">
        <v>8</v>
      </c>
      <c r="G12" s="75">
        <v>9</v>
      </c>
      <c r="H12" s="76"/>
      <c r="I12" s="99">
        <v>10</v>
      </c>
      <c r="J12" s="74"/>
      <c r="K12" s="86">
        <v>9</v>
      </c>
      <c r="L12" s="74"/>
      <c r="M12" s="86">
        <v>10</v>
      </c>
      <c r="N12" s="74"/>
      <c r="O12" s="86">
        <v>9</v>
      </c>
      <c r="P12" s="74"/>
      <c r="Q12" s="86">
        <v>8</v>
      </c>
      <c r="R12" s="74"/>
      <c r="S12" s="86">
        <v>9</v>
      </c>
      <c r="T12" s="86">
        <v>8</v>
      </c>
      <c r="U12" s="99">
        <v>8</v>
      </c>
      <c r="V12" s="88">
        <v>10</v>
      </c>
      <c r="W12" s="88">
        <v>9</v>
      </c>
      <c r="X12" s="215">
        <v>8</v>
      </c>
      <c r="Y12" s="74"/>
      <c r="Z12" s="86">
        <v>7</v>
      </c>
      <c r="AA12" s="115">
        <v>9</v>
      </c>
      <c r="AB12" s="90">
        <f t="shared" si="1"/>
        <v>8.733333333333333</v>
      </c>
      <c r="AC12" s="8">
        <f t="shared" si="2"/>
        <v>9</v>
      </c>
    </row>
    <row r="13" spans="1:29" ht="12.75">
      <c r="A13" s="3">
        <f t="shared" si="0"/>
        <v>7.866666666666666</v>
      </c>
      <c r="B13" s="2">
        <v>11</v>
      </c>
      <c r="C13" s="2" t="s">
        <v>313</v>
      </c>
      <c r="D13" s="126" t="s">
        <v>155</v>
      </c>
      <c r="E13" s="76"/>
      <c r="F13" s="75">
        <v>8</v>
      </c>
      <c r="G13" s="75">
        <v>9</v>
      </c>
      <c r="H13" s="76"/>
      <c r="I13" s="99">
        <v>8</v>
      </c>
      <c r="J13" s="74"/>
      <c r="K13" s="86">
        <v>8</v>
      </c>
      <c r="L13" s="74"/>
      <c r="M13" s="86">
        <v>9</v>
      </c>
      <c r="N13" s="74"/>
      <c r="O13" s="86">
        <v>8</v>
      </c>
      <c r="P13" s="74"/>
      <c r="Q13" s="86">
        <v>8</v>
      </c>
      <c r="R13" s="74"/>
      <c r="S13" s="86">
        <v>9</v>
      </c>
      <c r="T13" s="86">
        <v>8</v>
      </c>
      <c r="U13" s="99">
        <v>8</v>
      </c>
      <c r="V13" s="88">
        <v>9</v>
      </c>
      <c r="W13" s="88">
        <v>9</v>
      </c>
      <c r="X13" s="215">
        <v>8</v>
      </c>
      <c r="Y13" s="74"/>
      <c r="Z13" s="86">
        <v>4</v>
      </c>
      <c r="AA13" s="115">
        <v>5</v>
      </c>
      <c r="AB13" s="90">
        <f t="shared" si="1"/>
        <v>7.866666666666666</v>
      </c>
      <c r="AC13" s="8">
        <f>ROUND(AB13,0)</f>
        <v>8</v>
      </c>
    </row>
    <row r="14" spans="1:29" ht="12.75">
      <c r="A14" s="3">
        <f t="shared" si="0"/>
        <v>7.2</v>
      </c>
      <c r="B14" s="2">
        <v>12</v>
      </c>
      <c r="C14" s="2" t="s">
        <v>314</v>
      </c>
      <c r="D14" s="126" t="s">
        <v>205</v>
      </c>
      <c r="E14" s="76" t="s">
        <v>286</v>
      </c>
      <c r="F14" s="75">
        <v>9</v>
      </c>
      <c r="G14" s="75">
        <v>9</v>
      </c>
      <c r="H14" s="76"/>
      <c r="I14" s="99">
        <v>8</v>
      </c>
      <c r="J14" s="74"/>
      <c r="K14" s="86">
        <v>7</v>
      </c>
      <c r="L14" s="74"/>
      <c r="M14" s="86">
        <v>6</v>
      </c>
      <c r="N14" s="74"/>
      <c r="O14" s="86">
        <v>6</v>
      </c>
      <c r="P14" s="74"/>
      <c r="Q14" s="86">
        <v>7</v>
      </c>
      <c r="R14" s="74"/>
      <c r="S14" s="86">
        <v>7</v>
      </c>
      <c r="T14" s="86">
        <v>8</v>
      </c>
      <c r="U14" s="99">
        <v>6</v>
      </c>
      <c r="V14" s="277">
        <v>6</v>
      </c>
      <c r="W14" s="88">
        <v>9</v>
      </c>
      <c r="X14" s="216">
        <v>8</v>
      </c>
      <c r="Y14" s="74"/>
      <c r="Z14" s="75">
        <v>6</v>
      </c>
      <c r="AA14" s="115">
        <v>6</v>
      </c>
      <c r="AB14" s="90">
        <f t="shared" si="1"/>
        <v>7.2</v>
      </c>
      <c r="AC14" s="8">
        <f>ROUND(AB14,0)</f>
        <v>7</v>
      </c>
    </row>
    <row r="15" spans="1:29" ht="12.75">
      <c r="A15" s="3">
        <f t="shared" si="0"/>
        <v>8</v>
      </c>
      <c r="B15" s="2">
        <v>13</v>
      </c>
      <c r="C15" s="37" t="s">
        <v>315</v>
      </c>
      <c r="D15" s="126" t="s">
        <v>104</v>
      </c>
      <c r="E15" s="76"/>
      <c r="F15" s="75">
        <v>9</v>
      </c>
      <c r="G15" s="73">
        <v>9</v>
      </c>
      <c r="H15" s="77"/>
      <c r="I15" s="97">
        <v>9</v>
      </c>
      <c r="J15" s="74"/>
      <c r="K15" s="86">
        <v>9</v>
      </c>
      <c r="L15" s="74"/>
      <c r="M15" s="86">
        <v>8</v>
      </c>
      <c r="N15" s="74"/>
      <c r="O15" s="86">
        <v>6</v>
      </c>
      <c r="P15" s="74"/>
      <c r="Q15" s="86">
        <v>7</v>
      </c>
      <c r="R15" s="74"/>
      <c r="S15" s="86">
        <v>7</v>
      </c>
      <c r="T15" s="86">
        <v>8</v>
      </c>
      <c r="U15" s="99">
        <v>8</v>
      </c>
      <c r="V15" s="87">
        <v>9</v>
      </c>
      <c r="W15" s="87">
        <v>9</v>
      </c>
      <c r="X15" s="217">
        <v>7</v>
      </c>
      <c r="Y15" s="74"/>
      <c r="Z15" s="86">
        <v>7</v>
      </c>
      <c r="AA15" s="115">
        <v>8</v>
      </c>
      <c r="AB15" s="90">
        <f t="shared" si="1"/>
        <v>8</v>
      </c>
      <c r="AC15" s="8">
        <f>ROUND(AB15,0)</f>
        <v>8</v>
      </c>
    </row>
    <row r="16" spans="1:29" ht="12.75">
      <c r="A16" s="3">
        <f t="shared" si="0"/>
        <v>7.733333333333333</v>
      </c>
      <c r="B16" s="2">
        <v>14</v>
      </c>
      <c r="C16" s="37" t="s">
        <v>316</v>
      </c>
      <c r="D16" s="126" t="s">
        <v>134</v>
      </c>
      <c r="E16" s="76"/>
      <c r="F16" s="75">
        <v>7</v>
      </c>
      <c r="G16" s="73">
        <v>9</v>
      </c>
      <c r="H16" s="77"/>
      <c r="I16" s="97">
        <v>10</v>
      </c>
      <c r="J16" s="74"/>
      <c r="K16" s="86">
        <v>9</v>
      </c>
      <c r="L16" s="74"/>
      <c r="M16" s="86">
        <v>10</v>
      </c>
      <c r="N16" s="74"/>
      <c r="O16" s="86">
        <v>9</v>
      </c>
      <c r="P16" s="74"/>
      <c r="Q16" s="86">
        <v>7</v>
      </c>
      <c r="R16" s="74"/>
      <c r="S16" s="86">
        <v>7</v>
      </c>
      <c r="T16" s="75">
        <v>8</v>
      </c>
      <c r="U16" s="99">
        <v>5</v>
      </c>
      <c r="V16" s="87">
        <v>6</v>
      </c>
      <c r="W16" s="87">
        <v>7</v>
      </c>
      <c r="X16" s="217">
        <v>7</v>
      </c>
      <c r="Y16" s="74"/>
      <c r="Z16" s="86">
        <v>7</v>
      </c>
      <c r="AA16" s="115">
        <v>8</v>
      </c>
      <c r="AB16" s="90">
        <f t="shared" si="1"/>
        <v>7.733333333333333</v>
      </c>
      <c r="AC16" s="8">
        <f>ROUND(AB16,0)</f>
        <v>8</v>
      </c>
    </row>
    <row r="17" spans="1:29" ht="12.75">
      <c r="A17" s="3">
        <f t="shared" si="0"/>
        <v>8.266666666666667</v>
      </c>
      <c r="B17" s="2">
        <v>15</v>
      </c>
      <c r="C17" s="37" t="s">
        <v>317</v>
      </c>
      <c r="D17" s="126" t="s">
        <v>102</v>
      </c>
      <c r="E17" s="76"/>
      <c r="F17" s="75">
        <v>8</v>
      </c>
      <c r="G17" s="85">
        <v>9</v>
      </c>
      <c r="H17" s="77"/>
      <c r="I17" s="97">
        <v>9</v>
      </c>
      <c r="J17" s="74"/>
      <c r="K17" s="86">
        <v>10</v>
      </c>
      <c r="L17" s="74"/>
      <c r="M17" s="86">
        <v>9</v>
      </c>
      <c r="N17" s="74"/>
      <c r="O17" s="86">
        <v>9</v>
      </c>
      <c r="P17" s="74"/>
      <c r="Q17" s="86">
        <v>6</v>
      </c>
      <c r="R17" s="74"/>
      <c r="S17" s="86">
        <v>7</v>
      </c>
      <c r="T17" s="75">
        <v>7</v>
      </c>
      <c r="U17" s="134">
        <v>8</v>
      </c>
      <c r="V17" s="87">
        <v>9</v>
      </c>
      <c r="W17" s="87">
        <v>9</v>
      </c>
      <c r="X17" s="217">
        <v>9</v>
      </c>
      <c r="Y17" s="74"/>
      <c r="Z17" s="86">
        <v>7</v>
      </c>
      <c r="AA17" s="115">
        <v>8</v>
      </c>
      <c r="AB17" s="90">
        <f t="shared" si="1"/>
        <v>8.266666666666667</v>
      </c>
      <c r="AC17" s="8">
        <f>ROUND(AB17,0)</f>
        <v>8</v>
      </c>
    </row>
    <row r="18" spans="2:34" s="5" customFormat="1" ht="13.5" thickBot="1">
      <c r="B18" s="2"/>
      <c r="C18" s="307" t="s">
        <v>0</v>
      </c>
      <c r="D18" s="308"/>
      <c r="E18" s="105"/>
      <c r="F18" s="106">
        <f>AVERAGE(F3:F17)</f>
        <v>8.133333333333333</v>
      </c>
      <c r="G18" s="79">
        <f>AVERAGE(G3:G17)</f>
        <v>8.733333333333333</v>
      </c>
      <c r="H18" s="78"/>
      <c r="I18" s="98">
        <f>AVERAGE(I3:I17)</f>
        <v>9.133333333333333</v>
      </c>
      <c r="J18" s="98"/>
      <c r="K18" s="98">
        <f>AVERAGE(K3:K17)</f>
        <v>8.466666666666667</v>
      </c>
      <c r="L18" s="98"/>
      <c r="M18" s="98">
        <f>AVERAGE(M3:M17)</f>
        <v>8.8</v>
      </c>
      <c r="N18" s="98"/>
      <c r="O18" s="98">
        <f>AVERAGE(O3:O17)</f>
        <v>8.066666666666666</v>
      </c>
      <c r="P18" s="98"/>
      <c r="Q18" s="98">
        <f>AVERAGE(Q3:Q17)</f>
        <v>7.533333333333333</v>
      </c>
      <c r="R18" s="98"/>
      <c r="S18" s="98">
        <f aca="true" t="shared" si="3" ref="S18:X18">AVERAGE(S3:S17)</f>
        <v>7.8</v>
      </c>
      <c r="T18" s="98">
        <f t="shared" si="3"/>
        <v>7.933333333333334</v>
      </c>
      <c r="U18" s="98">
        <f t="shared" si="3"/>
        <v>7.333333333333333</v>
      </c>
      <c r="V18" s="231">
        <f t="shared" si="3"/>
        <v>8.333333333333334</v>
      </c>
      <c r="W18" s="231">
        <f t="shared" si="3"/>
        <v>8.6</v>
      </c>
      <c r="X18" s="240">
        <f t="shared" si="3"/>
        <v>8.133333333333333</v>
      </c>
      <c r="Y18" s="196"/>
      <c r="Z18" s="241">
        <f>AVERAGE(Z3:Z17)</f>
        <v>6.133333333333334</v>
      </c>
      <c r="AA18" s="242">
        <f>AVERAGE(AA3:AA17)</f>
        <v>7.333333333333333</v>
      </c>
      <c r="AB18" s="89">
        <f>AVERAGE(AB3:AB17)</f>
        <v>8.03111111111111</v>
      </c>
      <c r="AC18" s="34">
        <f>AVERAGE(AC3:AC17)</f>
        <v>8.133333333333333</v>
      </c>
      <c r="AG18"/>
      <c r="AH18" s="3"/>
    </row>
    <row r="19" spans="2:34" s="5" customFormat="1" ht="13.5" thickBot="1">
      <c r="B19" s="2"/>
      <c r="C19" s="6"/>
      <c r="D19" s="67"/>
      <c r="E19" s="291" t="s">
        <v>232</v>
      </c>
      <c r="F19" s="292"/>
      <c r="G19" s="111" t="s">
        <v>233</v>
      </c>
      <c r="H19" s="317" t="s">
        <v>234</v>
      </c>
      <c r="I19" s="297"/>
      <c r="J19" s="317" t="s">
        <v>235</v>
      </c>
      <c r="K19" s="297"/>
      <c r="L19" s="317" t="s">
        <v>236</v>
      </c>
      <c r="M19" s="297"/>
      <c r="N19" s="317" t="s">
        <v>237</v>
      </c>
      <c r="O19" s="297"/>
      <c r="P19" s="317" t="s">
        <v>238</v>
      </c>
      <c r="Q19" s="297"/>
      <c r="R19" s="309" t="s">
        <v>239</v>
      </c>
      <c r="S19" s="311"/>
      <c r="T19" s="195" t="s">
        <v>240</v>
      </c>
      <c r="U19" s="195" t="s">
        <v>241</v>
      </c>
      <c r="V19" s="195" t="s">
        <v>242</v>
      </c>
      <c r="W19" s="195" t="s">
        <v>243</v>
      </c>
      <c r="X19" s="232" t="s">
        <v>65</v>
      </c>
      <c r="Y19" s="302" t="s">
        <v>244</v>
      </c>
      <c r="Z19" s="303"/>
      <c r="AA19" s="232" t="s">
        <v>245</v>
      </c>
      <c r="AB19" s="84"/>
      <c r="AC19" s="9"/>
      <c r="AG19"/>
      <c r="AH19" s="3"/>
    </row>
    <row r="20" spans="2:29" ht="13.5" thickBot="1">
      <c r="B20" s="2"/>
      <c r="C20" s="4" t="s">
        <v>36</v>
      </c>
      <c r="D20" s="68"/>
      <c r="E20" s="309" t="s">
        <v>246</v>
      </c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1"/>
      <c r="AB20" s="64">
        <f>AC20/$B$17</f>
        <v>1</v>
      </c>
      <c r="AC20" s="8">
        <f>COUNTIF(AC3:AC17,"&gt;3")</f>
        <v>15</v>
      </c>
    </row>
    <row r="21" spans="2:29" ht="12.75">
      <c r="B21" s="2"/>
      <c r="C21" s="4" t="s">
        <v>37</v>
      </c>
      <c r="D21" s="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269" t="s">
        <v>303</v>
      </c>
      <c r="Q21" s="269" t="s">
        <v>286</v>
      </c>
      <c r="R21" s="269" t="s">
        <v>303</v>
      </c>
      <c r="S21" s="269"/>
      <c r="T21" s="269" t="s">
        <v>286</v>
      </c>
      <c r="U21" s="269"/>
      <c r="V21" s="269" t="s">
        <v>286</v>
      </c>
      <c r="W21" s="269"/>
      <c r="X21" s="269"/>
      <c r="Y21" s="269"/>
      <c r="Z21" s="269"/>
      <c r="AA21" s="269"/>
      <c r="AB21" s="64">
        <f>AC21/$B$17</f>
        <v>1</v>
      </c>
      <c r="AC21" s="8">
        <f>COUNTIF(AC3:AC17,"&gt;6")</f>
        <v>15</v>
      </c>
    </row>
    <row r="23" ht="12.75">
      <c r="C23" t="s">
        <v>322</v>
      </c>
    </row>
  </sheetData>
  <sheetProtection/>
  <mergeCells count="10">
    <mergeCell ref="E20:AA20"/>
    <mergeCell ref="R19:S19"/>
    <mergeCell ref="C18:D18"/>
    <mergeCell ref="E19:F19"/>
    <mergeCell ref="H19:I19"/>
    <mergeCell ref="J19:K19"/>
    <mergeCell ref="L19:M19"/>
    <mergeCell ref="N19:O19"/>
    <mergeCell ref="P19:Q19"/>
    <mergeCell ref="Y19:Z19"/>
  </mergeCells>
  <conditionalFormatting sqref="AC3:AC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B3:AB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2"/>
  <sheetViews>
    <sheetView zoomScalePageLayoutView="0" workbookViewId="0" topLeftCell="B1">
      <selection activeCell="P16" sqref="P16"/>
    </sheetView>
  </sheetViews>
  <sheetFormatPr defaultColWidth="9.00390625" defaultRowHeight="12.75"/>
  <cols>
    <col min="1" max="1" width="6.125" style="0" hidden="1" customWidth="1"/>
    <col min="2" max="2" width="3.00390625" style="0" bestFit="1" customWidth="1"/>
    <col min="3" max="3" width="21.125" style="0" customWidth="1"/>
    <col min="4" max="4" width="7.875" style="0" customWidth="1"/>
    <col min="5" max="5" width="6.375" style="0" customWidth="1"/>
    <col min="6" max="6" width="5.375" style="0" customWidth="1"/>
    <col min="7" max="7" width="5.625" style="0" customWidth="1"/>
    <col min="8" max="8" width="6.25390625" style="0" customWidth="1"/>
    <col min="9" max="9" width="6.375" style="0" customWidth="1"/>
    <col min="10" max="10" width="7.125" style="0" customWidth="1"/>
    <col min="11" max="11" width="8.125" style="0" customWidth="1"/>
    <col min="12" max="12" width="6.25390625" style="0" customWidth="1"/>
    <col min="13" max="13" width="7.25390625" style="0" customWidth="1"/>
    <col min="14" max="14" width="9.875" style="3" customWidth="1"/>
    <col min="15" max="15" width="12.125" style="10" bestFit="1" customWidth="1"/>
  </cols>
  <sheetData>
    <row r="1" spans="4:35" ht="13.5" thickBot="1">
      <c r="D1" s="66" t="s">
        <v>247</v>
      </c>
      <c r="E1" s="138"/>
      <c r="F1" s="138"/>
      <c r="G1" s="66"/>
      <c r="H1" s="66"/>
      <c r="I1" s="66"/>
      <c r="J1" s="138"/>
      <c r="K1" s="138"/>
      <c r="L1" s="138"/>
      <c r="M1" s="138"/>
      <c r="N1" s="54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56"/>
      <c r="AE1" s="57"/>
      <c r="AH1" s="14"/>
      <c r="AI1" s="15"/>
    </row>
    <row r="2" spans="2:31" ht="16.5" customHeight="1" thickBot="1">
      <c r="B2" s="58" t="s">
        <v>71</v>
      </c>
      <c r="C2" s="60" t="s">
        <v>26</v>
      </c>
      <c r="D2" s="243" t="s">
        <v>72</v>
      </c>
      <c r="E2" s="71">
        <v>42842</v>
      </c>
      <c r="F2" s="236">
        <v>42861</v>
      </c>
      <c r="G2" s="236">
        <v>42870</v>
      </c>
      <c r="H2" s="70">
        <v>42877</v>
      </c>
      <c r="I2" s="107">
        <v>42884</v>
      </c>
      <c r="J2" s="133">
        <v>42891</v>
      </c>
      <c r="K2" s="133">
        <v>42892</v>
      </c>
      <c r="L2" s="133">
        <v>42905</v>
      </c>
      <c r="M2" s="133">
        <v>42907</v>
      </c>
      <c r="N2" s="61" t="s">
        <v>24</v>
      </c>
      <c r="O2" s="62" t="s">
        <v>99</v>
      </c>
      <c r="P2" s="139" t="s">
        <v>100</v>
      </c>
      <c r="Q2" s="139" t="s">
        <v>98</v>
      </c>
      <c r="X2" s="33"/>
      <c r="Y2" s="33"/>
      <c r="Z2" s="33"/>
      <c r="AA2" s="33"/>
      <c r="AB2" s="33"/>
      <c r="AC2" s="33"/>
      <c r="AD2" s="33"/>
      <c r="AE2" s="33"/>
    </row>
    <row r="3" spans="1:20" ht="12.75">
      <c r="A3" s="3">
        <f aca="true" t="shared" si="0" ref="A3:A16">N3</f>
        <v>7.625</v>
      </c>
      <c r="B3" s="2">
        <v>1</v>
      </c>
      <c r="C3" s="2" t="s">
        <v>264</v>
      </c>
      <c r="D3" s="166" t="s">
        <v>104</v>
      </c>
      <c r="E3" s="108">
        <v>8</v>
      </c>
      <c r="F3" s="124"/>
      <c r="G3" s="123">
        <v>8</v>
      </c>
      <c r="H3" s="135">
        <v>9</v>
      </c>
      <c r="I3" s="276">
        <v>8</v>
      </c>
      <c r="J3" s="239">
        <v>7</v>
      </c>
      <c r="K3" s="136">
        <v>6</v>
      </c>
      <c r="L3" s="238">
        <v>7</v>
      </c>
      <c r="M3" s="239">
        <v>8</v>
      </c>
      <c r="N3" s="90">
        <f aca="true" t="shared" si="1" ref="N3:N16">AVERAGE(E3:M3)</f>
        <v>7.625</v>
      </c>
      <c r="O3" s="8">
        <f aca="true" t="shared" si="2" ref="O3:O10">ROUND(N3,0)</f>
        <v>8</v>
      </c>
      <c r="P3" s="8">
        <v>7</v>
      </c>
      <c r="Q3" s="268">
        <f>AVERAGE(O3:P3)</f>
        <v>7.5</v>
      </c>
      <c r="R3" s="20" t="s">
        <v>30</v>
      </c>
      <c r="S3" s="1">
        <f>COUNTIF(O3:O16,"&gt;8")</f>
        <v>6</v>
      </c>
      <c r="T3" s="43">
        <f>S3/$B$16</f>
        <v>0.42857142857142855</v>
      </c>
    </row>
    <row r="4" spans="1:20" ht="12.75">
      <c r="A4" s="3">
        <f t="shared" si="0"/>
        <v>8.5</v>
      </c>
      <c r="B4" s="2">
        <v>2</v>
      </c>
      <c r="C4" s="2" t="s">
        <v>265</v>
      </c>
      <c r="D4" s="126" t="s">
        <v>155</v>
      </c>
      <c r="E4" s="99">
        <v>8</v>
      </c>
      <c r="F4" s="74"/>
      <c r="G4" s="75">
        <v>9</v>
      </c>
      <c r="H4" s="81">
        <v>9</v>
      </c>
      <c r="I4" s="115">
        <v>9</v>
      </c>
      <c r="J4" s="88">
        <v>8</v>
      </c>
      <c r="K4" s="115">
        <v>9</v>
      </c>
      <c r="L4" s="99">
        <v>8</v>
      </c>
      <c r="M4" s="88">
        <v>8</v>
      </c>
      <c r="N4" s="90">
        <f t="shared" si="1"/>
        <v>8.5</v>
      </c>
      <c r="O4" s="8">
        <f t="shared" si="2"/>
        <v>9</v>
      </c>
      <c r="P4" s="8">
        <v>8</v>
      </c>
      <c r="Q4" s="268">
        <f aca="true" t="shared" si="3" ref="Q4:Q16">AVERAGE(O4:P4)</f>
        <v>8.5</v>
      </c>
      <c r="R4" s="20" t="s">
        <v>31</v>
      </c>
      <c r="S4" s="44">
        <f>COUNTIF(O3:O16,7)+COUNTIF(O3:O16,8)</f>
        <v>7</v>
      </c>
      <c r="T4" s="43">
        <f>S4/$B$16</f>
        <v>0.5</v>
      </c>
    </row>
    <row r="5" spans="1:20" ht="12.75">
      <c r="A5" s="3">
        <f t="shared" si="0"/>
        <v>8.5</v>
      </c>
      <c r="B5" s="2">
        <v>3</v>
      </c>
      <c r="C5" s="2" t="s">
        <v>266</v>
      </c>
      <c r="D5" s="126">
        <v>4</v>
      </c>
      <c r="E5" s="134">
        <v>7</v>
      </c>
      <c r="F5" s="76"/>
      <c r="G5" s="75">
        <v>8</v>
      </c>
      <c r="H5" s="81">
        <v>9</v>
      </c>
      <c r="I5" s="115">
        <v>10</v>
      </c>
      <c r="J5" s="88">
        <v>9</v>
      </c>
      <c r="K5" s="115">
        <v>8</v>
      </c>
      <c r="L5" s="96">
        <v>9</v>
      </c>
      <c r="M5" s="88">
        <v>8</v>
      </c>
      <c r="N5" s="90">
        <f t="shared" si="1"/>
        <v>8.5</v>
      </c>
      <c r="O5" s="8">
        <f t="shared" si="2"/>
        <v>9</v>
      </c>
      <c r="P5" s="8">
        <v>6</v>
      </c>
      <c r="Q5" s="268">
        <f t="shared" si="3"/>
        <v>7.5</v>
      </c>
      <c r="R5" s="20" t="s">
        <v>32</v>
      </c>
      <c r="S5" s="44">
        <f>COUNTIF(O3:O16,4)+COUNTIF(O3:O16,5)+COUNTIF(O3:O16,6)</f>
        <v>1</v>
      </c>
      <c r="T5" s="43">
        <f>S5/$B$16</f>
        <v>0.07142857142857142</v>
      </c>
    </row>
    <row r="6" spans="1:20" ht="12.75">
      <c r="A6" s="3">
        <f t="shared" si="0"/>
        <v>7.125</v>
      </c>
      <c r="B6" s="2">
        <v>4</v>
      </c>
      <c r="C6" s="2" t="s">
        <v>267</v>
      </c>
      <c r="D6" s="126">
        <v>3</v>
      </c>
      <c r="E6" s="134">
        <v>5</v>
      </c>
      <c r="F6" s="76"/>
      <c r="G6" s="75">
        <v>7</v>
      </c>
      <c r="H6" s="81">
        <v>9</v>
      </c>
      <c r="I6" s="115">
        <v>7</v>
      </c>
      <c r="J6" s="88">
        <v>8</v>
      </c>
      <c r="K6" s="115">
        <v>7</v>
      </c>
      <c r="L6" s="99">
        <v>7</v>
      </c>
      <c r="M6" s="88">
        <v>7</v>
      </c>
      <c r="N6" s="90">
        <f t="shared" si="1"/>
        <v>7.125</v>
      </c>
      <c r="O6" s="8">
        <f t="shared" si="2"/>
        <v>7</v>
      </c>
      <c r="P6" s="8">
        <v>8</v>
      </c>
      <c r="Q6" s="268">
        <f t="shared" si="3"/>
        <v>7.5</v>
      </c>
      <c r="R6" s="20" t="s">
        <v>33</v>
      </c>
      <c r="S6" s="1">
        <f>COUNTIF(O3:O16,"&lt;4")</f>
        <v>0</v>
      </c>
      <c r="T6" s="43">
        <f>S6/$B$16</f>
        <v>0</v>
      </c>
    </row>
    <row r="7" spans="1:20" ht="12.75">
      <c r="A7" s="3">
        <f t="shared" si="0"/>
        <v>6.111111111111111</v>
      </c>
      <c r="B7" s="2">
        <v>5</v>
      </c>
      <c r="C7" s="2" t="s">
        <v>268</v>
      </c>
      <c r="D7" s="126">
        <v>12</v>
      </c>
      <c r="E7" s="99">
        <v>1</v>
      </c>
      <c r="F7" s="74">
        <v>5</v>
      </c>
      <c r="G7" s="86">
        <v>9</v>
      </c>
      <c r="H7" s="88">
        <v>5</v>
      </c>
      <c r="I7" s="115">
        <v>7</v>
      </c>
      <c r="J7" s="88">
        <v>7</v>
      </c>
      <c r="K7" s="115">
        <v>7</v>
      </c>
      <c r="L7" s="96">
        <v>7</v>
      </c>
      <c r="M7" s="88">
        <v>7</v>
      </c>
      <c r="N7" s="90">
        <f t="shared" si="1"/>
        <v>6.111111111111111</v>
      </c>
      <c r="O7" s="8">
        <f t="shared" si="2"/>
        <v>6</v>
      </c>
      <c r="P7" s="8">
        <v>7</v>
      </c>
      <c r="Q7" s="268">
        <f t="shared" si="3"/>
        <v>6.5</v>
      </c>
      <c r="R7" s="132" t="s">
        <v>34</v>
      </c>
      <c r="S7" s="1">
        <f>B16-SUM(S3:S6)</f>
        <v>0</v>
      </c>
      <c r="T7" s="43">
        <f>S7/$B$16</f>
        <v>0</v>
      </c>
    </row>
    <row r="8" spans="1:17" ht="12.75">
      <c r="A8" s="3">
        <f t="shared" si="0"/>
        <v>7</v>
      </c>
      <c r="B8" s="2">
        <v>6</v>
      </c>
      <c r="C8" s="2" t="s">
        <v>269</v>
      </c>
      <c r="D8" s="126">
        <v>11</v>
      </c>
      <c r="E8" s="134">
        <v>7</v>
      </c>
      <c r="F8" s="76"/>
      <c r="G8" s="75">
        <v>8</v>
      </c>
      <c r="H8" s="81">
        <v>9</v>
      </c>
      <c r="I8" s="115">
        <v>7</v>
      </c>
      <c r="J8" s="88">
        <v>6</v>
      </c>
      <c r="K8" s="115">
        <v>7</v>
      </c>
      <c r="L8" s="99">
        <v>6</v>
      </c>
      <c r="M8" s="88">
        <v>6</v>
      </c>
      <c r="N8" s="90">
        <f t="shared" si="1"/>
        <v>7</v>
      </c>
      <c r="O8" s="8">
        <f t="shared" si="2"/>
        <v>7</v>
      </c>
      <c r="P8" s="8">
        <v>7</v>
      </c>
      <c r="Q8" s="268">
        <f t="shared" si="3"/>
        <v>7</v>
      </c>
    </row>
    <row r="9" spans="1:17" ht="12.75">
      <c r="A9" s="3">
        <f t="shared" si="0"/>
        <v>7.75</v>
      </c>
      <c r="B9" s="2">
        <v>7</v>
      </c>
      <c r="C9" s="2" t="s">
        <v>270</v>
      </c>
      <c r="D9" s="126">
        <v>8</v>
      </c>
      <c r="E9" s="134">
        <v>8</v>
      </c>
      <c r="F9" s="76"/>
      <c r="G9" s="75">
        <v>7</v>
      </c>
      <c r="H9" s="81">
        <v>9</v>
      </c>
      <c r="I9" s="115">
        <v>9</v>
      </c>
      <c r="J9" s="88">
        <v>8</v>
      </c>
      <c r="K9" s="115">
        <v>7</v>
      </c>
      <c r="L9" s="99">
        <v>7</v>
      </c>
      <c r="M9" s="88">
        <v>7</v>
      </c>
      <c r="N9" s="90">
        <f t="shared" si="1"/>
        <v>7.75</v>
      </c>
      <c r="O9" s="8">
        <f t="shared" si="2"/>
        <v>8</v>
      </c>
      <c r="P9" s="8">
        <v>8</v>
      </c>
      <c r="Q9" s="268">
        <f t="shared" si="3"/>
        <v>8</v>
      </c>
    </row>
    <row r="10" spans="1:17" ht="12.75">
      <c r="A10" s="3">
        <f t="shared" si="0"/>
        <v>8.625</v>
      </c>
      <c r="B10" s="2">
        <v>8</v>
      </c>
      <c r="C10" s="2" t="s">
        <v>271</v>
      </c>
      <c r="D10" s="126" t="s">
        <v>105</v>
      </c>
      <c r="E10" s="134">
        <v>7</v>
      </c>
      <c r="F10" s="76"/>
      <c r="G10" s="75">
        <v>9</v>
      </c>
      <c r="H10" s="81">
        <v>9</v>
      </c>
      <c r="I10" s="115">
        <v>9</v>
      </c>
      <c r="J10" s="88">
        <v>9</v>
      </c>
      <c r="K10" s="115">
        <v>10</v>
      </c>
      <c r="L10" s="99">
        <v>8</v>
      </c>
      <c r="M10" s="88">
        <v>8</v>
      </c>
      <c r="N10" s="90">
        <f t="shared" si="1"/>
        <v>8.625</v>
      </c>
      <c r="O10" s="8">
        <f t="shared" si="2"/>
        <v>9</v>
      </c>
      <c r="P10" s="8">
        <v>8</v>
      </c>
      <c r="Q10" s="268">
        <f t="shared" si="3"/>
        <v>8.5</v>
      </c>
    </row>
    <row r="11" spans="1:17" ht="12.75">
      <c r="A11" s="3">
        <f t="shared" si="0"/>
        <v>7.5</v>
      </c>
      <c r="B11" s="2">
        <v>9</v>
      </c>
      <c r="C11" s="2" t="s">
        <v>272</v>
      </c>
      <c r="D11" s="126" t="s">
        <v>104</v>
      </c>
      <c r="E11" s="134">
        <v>8</v>
      </c>
      <c r="F11" s="76"/>
      <c r="G11" s="75">
        <v>8</v>
      </c>
      <c r="H11" s="81">
        <v>9</v>
      </c>
      <c r="I11" s="115">
        <v>8</v>
      </c>
      <c r="J11" s="88">
        <v>7</v>
      </c>
      <c r="K11" s="115">
        <v>6</v>
      </c>
      <c r="L11" s="99">
        <v>7</v>
      </c>
      <c r="M11" s="88">
        <v>7</v>
      </c>
      <c r="N11" s="90">
        <f t="shared" si="1"/>
        <v>7.5</v>
      </c>
      <c r="O11" s="8">
        <f aca="true" t="shared" si="4" ref="O11:O16">ROUND(N11,0)</f>
        <v>8</v>
      </c>
      <c r="P11" s="8">
        <v>8</v>
      </c>
      <c r="Q11" s="268">
        <f t="shared" si="3"/>
        <v>8</v>
      </c>
    </row>
    <row r="12" spans="1:17" ht="12.75">
      <c r="A12" s="3">
        <f t="shared" si="0"/>
        <v>8.875</v>
      </c>
      <c r="B12" s="2">
        <v>10</v>
      </c>
      <c r="C12" s="37" t="s">
        <v>273</v>
      </c>
      <c r="D12" s="126">
        <v>5</v>
      </c>
      <c r="E12" s="134">
        <v>8</v>
      </c>
      <c r="F12" s="76"/>
      <c r="G12" s="75">
        <v>8</v>
      </c>
      <c r="H12" s="137">
        <v>10</v>
      </c>
      <c r="I12" s="121">
        <v>8</v>
      </c>
      <c r="J12" s="88">
        <v>9</v>
      </c>
      <c r="K12" s="115">
        <v>9</v>
      </c>
      <c r="L12" s="99">
        <v>10</v>
      </c>
      <c r="M12" s="88">
        <v>9</v>
      </c>
      <c r="N12" s="90">
        <f t="shared" si="1"/>
        <v>8.875</v>
      </c>
      <c r="O12" s="8">
        <f t="shared" si="4"/>
        <v>9</v>
      </c>
      <c r="P12" s="8">
        <v>8</v>
      </c>
      <c r="Q12" s="268">
        <f t="shared" si="3"/>
        <v>8.5</v>
      </c>
    </row>
    <row r="13" spans="1:17" ht="12.75">
      <c r="A13" s="3">
        <f t="shared" si="0"/>
        <v>8.125</v>
      </c>
      <c r="B13" s="2">
        <v>11</v>
      </c>
      <c r="C13" s="37" t="s">
        <v>274</v>
      </c>
      <c r="D13" s="126" t="s">
        <v>205</v>
      </c>
      <c r="E13" s="134">
        <v>6</v>
      </c>
      <c r="F13" s="76"/>
      <c r="G13" s="86">
        <v>7</v>
      </c>
      <c r="H13" s="137">
        <v>9</v>
      </c>
      <c r="I13" s="121">
        <v>7</v>
      </c>
      <c r="J13" s="88">
        <v>9</v>
      </c>
      <c r="K13" s="115">
        <v>9</v>
      </c>
      <c r="L13" s="99">
        <v>9</v>
      </c>
      <c r="M13" s="88">
        <v>9</v>
      </c>
      <c r="N13" s="90">
        <f t="shared" si="1"/>
        <v>8.125</v>
      </c>
      <c r="O13" s="8">
        <f t="shared" si="4"/>
        <v>8</v>
      </c>
      <c r="P13" s="8">
        <v>8</v>
      </c>
      <c r="Q13" s="268">
        <f t="shared" si="3"/>
        <v>8</v>
      </c>
    </row>
    <row r="14" spans="1:21" ht="12.75">
      <c r="A14" s="3">
        <f t="shared" si="0"/>
        <v>7.75</v>
      </c>
      <c r="B14" s="2">
        <v>12</v>
      </c>
      <c r="C14" s="37" t="s">
        <v>275</v>
      </c>
      <c r="D14" s="126">
        <v>8</v>
      </c>
      <c r="E14" s="134">
        <v>6</v>
      </c>
      <c r="F14" s="76"/>
      <c r="G14" s="86">
        <v>9</v>
      </c>
      <c r="H14" s="137">
        <v>8</v>
      </c>
      <c r="I14" s="121">
        <v>9</v>
      </c>
      <c r="J14" s="88">
        <v>8</v>
      </c>
      <c r="K14" s="115">
        <v>8</v>
      </c>
      <c r="L14" s="99">
        <v>7</v>
      </c>
      <c r="M14" s="88">
        <v>7</v>
      </c>
      <c r="N14" s="90">
        <f t="shared" si="1"/>
        <v>7.75</v>
      </c>
      <c r="O14" s="8">
        <f t="shared" si="4"/>
        <v>8</v>
      </c>
      <c r="P14" s="8">
        <v>8</v>
      </c>
      <c r="Q14" s="268">
        <f t="shared" si="3"/>
        <v>8</v>
      </c>
      <c r="U14" s="3"/>
    </row>
    <row r="15" spans="1:21" ht="12.75">
      <c r="A15" s="3">
        <f t="shared" si="0"/>
        <v>8.625</v>
      </c>
      <c r="B15" s="2">
        <v>13</v>
      </c>
      <c r="C15" s="37" t="s">
        <v>276</v>
      </c>
      <c r="D15" s="126">
        <v>13</v>
      </c>
      <c r="E15" s="134">
        <v>8</v>
      </c>
      <c r="F15" s="76"/>
      <c r="G15" s="75">
        <v>9</v>
      </c>
      <c r="H15" s="137">
        <v>9</v>
      </c>
      <c r="I15" s="121">
        <v>8</v>
      </c>
      <c r="J15" s="88">
        <v>9</v>
      </c>
      <c r="K15" s="115">
        <v>9</v>
      </c>
      <c r="L15" s="99">
        <v>9</v>
      </c>
      <c r="M15" s="88">
        <v>8</v>
      </c>
      <c r="N15" s="90">
        <f t="shared" si="1"/>
        <v>8.625</v>
      </c>
      <c r="O15" s="8">
        <f t="shared" si="4"/>
        <v>9</v>
      </c>
      <c r="P15" s="8">
        <v>8</v>
      </c>
      <c r="Q15" s="268">
        <f t="shared" si="3"/>
        <v>8.5</v>
      </c>
      <c r="U15" s="3"/>
    </row>
    <row r="16" spans="1:21" ht="12.75">
      <c r="A16" s="3">
        <f t="shared" si="0"/>
        <v>8.5</v>
      </c>
      <c r="B16" s="2">
        <v>14</v>
      </c>
      <c r="C16" s="37" t="s">
        <v>277</v>
      </c>
      <c r="D16" s="126" t="s">
        <v>134</v>
      </c>
      <c r="E16" s="134">
        <v>6</v>
      </c>
      <c r="F16" s="76"/>
      <c r="G16" s="75">
        <v>8</v>
      </c>
      <c r="H16" s="137">
        <v>9</v>
      </c>
      <c r="I16" s="121">
        <v>9</v>
      </c>
      <c r="J16" s="88">
        <v>9</v>
      </c>
      <c r="K16" s="115">
        <v>9</v>
      </c>
      <c r="L16" s="99">
        <v>9</v>
      </c>
      <c r="M16" s="88">
        <v>9</v>
      </c>
      <c r="N16" s="90">
        <f t="shared" si="1"/>
        <v>8.5</v>
      </c>
      <c r="O16" s="8">
        <f t="shared" si="4"/>
        <v>9</v>
      </c>
      <c r="P16" s="8">
        <v>8</v>
      </c>
      <c r="Q16" s="268">
        <f t="shared" si="3"/>
        <v>8.5</v>
      </c>
      <c r="U16" s="3"/>
    </row>
    <row r="17" spans="2:21" s="5" customFormat="1" ht="13.5" thickBot="1">
      <c r="B17" s="2"/>
      <c r="C17" s="307" t="s">
        <v>0</v>
      </c>
      <c r="D17" s="308"/>
      <c r="E17" s="98">
        <f>AVERAGE(E3:E16)</f>
        <v>6.642857142857143</v>
      </c>
      <c r="F17" s="196"/>
      <c r="G17" s="241">
        <f aca="true" t="shared" si="5" ref="G17:Q17">AVERAGE(G3:G16)</f>
        <v>8.142857142857142</v>
      </c>
      <c r="H17" s="231">
        <f t="shared" si="5"/>
        <v>8.714285714285714</v>
      </c>
      <c r="I17" s="242">
        <f t="shared" si="5"/>
        <v>8.214285714285714</v>
      </c>
      <c r="J17" s="82">
        <f t="shared" si="5"/>
        <v>8.071428571428571</v>
      </c>
      <c r="K17" s="110">
        <f t="shared" si="5"/>
        <v>7.928571428571429</v>
      </c>
      <c r="L17" s="98">
        <f t="shared" si="5"/>
        <v>7.857142857142857</v>
      </c>
      <c r="M17" s="231">
        <f t="shared" si="5"/>
        <v>7.714285714285714</v>
      </c>
      <c r="N17" s="89">
        <f t="shared" si="5"/>
        <v>7.900793650793651</v>
      </c>
      <c r="O17" s="34">
        <f t="shared" si="5"/>
        <v>8.142857142857142</v>
      </c>
      <c r="P17" s="34">
        <f t="shared" si="5"/>
        <v>7.642857142857143</v>
      </c>
      <c r="Q17" s="34">
        <f t="shared" si="5"/>
        <v>7.892857142857143</v>
      </c>
      <c r="T17"/>
      <c r="U17" s="3"/>
    </row>
    <row r="18" spans="2:21" s="5" customFormat="1" ht="13.5" thickBot="1">
      <c r="B18" s="2"/>
      <c r="C18" s="6"/>
      <c r="D18" s="67"/>
      <c r="E18" s="247" t="s">
        <v>243</v>
      </c>
      <c r="F18" s="302" t="s">
        <v>244</v>
      </c>
      <c r="G18" s="303"/>
      <c r="H18" s="195" t="s">
        <v>245</v>
      </c>
      <c r="I18" s="232" t="s">
        <v>65</v>
      </c>
      <c r="J18" s="195" t="s">
        <v>280</v>
      </c>
      <c r="K18" s="195" t="s">
        <v>281</v>
      </c>
      <c r="L18" s="195" t="s">
        <v>282</v>
      </c>
      <c r="M18" s="195" t="s">
        <v>283</v>
      </c>
      <c r="N18" s="84"/>
      <c r="O18" s="9"/>
      <c r="T18"/>
      <c r="U18" s="3"/>
    </row>
    <row r="19" spans="2:21" ht="13.5" thickBot="1">
      <c r="B19" s="2"/>
      <c r="C19" s="4" t="s">
        <v>36</v>
      </c>
      <c r="D19" s="68"/>
      <c r="E19" s="195" t="s">
        <v>248</v>
      </c>
      <c r="F19" s="309" t="s">
        <v>278</v>
      </c>
      <c r="G19" s="310"/>
      <c r="H19" s="311"/>
      <c r="I19" s="248"/>
      <c r="J19" s="309" t="s">
        <v>284</v>
      </c>
      <c r="K19" s="311"/>
      <c r="L19" s="309" t="s">
        <v>285</v>
      </c>
      <c r="M19" s="311"/>
      <c r="N19" s="64">
        <f>O19/$B$16</f>
        <v>1</v>
      </c>
      <c r="O19" s="8">
        <f>COUNTIF(O3:O16,"&gt;3")</f>
        <v>14</v>
      </c>
      <c r="U19" s="3"/>
    </row>
    <row r="20" spans="2:21" ht="12.75">
      <c r="B20" s="2"/>
      <c r="C20" s="4" t="s">
        <v>37</v>
      </c>
      <c r="D20" s="4"/>
      <c r="E20" s="63"/>
      <c r="F20" s="63"/>
      <c r="G20" s="63"/>
      <c r="H20" s="63"/>
      <c r="I20" s="63"/>
      <c r="J20" s="63"/>
      <c r="K20" s="63"/>
      <c r="L20" s="63"/>
      <c r="M20" s="63"/>
      <c r="N20" s="64">
        <f>O20/$B$16</f>
        <v>0.9285714285714286</v>
      </c>
      <c r="O20" s="8">
        <f>COUNTIF(O3:O16,"&gt;6")</f>
        <v>13</v>
      </c>
      <c r="U20" s="203"/>
    </row>
    <row r="21" spans="10:21" ht="12.75">
      <c r="J21" s="14" t="s">
        <v>349</v>
      </c>
      <c r="K21" s="14" t="s">
        <v>350</v>
      </c>
      <c r="L21" s="14" t="s">
        <v>349</v>
      </c>
      <c r="M21" s="14" t="s">
        <v>350</v>
      </c>
      <c r="U21" s="203"/>
    </row>
    <row r="22" ht="12.75">
      <c r="U22" s="3"/>
    </row>
  </sheetData>
  <sheetProtection/>
  <mergeCells count="5">
    <mergeCell ref="L19:M19"/>
    <mergeCell ref="C17:D17"/>
    <mergeCell ref="F18:G18"/>
    <mergeCell ref="F19:H19"/>
    <mergeCell ref="J19:K19"/>
  </mergeCells>
  <conditionalFormatting sqref="O3:P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3:N16 Q3:Q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B1">
      <selection activeCell="Q6" sqref="Q6"/>
    </sheetView>
  </sheetViews>
  <sheetFormatPr defaultColWidth="9.00390625" defaultRowHeight="12.75"/>
  <cols>
    <col min="1" max="1" width="5.2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375" style="0" customWidth="1"/>
    <col min="6" max="6" width="5.625" style="0" customWidth="1"/>
    <col min="7" max="7" width="6.375" style="0" customWidth="1"/>
    <col min="8" max="8" width="5.375" style="0" customWidth="1"/>
    <col min="9" max="9" width="5.625" style="0" customWidth="1"/>
    <col min="10" max="10" width="6.25390625" style="0" customWidth="1"/>
    <col min="11" max="11" width="6.375" style="0" customWidth="1"/>
    <col min="12" max="13" width="7.375" style="0" customWidth="1"/>
    <col min="14" max="14" width="6.25390625" style="0" customWidth="1"/>
    <col min="15" max="15" width="7.375" style="0" customWidth="1"/>
    <col min="16" max="16" width="9.875" style="3" customWidth="1"/>
    <col min="17" max="17" width="12.125" style="10" bestFit="1" customWidth="1"/>
  </cols>
  <sheetData>
    <row r="1" spans="4:40" ht="13.5" thickBot="1">
      <c r="D1" s="66" t="s">
        <v>249</v>
      </c>
      <c r="E1" s="138"/>
      <c r="F1" s="66"/>
      <c r="G1" s="138"/>
      <c r="H1" s="138"/>
      <c r="I1" s="66"/>
      <c r="J1" s="66"/>
      <c r="K1" s="66"/>
      <c r="L1" s="138"/>
      <c r="M1" s="138"/>
      <c r="N1" s="138"/>
      <c r="O1" s="138"/>
      <c r="P1" s="5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56"/>
      <c r="AJ1" s="57"/>
      <c r="AM1" s="14"/>
      <c r="AN1" s="15"/>
    </row>
    <row r="2" spans="2:36" ht="16.5" customHeight="1" thickBot="1">
      <c r="B2" s="58" t="s">
        <v>71</v>
      </c>
      <c r="C2" s="60" t="s">
        <v>26</v>
      </c>
      <c r="D2" s="91" t="s">
        <v>72</v>
      </c>
      <c r="E2" s="71">
        <v>42842</v>
      </c>
      <c r="F2" s="71">
        <v>42854</v>
      </c>
      <c r="G2" s="71">
        <v>42861</v>
      </c>
      <c r="H2" s="236">
        <v>42874</v>
      </c>
      <c r="I2" s="236">
        <v>42877</v>
      </c>
      <c r="J2" s="70">
        <v>42884</v>
      </c>
      <c r="K2" s="107">
        <v>42891</v>
      </c>
      <c r="L2" s="133">
        <v>42894</v>
      </c>
      <c r="M2" s="133">
        <v>42898</v>
      </c>
      <c r="N2" s="133">
        <v>42900</v>
      </c>
      <c r="O2" s="133">
        <v>42905</v>
      </c>
      <c r="P2" s="245" t="s">
        <v>24</v>
      </c>
      <c r="Q2" s="246" t="s">
        <v>99</v>
      </c>
      <c r="R2" s="139" t="s">
        <v>100</v>
      </c>
      <c r="S2" s="139" t="s">
        <v>98</v>
      </c>
      <c r="AC2" s="33"/>
      <c r="AD2" s="33"/>
      <c r="AE2" s="33"/>
      <c r="AF2" s="33"/>
      <c r="AG2" s="33"/>
      <c r="AH2" s="33"/>
      <c r="AI2" s="33"/>
      <c r="AJ2" s="33"/>
    </row>
    <row r="3" spans="1:22" ht="12.75">
      <c r="A3" s="3">
        <f aca="true" t="shared" si="0" ref="A3:A15">P3</f>
        <v>7.6</v>
      </c>
      <c r="B3" s="2">
        <v>1</v>
      </c>
      <c r="C3" s="2" t="s">
        <v>263</v>
      </c>
      <c r="D3" s="166">
        <v>13</v>
      </c>
      <c r="E3" s="73">
        <v>7</v>
      </c>
      <c r="F3" s="75">
        <v>8</v>
      </c>
      <c r="G3" s="108">
        <v>7</v>
      </c>
      <c r="H3" s="124"/>
      <c r="I3" s="123">
        <v>8</v>
      </c>
      <c r="J3" s="135">
        <v>6</v>
      </c>
      <c r="K3" s="136">
        <v>7</v>
      </c>
      <c r="L3" s="239">
        <v>8</v>
      </c>
      <c r="M3" s="136">
        <v>9</v>
      </c>
      <c r="N3" s="238">
        <v>8</v>
      </c>
      <c r="O3" s="239">
        <v>8</v>
      </c>
      <c r="P3" s="90">
        <f aca="true" t="shared" si="1" ref="P3:P15">AVERAGE(E3:O3)</f>
        <v>7.6</v>
      </c>
      <c r="Q3" s="8">
        <f aca="true" t="shared" si="2" ref="Q3:Q11">ROUND(P3,0)</f>
        <v>8</v>
      </c>
      <c r="R3" s="8">
        <v>6</v>
      </c>
      <c r="S3" s="268">
        <f>AVERAGE(Q3:R3)</f>
        <v>7</v>
      </c>
      <c r="T3" s="1" t="s">
        <v>30</v>
      </c>
      <c r="U3" s="1">
        <f>COUNTIF(Q3:Q15,"&gt;8")</f>
        <v>7</v>
      </c>
      <c r="V3" s="43">
        <f>U3/$B$15</f>
        <v>0.5384615384615384</v>
      </c>
    </row>
    <row r="4" spans="1:22" ht="12.75">
      <c r="A4" s="3">
        <f t="shared" si="0"/>
        <v>9</v>
      </c>
      <c r="B4" s="2">
        <v>2</v>
      </c>
      <c r="C4" s="2" t="s">
        <v>258</v>
      </c>
      <c r="D4" s="126" t="s">
        <v>135</v>
      </c>
      <c r="E4" s="75">
        <v>9</v>
      </c>
      <c r="F4" s="75">
        <v>8</v>
      </c>
      <c r="G4" s="99">
        <v>8</v>
      </c>
      <c r="H4" s="74"/>
      <c r="I4" s="75">
        <v>9</v>
      </c>
      <c r="J4" s="81">
        <v>9</v>
      </c>
      <c r="K4" s="115">
        <v>10</v>
      </c>
      <c r="L4" s="88">
        <v>9</v>
      </c>
      <c r="M4" s="115">
        <v>9</v>
      </c>
      <c r="N4" s="99">
        <v>9</v>
      </c>
      <c r="O4" s="88">
        <v>10</v>
      </c>
      <c r="P4" s="90">
        <f t="shared" si="1"/>
        <v>9</v>
      </c>
      <c r="Q4" s="8">
        <f t="shared" si="2"/>
        <v>9</v>
      </c>
      <c r="R4" s="8">
        <v>7</v>
      </c>
      <c r="S4" s="268">
        <f aca="true" t="shared" si="3" ref="S4:S15">AVERAGE(Q4:R4)</f>
        <v>8</v>
      </c>
      <c r="T4" s="1" t="s">
        <v>31</v>
      </c>
      <c r="U4" s="44">
        <f>COUNTIF(Q3:Q15,7)+COUNTIF(Q3:Q15,8)</f>
        <v>6</v>
      </c>
      <c r="V4" s="43">
        <f>U4/$B$15</f>
        <v>0.46153846153846156</v>
      </c>
    </row>
    <row r="5" spans="1:22" ht="12.75">
      <c r="A5" s="3">
        <f t="shared" si="0"/>
        <v>8</v>
      </c>
      <c r="B5" s="2">
        <v>3</v>
      </c>
      <c r="C5" s="2" t="s">
        <v>260</v>
      </c>
      <c r="D5" s="126" t="s">
        <v>105</v>
      </c>
      <c r="E5" s="75">
        <v>7</v>
      </c>
      <c r="F5" s="75">
        <v>8</v>
      </c>
      <c r="G5" s="134">
        <v>8</v>
      </c>
      <c r="H5" s="76"/>
      <c r="I5" s="75">
        <v>9</v>
      </c>
      <c r="J5" s="81">
        <v>9</v>
      </c>
      <c r="K5" s="115">
        <v>8</v>
      </c>
      <c r="L5" s="88">
        <v>7</v>
      </c>
      <c r="M5" s="115">
        <v>8</v>
      </c>
      <c r="N5" s="96">
        <v>8</v>
      </c>
      <c r="O5" s="88">
        <v>8</v>
      </c>
      <c r="P5" s="90">
        <f t="shared" si="1"/>
        <v>8</v>
      </c>
      <c r="Q5" s="8">
        <f t="shared" si="2"/>
        <v>8</v>
      </c>
      <c r="R5" s="8">
        <v>8</v>
      </c>
      <c r="S5" s="268">
        <f t="shared" si="3"/>
        <v>8</v>
      </c>
      <c r="T5" s="1" t="s">
        <v>32</v>
      </c>
      <c r="U5" s="44">
        <f>COUNTIF(Q3:Q15,4)+COUNTIF(Q3:Q15,5)+COUNTIF(Q3:Q15,6)</f>
        <v>0</v>
      </c>
      <c r="V5" s="43">
        <f>U5/$B$15</f>
        <v>0</v>
      </c>
    </row>
    <row r="6" spans="1:22" ht="12.75">
      <c r="A6" s="3">
        <f t="shared" si="0"/>
        <v>8.5</v>
      </c>
      <c r="B6" s="2">
        <v>4</v>
      </c>
      <c r="C6" s="2" t="s">
        <v>218</v>
      </c>
      <c r="D6" s="126">
        <v>4</v>
      </c>
      <c r="E6" s="75">
        <v>7</v>
      </c>
      <c r="F6" s="75">
        <v>7</v>
      </c>
      <c r="G6" s="134">
        <v>7</v>
      </c>
      <c r="H6" s="76"/>
      <c r="I6" s="75">
        <v>9</v>
      </c>
      <c r="J6" s="81">
        <v>9</v>
      </c>
      <c r="K6" s="115">
        <v>9</v>
      </c>
      <c r="L6" s="88">
        <v>9</v>
      </c>
      <c r="M6" s="115">
        <v>9</v>
      </c>
      <c r="N6" s="99">
        <v>10</v>
      </c>
      <c r="O6" s="88">
        <v>9</v>
      </c>
      <c r="P6" s="90">
        <f t="shared" si="1"/>
        <v>8.5</v>
      </c>
      <c r="Q6" s="8">
        <f t="shared" si="2"/>
        <v>9</v>
      </c>
      <c r="R6" s="8">
        <v>7</v>
      </c>
      <c r="S6" s="268">
        <f t="shared" si="3"/>
        <v>8</v>
      </c>
      <c r="T6" s="1" t="s">
        <v>33</v>
      </c>
      <c r="U6" s="1">
        <f>COUNTIF(Q3:Q16,"&lt;4")</f>
        <v>0</v>
      </c>
      <c r="V6" s="43">
        <f>U6/$B$15</f>
        <v>0</v>
      </c>
    </row>
    <row r="7" spans="1:22" ht="12.75">
      <c r="A7" s="3">
        <f t="shared" si="0"/>
        <v>8.5</v>
      </c>
      <c r="B7" s="2">
        <v>5</v>
      </c>
      <c r="C7" s="2" t="s">
        <v>259</v>
      </c>
      <c r="D7" s="126" t="s">
        <v>104</v>
      </c>
      <c r="E7" s="75">
        <v>7</v>
      </c>
      <c r="F7" s="75">
        <v>8</v>
      </c>
      <c r="G7" s="99">
        <v>8</v>
      </c>
      <c r="H7" s="74"/>
      <c r="I7" s="86">
        <v>10</v>
      </c>
      <c r="J7" s="81">
        <v>9</v>
      </c>
      <c r="K7" s="115">
        <v>7</v>
      </c>
      <c r="L7" s="88">
        <v>9</v>
      </c>
      <c r="M7" s="115">
        <v>9</v>
      </c>
      <c r="N7" s="96">
        <v>9</v>
      </c>
      <c r="O7" s="88">
        <v>9</v>
      </c>
      <c r="P7" s="90">
        <f t="shared" si="1"/>
        <v>8.5</v>
      </c>
      <c r="Q7" s="8">
        <f t="shared" si="2"/>
        <v>9</v>
      </c>
      <c r="R7" s="8">
        <v>8</v>
      </c>
      <c r="S7" s="268">
        <f t="shared" si="3"/>
        <v>8.5</v>
      </c>
      <c r="T7" s="45" t="s">
        <v>34</v>
      </c>
      <c r="U7" s="1">
        <f>B15-SUM(U3:U6)</f>
        <v>0</v>
      </c>
      <c r="V7" s="43">
        <f>U7/$B$15</f>
        <v>0</v>
      </c>
    </row>
    <row r="8" spans="1:19" ht="12.75">
      <c r="A8" s="3">
        <f t="shared" si="0"/>
        <v>7.8</v>
      </c>
      <c r="B8" s="2">
        <v>6</v>
      </c>
      <c r="C8" s="2" t="s">
        <v>253</v>
      </c>
      <c r="D8" s="126">
        <v>3</v>
      </c>
      <c r="E8" s="86">
        <v>7</v>
      </c>
      <c r="F8" s="75">
        <v>6</v>
      </c>
      <c r="G8" s="134">
        <v>7</v>
      </c>
      <c r="H8" s="76"/>
      <c r="I8" s="75">
        <v>10</v>
      </c>
      <c r="J8" s="81">
        <v>9</v>
      </c>
      <c r="K8" s="115">
        <v>9</v>
      </c>
      <c r="L8" s="88">
        <v>7</v>
      </c>
      <c r="M8" s="115">
        <v>8</v>
      </c>
      <c r="N8" s="99">
        <v>8</v>
      </c>
      <c r="O8" s="88">
        <v>7</v>
      </c>
      <c r="P8" s="90">
        <f t="shared" si="1"/>
        <v>7.8</v>
      </c>
      <c r="Q8" s="8">
        <f t="shared" si="2"/>
        <v>8</v>
      </c>
      <c r="R8" s="8">
        <v>7</v>
      </c>
      <c r="S8" s="268">
        <f t="shared" si="3"/>
        <v>7.5</v>
      </c>
    </row>
    <row r="9" spans="1:19" ht="12.75">
      <c r="A9" s="3">
        <f t="shared" si="0"/>
        <v>7.7</v>
      </c>
      <c r="B9" s="2">
        <v>7</v>
      </c>
      <c r="C9" s="2" t="s">
        <v>262</v>
      </c>
      <c r="D9" s="126">
        <v>12</v>
      </c>
      <c r="E9" s="75">
        <v>6</v>
      </c>
      <c r="F9" s="75">
        <v>8</v>
      </c>
      <c r="G9" s="134">
        <v>7</v>
      </c>
      <c r="H9" s="76"/>
      <c r="I9" s="75">
        <v>8</v>
      </c>
      <c r="J9" s="81">
        <v>9</v>
      </c>
      <c r="K9" s="115">
        <v>9</v>
      </c>
      <c r="L9" s="88">
        <v>8</v>
      </c>
      <c r="M9" s="115">
        <v>7</v>
      </c>
      <c r="N9" s="99">
        <v>7</v>
      </c>
      <c r="O9" s="88">
        <v>8</v>
      </c>
      <c r="P9" s="90">
        <f t="shared" si="1"/>
        <v>7.7</v>
      </c>
      <c r="Q9" s="8">
        <f t="shared" si="2"/>
        <v>8</v>
      </c>
      <c r="R9" s="8">
        <v>7</v>
      </c>
      <c r="S9" s="268">
        <f t="shared" si="3"/>
        <v>7.5</v>
      </c>
    </row>
    <row r="10" spans="1:19" ht="12.75">
      <c r="A10" s="3">
        <f t="shared" si="0"/>
        <v>7.8</v>
      </c>
      <c r="B10" s="2">
        <v>8</v>
      </c>
      <c r="C10" s="2" t="s">
        <v>254</v>
      </c>
      <c r="D10" s="126">
        <v>3</v>
      </c>
      <c r="E10" s="75">
        <v>7</v>
      </c>
      <c r="F10" s="75">
        <v>6</v>
      </c>
      <c r="G10" s="134">
        <v>7</v>
      </c>
      <c r="H10" s="76"/>
      <c r="I10" s="75">
        <v>10</v>
      </c>
      <c r="J10" s="81">
        <v>9</v>
      </c>
      <c r="K10" s="115">
        <v>9</v>
      </c>
      <c r="L10" s="88">
        <v>7</v>
      </c>
      <c r="M10" s="115">
        <v>8</v>
      </c>
      <c r="N10" s="99">
        <v>8</v>
      </c>
      <c r="O10" s="88">
        <v>7</v>
      </c>
      <c r="P10" s="90">
        <f t="shared" si="1"/>
        <v>7.8</v>
      </c>
      <c r="Q10" s="8">
        <f t="shared" si="2"/>
        <v>8</v>
      </c>
      <c r="R10" s="8">
        <v>7</v>
      </c>
      <c r="S10" s="268">
        <f t="shared" si="3"/>
        <v>7.5</v>
      </c>
    </row>
    <row r="11" spans="1:19" ht="12.75">
      <c r="A11" s="3">
        <f t="shared" si="0"/>
        <v>6.8</v>
      </c>
      <c r="B11" s="2">
        <v>9</v>
      </c>
      <c r="C11" s="2" t="s">
        <v>252</v>
      </c>
      <c r="D11" s="126" t="s">
        <v>155</v>
      </c>
      <c r="E11" s="75">
        <v>7</v>
      </c>
      <c r="F11" s="75">
        <v>6</v>
      </c>
      <c r="G11" s="134">
        <v>7</v>
      </c>
      <c r="H11" s="76"/>
      <c r="I11" s="86">
        <v>6</v>
      </c>
      <c r="J11" s="81">
        <v>5</v>
      </c>
      <c r="K11" s="115">
        <v>8</v>
      </c>
      <c r="L11" s="88">
        <v>7</v>
      </c>
      <c r="M11" s="115">
        <v>7</v>
      </c>
      <c r="N11" s="99">
        <v>8</v>
      </c>
      <c r="O11" s="88">
        <v>7</v>
      </c>
      <c r="P11" s="90">
        <f t="shared" si="1"/>
        <v>6.8</v>
      </c>
      <c r="Q11" s="8">
        <f t="shared" si="2"/>
        <v>7</v>
      </c>
      <c r="R11" s="8">
        <v>7</v>
      </c>
      <c r="S11" s="268">
        <f t="shared" si="3"/>
        <v>7</v>
      </c>
    </row>
    <row r="12" spans="1:19" ht="12.75">
      <c r="A12" s="3">
        <f t="shared" si="0"/>
        <v>8.7</v>
      </c>
      <c r="B12" s="2">
        <v>10</v>
      </c>
      <c r="C12" s="2" t="s">
        <v>256</v>
      </c>
      <c r="D12" s="126">
        <v>6</v>
      </c>
      <c r="E12" s="75">
        <v>8</v>
      </c>
      <c r="F12" s="75">
        <v>8</v>
      </c>
      <c r="G12" s="134">
        <v>8</v>
      </c>
      <c r="H12" s="76"/>
      <c r="I12" s="75">
        <v>9</v>
      </c>
      <c r="J12" s="137">
        <v>9</v>
      </c>
      <c r="K12" s="121">
        <v>8</v>
      </c>
      <c r="L12" s="88">
        <v>9</v>
      </c>
      <c r="M12" s="115">
        <v>9</v>
      </c>
      <c r="N12" s="99">
        <v>10</v>
      </c>
      <c r="O12" s="88">
        <v>9</v>
      </c>
      <c r="P12" s="90">
        <f t="shared" si="1"/>
        <v>8.7</v>
      </c>
      <c r="Q12" s="8">
        <f>ROUND(P12,0)</f>
        <v>9</v>
      </c>
      <c r="R12" s="8">
        <v>8</v>
      </c>
      <c r="S12" s="268">
        <f t="shared" si="3"/>
        <v>8.5</v>
      </c>
    </row>
    <row r="13" spans="1:19" ht="12.75">
      <c r="A13" s="3">
        <f t="shared" si="0"/>
        <v>8.5</v>
      </c>
      <c r="B13" s="2">
        <v>11</v>
      </c>
      <c r="C13" s="37" t="s">
        <v>261</v>
      </c>
      <c r="D13" s="126">
        <v>11</v>
      </c>
      <c r="E13" s="75">
        <v>7</v>
      </c>
      <c r="F13" s="73">
        <v>8</v>
      </c>
      <c r="G13" s="134">
        <v>8</v>
      </c>
      <c r="H13" s="76"/>
      <c r="I13" s="75">
        <v>8</v>
      </c>
      <c r="J13" s="137">
        <v>9</v>
      </c>
      <c r="K13" s="121">
        <v>8</v>
      </c>
      <c r="L13" s="88">
        <v>9</v>
      </c>
      <c r="M13" s="115">
        <v>9</v>
      </c>
      <c r="N13" s="99">
        <v>10</v>
      </c>
      <c r="O13" s="88">
        <v>9</v>
      </c>
      <c r="P13" s="90">
        <f t="shared" si="1"/>
        <v>8.5</v>
      </c>
      <c r="Q13" s="8">
        <f>ROUND(P13,0)</f>
        <v>9</v>
      </c>
      <c r="R13" s="8">
        <v>8</v>
      </c>
      <c r="S13" s="268">
        <f t="shared" si="3"/>
        <v>8.5</v>
      </c>
    </row>
    <row r="14" spans="1:19" ht="12.75">
      <c r="A14" s="3">
        <f t="shared" si="0"/>
        <v>8.5</v>
      </c>
      <c r="B14" s="2">
        <v>12</v>
      </c>
      <c r="C14" s="37" t="s">
        <v>257</v>
      </c>
      <c r="D14" s="126" t="s">
        <v>205</v>
      </c>
      <c r="E14" s="75">
        <v>8</v>
      </c>
      <c r="F14" s="73">
        <v>8</v>
      </c>
      <c r="G14" s="99">
        <v>7</v>
      </c>
      <c r="H14" s="76"/>
      <c r="I14" s="86">
        <v>9</v>
      </c>
      <c r="J14" s="137">
        <v>9</v>
      </c>
      <c r="K14" s="121">
        <v>8</v>
      </c>
      <c r="L14" s="88">
        <v>9</v>
      </c>
      <c r="M14" s="115">
        <v>9</v>
      </c>
      <c r="N14" s="99">
        <v>9</v>
      </c>
      <c r="O14" s="88">
        <v>9</v>
      </c>
      <c r="P14" s="90">
        <f t="shared" si="1"/>
        <v>8.5</v>
      </c>
      <c r="Q14" s="8">
        <f>ROUND(P14,0)</f>
        <v>9</v>
      </c>
      <c r="R14" s="8">
        <v>7</v>
      </c>
      <c r="S14" s="268">
        <f t="shared" si="3"/>
        <v>8</v>
      </c>
    </row>
    <row r="15" spans="1:21" ht="12.75">
      <c r="A15" s="3">
        <f t="shared" si="0"/>
        <v>8.6</v>
      </c>
      <c r="B15" s="2">
        <v>13</v>
      </c>
      <c r="C15" s="37" t="s">
        <v>255</v>
      </c>
      <c r="D15" s="126">
        <v>5</v>
      </c>
      <c r="E15" s="86">
        <v>9</v>
      </c>
      <c r="F15" s="73">
        <v>6</v>
      </c>
      <c r="G15" s="134">
        <v>8</v>
      </c>
      <c r="H15" s="76"/>
      <c r="I15" s="75">
        <v>10</v>
      </c>
      <c r="J15" s="137">
        <v>9</v>
      </c>
      <c r="K15" s="121">
        <v>7</v>
      </c>
      <c r="L15" s="88">
        <v>9</v>
      </c>
      <c r="M15" s="115">
        <v>9</v>
      </c>
      <c r="N15" s="99">
        <v>10</v>
      </c>
      <c r="O15" s="88">
        <v>9</v>
      </c>
      <c r="P15" s="90">
        <f t="shared" si="1"/>
        <v>8.6</v>
      </c>
      <c r="Q15" s="8">
        <f>ROUND(P15,0)</f>
        <v>9</v>
      </c>
      <c r="R15" s="8">
        <v>7</v>
      </c>
      <c r="S15" s="268">
        <f t="shared" si="3"/>
        <v>8</v>
      </c>
      <c r="U15" s="3"/>
    </row>
    <row r="16" spans="2:21" s="5" customFormat="1" ht="13.5" thickBot="1">
      <c r="B16" s="2"/>
      <c r="C16" s="307" t="s">
        <v>0</v>
      </c>
      <c r="D16" s="308"/>
      <c r="E16" s="79">
        <f>AVERAGE(E3:E15)</f>
        <v>7.384615384615385</v>
      </c>
      <c r="F16" s="79">
        <f>AVERAGE(F3:F15)</f>
        <v>7.3076923076923075</v>
      </c>
      <c r="G16" s="79">
        <f aca="true" t="shared" si="4" ref="G16:O16">AVERAGE(G3:G15)</f>
        <v>7.461538461538462</v>
      </c>
      <c r="H16" s="79"/>
      <c r="I16" s="79">
        <f t="shared" si="4"/>
        <v>8.846153846153847</v>
      </c>
      <c r="J16" s="79">
        <f t="shared" si="4"/>
        <v>8.461538461538462</v>
      </c>
      <c r="K16" s="79">
        <f t="shared" si="4"/>
        <v>8.23076923076923</v>
      </c>
      <c r="L16" s="79">
        <f t="shared" si="4"/>
        <v>8.23076923076923</v>
      </c>
      <c r="M16" s="79">
        <f t="shared" si="4"/>
        <v>8.461538461538462</v>
      </c>
      <c r="N16" s="79">
        <f t="shared" si="4"/>
        <v>8.76923076923077</v>
      </c>
      <c r="O16" s="79">
        <f t="shared" si="4"/>
        <v>8.384615384615385</v>
      </c>
      <c r="P16" s="89">
        <f>AVERAGE(P3:P15)</f>
        <v>8.153846153846153</v>
      </c>
      <c r="Q16" s="34">
        <f>AVERAGE(Q3:Q15)</f>
        <v>8.461538461538462</v>
      </c>
      <c r="R16" s="34">
        <f>AVERAGE(R2:R15)</f>
        <v>7.230769230769231</v>
      </c>
      <c r="S16" s="34">
        <f>AVERAGE(S2:S15)</f>
        <v>7.846153846153846</v>
      </c>
      <c r="U16" s="203"/>
    </row>
    <row r="17" spans="2:21" s="5" customFormat="1" ht="13.5" thickBot="1">
      <c r="B17" s="2"/>
      <c r="C17" s="6"/>
      <c r="D17" s="67"/>
      <c r="E17" s="247" t="s">
        <v>241</v>
      </c>
      <c r="F17" s="247" t="s">
        <v>242</v>
      </c>
      <c r="G17" s="247" t="s">
        <v>243</v>
      </c>
      <c r="H17" s="309" t="s">
        <v>244</v>
      </c>
      <c r="I17" s="311"/>
      <c r="J17" s="195" t="s">
        <v>245</v>
      </c>
      <c r="K17" s="232" t="s">
        <v>65</v>
      </c>
      <c r="L17" s="195" t="s">
        <v>280</v>
      </c>
      <c r="M17" s="195" t="s">
        <v>281</v>
      </c>
      <c r="N17" s="195" t="s">
        <v>282</v>
      </c>
      <c r="O17" s="195" t="s">
        <v>283</v>
      </c>
      <c r="P17" s="84"/>
      <c r="Q17" s="9"/>
      <c r="R17" s="34"/>
      <c r="S17" s="34"/>
      <c r="U17" s="203"/>
    </row>
    <row r="18" spans="2:21" ht="13.5" thickBot="1">
      <c r="B18" s="2"/>
      <c r="C18" s="4" t="s">
        <v>36</v>
      </c>
      <c r="D18" s="68"/>
      <c r="E18" s="310" t="s">
        <v>248</v>
      </c>
      <c r="F18" s="310"/>
      <c r="G18" s="311"/>
      <c r="H18" s="309" t="s">
        <v>278</v>
      </c>
      <c r="I18" s="310"/>
      <c r="J18" s="311"/>
      <c r="K18" s="248"/>
      <c r="L18" s="309" t="s">
        <v>284</v>
      </c>
      <c r="M18" s="311"/>
      <c r="N18" s="309" t="s">
        <v>285</v>
      </c>
      <c r="O18" s="311"/>
      <c r="P18" s="64">
        <f>Q18/$B$15</f>
        <v>1</v>
      </c>
      <c r="Q18" s="8">
        <f>COUNTIF(Q3:Q15,"&gt;3")</f>
        <v>13</v>
      </c>
      <c r="R18" s="5"/>
      <c r="S18" s="5"/>
      <c r="U18" s="203"/>
    </row>
    <row r="19" spans="2:21" ht="13.5" thickBot="1">
      <c r="B19" s="2"/>
      <c r="C19" s="4" t="s">
        <v>37</v>
      </c>
      <c r="D19" s="244"/>
      <c r="E19" s="309"/>
      <c r="F19" s="310"/>
      <c r="G19" s="310"/>
      <c r="H19" s="310"/>
      <c r="I19" s="310"/>
      <c r="J19" s="310"/>
      <c r="K19" s="310"/>
      <c r="L19" s="310"/>
      <c r="M19" s="310"/>
      <c r="N19" s="310"/>
      <c r="O19" s="311"/>
      <c r="P19" s="64">
        <f>Q19/$B$15</f>
        <v>1</v>
      </c>
      <c r="Q19" s="8">
        <f>COUNTIF(Q3:Q15,"&gt;6")</f>
        <v>13</v>
      </c>
      <c r="U19" s="203"/>
    </row>
    <row r="20" spans="12:21" ht="12.75">
      <c r="L20" s="14" t="s">
        <v>349</v>
      </c>
      <c r="M20" s="14" t="s">
        <v>350</v>
      </c>
      <c r="N20" s="14" t="s">
        <v>349</v>
      </c>
      <c r="O20" s="14" t="s">
        <v>350</v>
      </c>
      <c r="U20" s="203"/>
    </row>
    <row r="21" ht="12.75">
      <c r="C21" t="s">
        <v>348</v>
      </c>
    </row>
  </sheetData>
  <sheetProtection/>
  <mergeCells count="7">
    <mergeCell ref="E19:O19"/>
    <mergeCell ref="C16:D16"/>
    <mergeCell ref="E18:G18"/>
    <mergeCell ref="H17:I17"/>
    <mergeCell ref="H18:J18"/>
    <mergeCell ref="L18:M18"/>
    <mergeCell ref="N18:O18"/>
  </mergeCells>
  <conditionalFormatting sqref="Q3:R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P3:P15 S3:S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B1">
      <selection activeCell="P3" sqref="P3"/>
    </sheetView>
  </sheetViews>
  <sheetFormatPr defaultColWidth="9.00390625" defaultRowHeight="12.75"/>
  <cols>
    <col min="1" max="1" width="5.1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6.25390625" style="0" customWidth="1"/>
    <col min="6" max="6" width="5.625" style="0" customWidth="1"/>
    <col min="7" max="7" width="6.125" style="0" customWidth="1"/>
    <col min="8" max="8" width="5.375" style="0" customWidth="1"/>
    <col min="9" max="9" width="5.625" style="0" customWidth="1"/>
    <col min="10" max="10" width="6.25390625" style="0" customWidth="1"/>
    <col min="11" max="11" width="6.375" style="0" customWidth="1"/>
    <col min="12" max="12" width="6.00390625" style="0" customWidth="1"/>
    <col min="13" max="13" width="6.125" style="0" customWidth="1"/>
    <col min="14" max="15" width="6.25390625" style="0" customWidth="1"/>
    <col min="16" max="16" width="9.875" style="3" customWidth="1"/>
    <col min="17" max="17" width="12.125" style="10" bestFit="1" customWidth="1"/>
  </cols>
  <sheetData>
    <row r="1" spans="4:40" ht="13.5" thickBot="1">
      <c r="D1" s="66" t="s">
        <v>250</v>
      </c>
      <c r="E1" s="138"/>
      <c r="F1" s="66"/>
      <c r="G1" s="138"/>
      <c r="H1" s="138"/>
      <c r="I1" s="66"/>
      <c r="J1" s="66"/>
      <c r="K1" s="66"/>
      <c r="L1" s="138"/>
      <c r="M1" s="138"/>
      <c r="N1" s="138"/>
      <c r="O1" s="138"/>
      <c r="P1" s="5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56"/>
      <c r="AJ1" s="57"/>
      <c r="AM1" s="14"/>
      <c r="AN1" s="15"/>
    </row>
    <row r="2" spans="2:36" ht="16.5" customHeight="1" thickBot="1">
      <c r="B2" s="58" t="s">
        <v>71</v>
      </c>
      <c r="C2" s="60" t="s">
        <v>26</v>
      </c>
      <c r="D2" s="91" t="s">
        <v>72</v>
      </c>
      <c r="E2" s="71">
        <v>42762</v>
      </c>
      <c r="F2" s="71">
        <v>42769</v>
      </c>
      <c r="G2" s="71">
        <v>42776</v>
      </c>
      <c r="H2" s="236">
        <v>42790</v>
      </c>
      <c r="I2" s="236">
        <v>42797</v>
      </c>
      <c r="J2" s="70">
        <v>42804</v>
      </c>
      <c r="K2" s="107">
        <v>42811</v>
      </c>
      <c r="L2" s="133">
        <v>42825</v>
      </c>
      <c r="M2" s="133">
        <v>42830</v>
      </c>
      <c r="N2" s="133">
        <v>42831</v>
      </c>
      <c r="O2" s="133">
        <v>42832</v>
      </c>
      <c r="P2" s="245" t="s">
        <v>24</v>
      </c>
      <c r="Q2" s="246" t="s">
        <v>99</v>
      </c>
      <c r="R2" s="139" t="s">
        <v>100</v>
      </c>
      <c r="S2" s="139" t="s">
        <v>98</v>
      </c>
      <c r="AC2" s="33"/>
      <c r="AD2" s="33"/>
      <c r="AE2" s="33"/>
      <c r="AF2" s="33"/>
      <c r="AG2" s="33"/>
      <c r="AH2" s="33"/>
      <c r="AI2" s="33"/>
      <c r="AJ2" s="33"/>
    </row>
    <row r="3" spans="1:22" ht="12.75">
      <c r="A3" s="3">
        <f aca="true" t="shared" si="0" ref="A3:A13">P3</f>
        <v>7.5</v>
      </c>
      <c r="B3" s="2">
        <v>1</v>
      </c>
      <c r="C3" s="2" t="s">
        <v>110</v>
      </c>
      <c r="D3" s="166" t="s">
        <v>155</v>
      </c>
      <c r="E3" s="73">
        <v>7</v>
      </c>
      <c r="F3" s="75">
        <v>7</v>
      </c>
      <c r="G3" s="108">
        <v>6</v>
      </c>
      <c r="H3" s="124"/>
      <c r="I3" s="123">
        <v>8</v>
      </c>
      <c r="J3" s="135">
        <v>8</v>
      </c>
      <c r="K3" s="136">
        <v>8</v>
      </c>
      <c r="L3" s="239">
        <v>9</v>
      </c>
      <c r="M3" s="136">
        <v>7</v>
      </c>
      <c r="N3" s="238">
        <v>8</v>
      </c>
      <c r="O3" s="239">
        <v>7</v>
      </c>
      <c r="P3" s="90">
        <f aca="true" t="shared" si="1" ref="P3:P13">AVERAGE(E3:O3)</f>
        <v>7.5</v>
      </c>
      <c r="Q3" s="8">
        <f aca="true" t="shared" si="2" ref="Q3:Q13">ROUND(P3,0)</f>
        <v>8</v>
      </c>
      <c r="R3" s="8">
        <v>7</v>
      </c>
      <c r="S3" s="268">
        <f aca="true" t="shared" si="3" ref="S3:S13">AVERAGE(Q3:R3)</f>
        <v>7.5</v>
      </c>
      <c r="T3" s="1" t="s">
        <v>30</v>
      </c>
      <c r="U3" s="1">
        <f>COUNTIF(Q3:Q13,"&gt;8")</f>
        <v>2</v>
      </c>
      <c r="V3" s="43">
        <f>U3/$B$13</f>
        <v>0.18181818181818182</v>
      </c>
    </row>
    <row r="4" spans="1:22" ht="12.75">
      <c r="A4" s="3">
        <f t="shared" si="0"/>
        <v>7.3</v>
      </c>
      <c r="B4" s="2">
        <v>2</v>
      </c>
      <c r="C4" s="2" t="s">
        <v>111</v>
      </c>
      <c r="D4" s="126" t="s">
        <v>104</v>
      </c>
      <c r="E4" s="75">
        <v>7</v>
      </c>
      <c r="F4" s="75">
        <v>6</v>
      </c>
      <c r="G4" s="99">
        <v>5</v>
      </c>
      <c r="H4" s="74"/>
      <c r="I4" s="75">
        <v>6</v>
      </c>
      <c r="J4" s="81">
        <v>8</v>
      </c>
      <c r="K4" s="115">
        <v>9</v>
      </c>
      <c r="L4" s="88">
        <v>9</v>
      </c>
      <c r="M4" s="115">
        <v>7</v>
      </c>
      <c r="N4" s="99">
        <v>9</v>
      </c>
      <c r="O4" s="88">
        <v>7</v>
      </c>
      <c r="P4" s="90">
        <f t="shared" si="1"/>
        <v>7.3</v>
      </c>
      <c r="Q4" s="8">
        <v>8</v>
      </c>
      <c r="R4" s="8">
        <v>8</v>
      </c>
      <c r="S4" s="268">
        <f t="shared" si="3"/>
        <v>8</v>
      </c>
      <c r="T4" s="1" t="s">
        <v>31</v>
      </c>
      <c r="U4" s="44">
        <f>COUNTIF(Q3:Q13,7)+COUNTIF(Q3:Q13,8)</f>
        <v>9</v>
      </c>
      <c r="V4" s="43">
        <f>U4/$B$13</f>
        <v>0.8181818181818182</v>
      </c>
    </row>
    <row r="5" spans="1:22" ht="12.75">
      <c r="A5" s="3">
        <f t="shared" si="0"/>
        <v>7.5</v>
      </c>
      <c r="B5" s="2">
        <v>3</v>
      </c>
      <c r="C5" s="2" t="s">
        <v>112</v>
      </c>
      <c r="D5" s="126">
        <v>13</v>
      </c>
      <c r="E5" s="75">
        <v>7</v>
      </c>
      <c r="F5" s="75">
        <v>6</v>
      </c>
      <c r="G5" s="134">
        <v>6</v>
      </c>
      <c r="H5" s="76"/>
      <c r="I5" s="75">
        <v>9</v>
      </c>
      <c r="J5" s="81">
        <v>8</v>
      </c>
      <c r="K5" s="115">
        <v>6</v>
      </c>
      <c r="L5" s="88">
        <v>9</v>
      </c>
      <c r="M5" s="115">
        <v>8</v>
      </c>
      <c r="N5" s="96">
        <v>9</v>
      </c>
      <c r="O5" s="88">
        <v>7</v>
      </c>
      <c r="P5" s="90">
        <f t="shared" si="1"/>
        <v>7.5</v>
      </c>
      <c r="Q5" s="8">
        <f t="shared" si="2"/>
        <v>8</v>
      </c>
      <c r="R5" s="8">
        <v>7</v>
      </c>
      <c r="S5" s="268">
        <f t="shared" si="3"/>
        <v>7.5</v>
      </c>
      <c r="T5" s="1" t="s">
        <v>32</v>
      </c>
      <c r="U5" s="44">
        <f>COUNTIF(Q3:Q13,4)+COUNTIF(Q3:Q13,5)+COUNTIF(Q3:Q13,6)</f>
        <v>0</v>
      </c>
      <c r="V5" s="43">
        <f>U5/$B$13</f>
        <v>0</v>
      </c>
    </row>
    <row r="6" spans="1:22" ht="12.75">
      <c r="A6" s="3">
        <f t="shared" si="0"/>
        <v>7.5</v>
      </c>
      <c r="B6" s="2">
        <v>4</v>
      </c>
      <c r="C6" s="2" t="s">
        <v>113</v>
      </c>
      <c r="D6" s="126">
        <v>12</v>
      </c>
      <c r="E6" s="75">
        <v>7</v>
      </c>
      <c r="F6" s="75">
        <v>6</v>
      </c>
      <c r="G6" s="134">
        <v>5</v>
      </c>
      <c r="H6" s="76"/>
      <c r="I6" s="75">
        <v>8</v>
      </c>
      <c r="J6" s="81">
        <v>8</v>
      </c>
      <c r="K6" s="115">
        <v>8</v>
      </c>
      <c r="L6" s="88">
        <v>9</v>
      </c>
      <c r="M6" s="115">
        <v>8</v>
      </c>
      <c r="N6" s="99">
        <v>9</v>
      </c>
      <c r="O6" s="88">
        <v>7</v>
      </c>
      <c r="P6" s="90">
        <f t="shared" si="1"/>
        <v>7.5</v>
      </c>
      <c r="Q6" s="8">
        <f t="shared" si="2"/>
        <v>8</v>
      </c>
      <c r="R6" s="8">
        <v>8</v>
      </c>
      <c r="S6" s="268">
        <f t="shared" si="3"/>
        <v>8</v>
      </c>
      <c r="T6" s="1" t="s">
        <v>33</v>
      </c>
      <c r="U6" s="1">
        <f>COUNTIF(Q3:Q13,"&lt;4")</f>
        <v>0</v>
      </c>
      <c r="V6" s="43">
        <f>U6/$B$13</f>
        <v>0</v>
      </c>
    </row>
    <row r="7" spans="1:22" ht="12.75">
      <c r="A7" s="3">
        <f t="shared" si="0"/>
        <v>7.1</v>
      </c>
      <c r="B7" s="2">
        <v>5</v>
      </c>
      <c r="C7" s="2" t="s">
        <v>114</v>
      </c>
      <c r="D7" s="126">
        <v>3</v>
      </c>
      <c r="E7" s="75">
        <v>7</v>
      </c>
      <c r="F7" s="75">
        <v>7</v>
      </c>
      <c r="G7" s="99">
        <v>7</v>
      </c>
      <c r="H7" s="74"/>
      <c r="I7" s="86">
        <v>6</v>
      </c>
      <c r="J7" s="81">
        <v>8</v>
      </c>
      <c r="K7" s="115">
        <v>6</v>
      </c>
      <c r="L7" s="88">
        <v>9</v>
      </c>
      <c r="M7" s="115">
        <v>8</v>
      </c>
      <c r="N7" s="96">
        <v>7</v>
      </c>
      <c r="O7" s="88">
        <v>6</v>
      </c>
      <c r="P7" s="90">
        <f t="shared" si="1"/>
        <v>7.1</v>
      </c>
      <c r="Q7" s="8">
        <f t="shared" si="2"/>
        <v>7</v>
      </c>
      <c r="R7" s="8">
        <v>7</v>
      </c>
      <c r="S7" s="268">
        <f t="shared" si="3"/>
        <v>7</v>
      </c>
      <c r="T7" s="45" t="s">
        <v>34</v>
      </c>
      <c r="U7" s="1">
        <f>B13-SUM(U3:U6)</f>
        <v>0</v>
      </c>
      <c r="V7" s="43">
        <f>U7/$B$13</f>
        <v>0</v>
      </c>
    </row>
    <row r="8" spans="1:19" ht="12.75">
      <c r="A8" s="3">
        <f t="shared" si="0"/>
        <v>7.4</v>
      </c>
      <c r="B8" s="2">
        <v>6</v>
      </c>
      <c r="C8" s="2" t="s">
        <v>115</v>
      </c>
      <c r="D8" s="126">
        <v>11</v>
      </c>
      <c r="E8" s="86">
        <v>7</v>
      </c>
      <c r="F8" s="75">
        <v>4</v>
      </c>
      <c r="G8" s="134">
        <v>7</v>
      </c>
      <c r="H8" s="76"/>
      <c r="I8" s="75">
        <v>8</v>
      </c>
      <c r="J8" s="81">
        <v>8</v>
      </c>
      <c r="K8" s="115">
        <v>6</v>
      </c>
      <c r="L8" s="88">
        <v>9</v>
      </c>
      <c r="M8" s="115">
        <v>9</v>
      </c>
      <c r="N8" s="99">
        <v>9</v>
      </c>
      <c r="O8" s="88">
        <v>7</v>
      </c>
      <c r="P8" s="90">
        <f t="shared" si="1"/>
        <v>7.4</v>
      </c>
      <c r="Q8" s="8">
        <v>8</v>
      </c>
      <c r="R8" s="8">
        <v>7</v>
      </c>
      <c r="S8" s="268">
        <f t="shared" si="3"/>
        <v>7.5</v>
      </c>
    </row>
    <row r="9" spans="1:19" ht="12.75">
      <c r="A9" s="3">
        <f t="shared" si="0"/>
        <v>9</v>
      </c>
      <c r="B9" s="2">
        <v>7</v>
      </c>
      <c r="C9" s="2" t="s">
        <v>116</v>
      </c>
      <c r="D9" s="126">
        <v>4</v>
      </c>
      <c r="E9" s="75">
        <v>9</v>
      </c>
      <c r="F9" s="75">
        <v>7</v>
      </c>
      <c r="G9" s="134">
        <v>8</v>
      </c>
      <c r="H9" s="76"/>
      <c r="I9" s="75">
        <v>10</v>
      </c>
      <c r="J9" s="81">
        <v>9</v>
      </c>
      <c r="K9" s="115">
        <v>9</v>
      </c>
      <c r="L9" s="88">
        <v>10</v>
      </c>
      <c r="M9" s="115">
        <v>9</v>
      </c>
      <c r="N9" s="99">
        <v>10</v>
      </c>
      <c r="O9" s="88">
        <v>9</v>
      </c>
      <c r="P9" s="90">
        <f t="shared" si="1"/>
        <v>9</v>
      </c>
      <c r="Q9" s="8">
        <f t="shared" si="2"/>
        <v>9</v>
      </c>
      <c r="R9" s="8">
        <v>9</v>
      </c>
      <c r="S9" s="268">
        <f t="shared" si="3"/>
        <v>9</v>
      </c>
    </row>
    <row r="10" spans="1:19" ht="12.75">
      <c r="A10" s="3">
        <f t="shared" si="0"/>
        <v>7.9</v>
      </c>
      <c r="B10" s="2">
        <v>8</v>
      </c>
      <c r="C10" s="2" t="s">
        <v>117</v>
      </c>
      <c r="D10" s="126">
        <v>10</v>
      </c>
      <c r="E10" s="75">
        <v>7</v>
      </c>
      <c r="F10" s="75">
        <v>6</v>
      </c>
      <c r="G10" s="134">
        <v>9</v>
      </c>
      <c r="H10" s="76"/>
      <c r="I10" s="75">
        <v>9</v>
      </c>
      <c r="J10" s="81">
        <v>8</v>
      </c>
      <c r="K10" s="115">
        <v>8</v>
      </c>
      <c r="L10" s="88">
        <v>9</v>
      </c>
      <c r="M10" s="115">
        <v>8</v>
      </c>
      <c r="N10" s="99">
        <v>8</v>
      </c>
      <c r="O10" s="88">
        <v>7</v>
      </c>
      <c r="P10" s="90">
        <f t="shared" si="1"/>
        <v>7.9</v>
      </c>
      <c r="Q10" s="8">
        <f t="shared" si="2"/>
        <v>8</v>
      </c>
      <c r="R10" s="8">
        <v>8</v>
      </c>
      <c r="S10" s="268">
        <f t="shared" si="3"/>
        <v>8</v>
      </c>
    </row>
    <row r="11" spans="1:19" ht="12.75">
      <c r="A11" s="3">
        <f t="shared" si="0"/>
        <v>7.5</v>
      </c>
      <c r="B11" s="2">
        <v>9</v>
      </c>
      <c r="C11" s="37" t="s">
        <v>118</v>
      </c>
      <c r="D11" s="126">
        <v>6</v>
      </c>
      <c r="E11" s="75">
        <v>6</v>
      </c>
      <c r="F11" s="73">
        <v>6</v>
      </c>
      <c r="G11" s="134">
        <v>5</v>
      </c>
      <c r="H11" s="76"/>
      <c r="I11" s="75">
        <v>8</v>
      </c>
      <c r="J11" s="137">
        <v>8</v>
      </c>
      <c r="K11" s="121">
        <v>7</v>
      </c>
      <c r="L11" s="88">
        <v>9</v>
      </c>
      <c r="M11" s="115">
        <v>9</v>
      </c>
      <c r="N11" s="99">
        <v>9</v>
      </c>
      <c r="O11" s="88">
        <v>8</v>
      </c>
      <c r="P11" s="90">
        <f t="shared" si="1"/>
        <v>7.5</v>
      </c>
      <c r="Q11" s="8">
        <f t="shared" si="2"/>
        <v>8</v>
      </c>
      <c r="R11" s="8">
        <v>8</v>
      </c>
      <c r="S11" s="268">
        <f t="shared" si="3"/>
        <v>8</v>
      </c>
    </row>
    <row r="12" spans="1:19" ht="12.75">
      <c r="A12" s="3">
        <f t="shared" si="0"/>
        <v>7.9</v>
      </c>
      <c r="B12" s="2">
        <v>10</v>
      </c>
      <c r="C12" s="37" t="s">
        <v>119</v>
      </c>
      <c r="D12" s="126" t="s">
        <v>103</v>
      </c>
      <c r="E12" s="75">
        <v>8</v>
      </c>
      <c r="F12" s="73">
        <v>7</v>
      </c>
      <c r="G12" s="134">
        <v>6</v>
      </c>
      <c r="H12" s="76" t="s">
        <v>286</v>
      </c>
      <c r="I12" s="86">
        <v>8</v>
      </c>
      <c r="J12" s="137">
        <v>8</v>
      </c>
      <c r="K12" s="121">
        <v>9</v>
      </c>
      <c r="L12" s="88">
        <v>8</v>
      </c>
      <c r="M12" s="115">
        <v>9</v>
      </c>
      <c r="N12" s="99">
        <v>9</v>
      </c>
      <c r="O12" s="88">
        <v>7</v>
      </c>
      <c r="P12" s="90">
        <f t="shared" si="1"/>
        <v>7.9</v>
      </c>
      <c r="Q12" s="8">
        <f t="shared" si="2"/>
        <v>8</v>
      </c>
      <c r="R12" s="8">
        <v>8</v>
      </c>
      <c r="S12" s="268">
        <f t="shared" si="3"/>
        <v>8</v>
      </c>
    </row>
    <row r="13" spans="1:19" ht="12.75">
      <c r="A13" s="3">
        <f t="shared" si="0"/>
        <v>8.8</v>
      </c>
      <c r="B13" s="2">
        <v>11</v>
      </c>
      <c r="C13" s="37" t="s">
        <v>120</v>
      </c>
      <c r="D13" s="126">
        <v>8</v>
      </c>
      <c r="E13" s="86">
        <v>9</v>
      </c>
      <c r="F13" s="73">
        <v>7</v>
      </c>
      <c r="G13" s="134">
        <v>8</v>
      </c>
      <c r="H13" s="76"/>
      <c r="I13" s="75">
        <v>10</v>
      </c>
      <c r="J13" s="137">
        <v>9</v>
      </c>
      <c r="K13" s="121">
        <v>9</v>
      </c>
      <c r="L13" s="88">
        <v>9</v>
      </c>
      <c r="M13" s="115">
        <v>9</v>
      </c>
      <c r="N13" s="99">
        <v>9</v>
      </c>
      <c r="O13" s="88">
        <v>9</v>
      </c>
      <c r="P13" s="90">
        <f t="shared" si="1"/>
        <v>8.8</v>
      </c>
      <c r="Q13" s="8">
        <f t="shared" si="2"/>
        <v>9</v>
      </c>
      <c r="R13" s="8">
        <v>9</v>
      </c>
      <c r="S13" s="268">
        <f t="shared" si="3"/>
        <v>9</v>
      </c>
    </row>
    <row r="14" spans="2:19" s="5" customFormat="1" ht="13.5" thickBot="1">
      <c r="B14" s="2"/>
      <c r="C14" s="307" t="s">
        <v>0</v>
      </c>
      <c r="D14" s="308"/>
      <c r="E14" s="79">
        <f>AVERAGE(E3:E13)</f>
        <v>7.363636363636363</v>
      </c>
      <c r="F14" s="79">
        <f>AVERAGE(F3:F13)</f>
        <v>6.2727272727272725</v>
      </c>
      <c r="G14" s="79">
        <f>AVERAGE(G3:G13)</f>
        <v>6.545454545454546</v>
      </c>
      <c r="H14" s="79"/>
      <c r="I14" s="79">
        <f aca="true" t="shared" si="4" ref="I14:Q14">AVERAGE(I3:I13)</f>
        <v>8.181818181818182</v>
      </c>
      <c r="J14" s="79">
        <f t="shared" si="4"/>
        <v>8.181818181818182</v>
      </c>
      <c r="K14" s="79">
        <f t="shared" si="4"/>
        <v>7.7272727272727275</v>
      </c>
      <c r="L14" s="79">
        <f t="shared" si="4"/>
        <v>9</v>
      </c>
      <c r="M14" s="79">
        <f t="shared" si="4"/>
        <v>8.272727272727273</v>
      </c>
      <c r="N14" s="79">
        <f t="shared" si="4"/>
        <v>8.727272727272727</v>
      </c>
      <c r="O14" s="79">
        <f t="shared" si="4"/>
        <v>7.363636363636363</v>
      </c>
      <c r="P14" s="89">
        <f t="shared" si="4"/>
        <v>7.763636363636363</v>
      </c>
      <c r="Q14" s="34">
        <f t="shared" si="4"/>
        <v>8.090909090909092</v>
      </c>
      <c r="R14" s="34">
        <f>AVERAGE(R2:R13)</f>
        <v>7.818181818181818</v>
      </c>
      <c r="S14" s="34">
        <f>AVERAGE(S2:S13)</f>
        <v>7.954545454545454</v>
      </c>
    </row>
    <row r="15" spans="2:19" s="5" customFormat="1" ht="13.5" thickBot="1">
      <c r="B15" s="2"/>
      <c r="C15" s="6"/>
      <c r="D15" s="67"/>
      <c r="E15" s="247" t="s">
        <v>241</v>
      </c>
      <c r="F15" s="247" t="s">
        <v>242</v>
      </c>
      <c r="G15" s="247" t="s">
        <v>243</v>
      </c>
      <c r="H15" s="309" t="s">
        <v>244</v>
      </c>
      <c r="I15" s="311"/>
      <c r="J15" s="195" t="s">
        <v>245</v>
      </c>
      <c r="K15" s="232" t="s">
        <v>65</v>
      </c>
      <c r="L15" s="195" t="s">
        <v>280</v>
      </c>
      <c r="M15" s="195" t="s">
        <v>281</v>
      </c>
      <c r="N15" s="195" t="s">
        <v>282</v>
      </c>
      <c r="O15" s="195" t="s">
        <v>283</v>
      </c>
      <c r="P15" s="84"/>
      <c r="Q15" s="9"/>
      <c r="R15" s="34"/>
      <c r="S15" s="34"/>
    </row>
    <row r="16" spans="2:19" ht="13.5" thickBot="1">
      <c r="B16" s="2"/>
      <c r="C16" s="4" t="s">
        <v>36</v>
      </c>
      <c r="D16" s="68"/>
      <c r="E16" s="309" t="s">
        <v>248</v>
      </c>
      <c r="F16" s="310"/>
      <c r="G16" s="311"/>
      <c r="H16" s="309" t="s">
        <v>278</v>
      </c>
      <c r="I16" s="310"/>
      <c r="J16" s="311"/>
      <c r="K16" s="248"/>
      <c r="L16" s="309" t="s">
        <v>284</v>
      </c>
      <c r="M16" s="311"/>
      <c r="N16" s="309" t="s">
        <v>285</v>
      </c>
      <c r="O16" s="311"/>
      <c r="P16" s="64">
        <f>Q16/$B$13</f>
        <v>1</v>
      </c>
      <c r="Q16" s="8">
        <f>COUNTIF(Q3:Q13,"&gt;3")</f>
        <v>11</v>
      </c>
      <c r="R16" s="5"/>
      <c r="S16" s="5"/>
    </row>
    <row r="17" spans="2:17" ht="13.5" thickBot="1">
      <c r="B17" s="2"/>
      <c r="C17" s="4" t="s">
        <v>37</v>
      </c>
      <c r="D17" s="244"/>
      <c r="E17" s="309"/>
      <c r="F17" s="310"/>
      <c r="G17" s="310"/>
      <c r="H17" s="310"/>
      <c r="I17" s="310"/>
      <c r="J17" s="310"/>
      <c r="K17" s="310"/>
      <c r="L17" s="310"/>
      <c r="M17" s="310"/>
      <c r="N17" s="310"/>
      <c r="O17" s="311"/>
      <c r="P17" s="64">
        <f>Q17/$B$13</f>
        <v>1</v>
      </c>
      <c r="Q17" s="8">
        <f>COUNTIF(Q3:Q13,"&gt;6")</f>
        <v>11</v>
      </c>
    </row>
    <row r="18" ht="12.75">
      <c r="M18" s="14"/>
    </row>
    <row r="19" ht="12.75">
      <c r="C19" t="s">
        <v>347</v>
      </c>
    </row>
  </sheetData>
  <sheetProtection/>
  <mergeCells count="7">
    <mergeCell ref="E17:O17"/>
    <mergeCell ref="C14:D14"/>
    <mergeCell ref="E16:G16"/>
    <mergeCell ref="H15:I15"/>
    <mergeCell ref="H16:J16"/>
    <mergeCell ref="L16:M16"/>
    <mergeCell ref="N16:O16"/>
  </mergeCells>
  <conditionalFormatting sqref="Q3:R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P3:P13 S3:S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cp:lastPrinted>2015-06-25T11:18:24Z</cp:lastPrinted>
  <dcterms:created xsi:type="dcterms:W3CDTF">2004-12-18T17:35:54Z</dcterms:created>
  <dcterms:modified xsi:type="dcterms:W3CDTF">2017-06-27T12:43:50Z</dcterms:modified>
  <cp:category/>
  <cp:version/>
  <cp:contentType/>
  <cp:contentStatus/>
</cp:coreProperties>
</file>