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3.xml" ContentType="application/vnd.openxmlformats-officedocument.drawing+xml"/>
  <Override PartName="/xl/chartsheets/sheet2.xml" ContentType="application/vnd.openxmlformats-officedocument.spreadsheetml.chartsheet+xml"/>
  <Override PartName="/xl/drawings/drawing14.xml" ContentType="application/vnd.openxmlformats-officedocument.drawing+xml"/>
  <Override PartName="/xl/chartsheets/sheet3.xml" ContentType="application/vnd.openxmlformats-officedocument.spreadsheetml.chartsheet+xml"/>
  <Override PartName="/xl/drawings/drawing15.xml" ContentType="application/vnd.openxmlformats-officedocument.drawing+xml"/>
  <Override PartName="/xl/chartsheets/sheet4.xml" ContentType="application/vnd.openxmlformats-officedocument.spreadsheetml.chartsheet+xml"/>
  <Override PartName="/xl/drawings/drawing16.xml" ContentType="application/vnd.openxmlformats-officedocument.drawing+xml"/>
  <Override PartName="/xl/chartsheets/sheet5.xml" ContentType="application/vnd.openxmlformats-officedocument.spreadsheetml.chartsheet+xml"/>
  <Override PartName="/xl/drawings/drawing17.xml" ContentType="application/vnd.openxmlformats-officedocument.drawing+xml"/>
  <Override PartName="/xl/chartsheets/sheet6.xml" ContentType="application/vnd.openxmlformats-officedocument.spreadsheetml.chartsheet+xml"/>
  <Override PartName="/xl/drawings/drawing18.xml" ContentType="application/vnd.openxmlformats-officedocument.drawing+xml"/>
  <Override PartName="/xl/worksheets/sheet15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0" yWindow="65296" windowWidth="13290" windowHeight="7620" tabRatio="753" firstSheet="4" activeTab="5"/>
  </bookViews>
  <sheets>
    <sheet name="27в-2_ПО" sheetId="1" r:id="rId1"/>
    <sheet name="27в-2_ИТ" sheetId="2" r:id="rId2"/>
    <sheet name="27в_САПР" sheetId="3" r:id="rId3"/>
    <sheet name="28в-2_ИТ" sheetId="4" r:id="rId4"/>
    <sheet name="47ппа-1_Прогр" sheetId="5" r:id="rId5"/>
    <sheet name="217ту-1_СК_ИТ" sheetId="6" r:id="rId6"/>
    <sheet name="31су-2_ИТ" sheetId="7" r:id="rId7"/>
    <sheet name="207т-1_ИТ" sheetId="8" r:id="rId8"/>
    <sheet name="208т-1_ИТ" sheetId="9" r:id="rId9"/>
    <sheet name="213ту-1_ИТ" sheetId="10" r:id="rId10"/>
    <sheet name="214тку-1_ИТ" sheetId="11" r:id="rId11"/>
    <sheet name="151иит_ЯП" sheetId="12" r:id="rId12"/>
    <sheet name="151иит_ПСАС" sheetId="13" r:id="rId13"/>
    <sheet name="Отчет" sheetId="14" r:id="rId14"/>
    <sheet name="Лучшие" sheetId="15" r:id="rId15"/>
    <sheet name="Худшие" sheetId="16" r:id="rId16"/>
    <sheet name="Ср_балл" sheetId="17" r:id="rId17"/>
    <sheet name="Кач_успев" sheetId="18" r:id="rId18"/>
    <sheet name="Оценки" sheetId="19" r:id="rId19"/>
    <sheet name="Успеваемость" sheetId="20" r:id="rId20"/>
    <sheet name="Среднее_по_семестрам" sheetId="21" r:id="rId21"/>
  </sheets>
  <definedNames>
    <definedName name="a" localSheetId="12">'151иит_ПСАС'!$A$3</definedName>
    <definedName name="a" localSheetId="2">'27в_САПР'!$B$3</definedName>
    <definedName name="a">#REF!</definedName>
  </definedNames>
  <calcPr fullCalcOnLoad="1"/>
</workbook>
</file>

<file path=xl/sharedStrings.xml><?xml version="1.0" encoding="utf-8"?>
<sst xmlns="http://schemas.openxmlformats.org/spreadsheetml/2006/main" count="985" uniqueCount="366">
  <si>
    <t>Среднее по группе:</t>
  </si>
  <si>
    <t>ОКР№1</t>
  </si>
  <si>
    <t>Статистический отчет по успеваемости за</t>
  </si>
  <si>
    <t>Преподаватель:</t>
  </si>
  <si>
    <t>Масюкевич М.Б.</t>
  </si>
  <si>
    <t>Предметы:</t>
  </si>
  <si>
    <t>Группы:</t>
  </si>
  <si>
    <t>Семестр</t>
  </si>
  <si>
    <t>Группа Предмет</t>
  </si>
  <si>
    <t>Вид</t>
  </si>
  <si>
    <t>Ср. балл</t>
  </si>
  <si>
    <t>% усп.</t>
  </si>
  <si>
    <t>% кач. усп.</t>
  </si>
  <si>
    <t>Неатест.</t>
  </si>
  <si>
    <t>Дата:</t>
  </si>
  <si>
    <t>Подпись:</t>
  </si>
  <si>
    <t>________________</t>
  </si>
  <si>
    <t>Информационные технологии (ИТ):</t>
  </si>
  <si>
    <t>К-во уч-ся</t>
  </si>
  <si>
    <t>Оценки</t>
  </si>
  <si>
    <t>Всего за семестр:</t>
  </si>
  <si>
    <t>V сем.</t>
  </si>
  <si>
    <t>Delphi</t>
  </si>
  <si>
    <t>Группа</t>
  </si>
  <si>
    <t>Ср.балл</t>
  </si>
  <si>
    <t>Лучшие уч-ся:</t>
  </si>
  <si>
    <t>Фамилия Имя</t>
  </si>
  <si>
    <t>Худшие уч-ся:</t>
  </si>
  <si>
    <t>max =</t>
  </si>
  <si>
    <t xml:space="preserve"> = min</t>
  </si>
  <si>
    <t>Отлично</t>
  </si>
  <si>
    <t>Хорошо</t>
  </si>
  <si>
    <t>Удовлетв.</t>
  </si>
  <si>
    <t>Неудовл.</t>
  </si>
  <si>
    <t>Неаттест.</t>
  </si>
  <si>
    <t>Компас</t>
  </si>
  <si>
    <t>Кол-во и % усп. (4 -10)</t>
  </si>
  <si>
    <t>Кол-во и % качеств. усп. (7-10)</t>
  </si>
  <si>
    <t xml:space="preserve">Спец. курс "Информационные технологии" (СК ИТ): </t>
  </si>
  <si>
    <t>Отлично (9-10)</t>
  </si>
  <si>
    <t>Хорошо (7-8)</t>
  </si>
  <si>
    <t>Удовл. (4-6)</t>
  </si>
  <si>
    <t>Неудовл. (0-3)</t>
  </si>
  <si>
    <t>Неатестовано</t>
  </si>
  <si>
    <t>Средний балл и качественная успеваемость по семестрам.</t>
  </si>
  <si>
    <t>Кач.усп (%)</t>
  </si>
  <si>
    <t>Кол. и % усп. (4 -10)</t>
  </si>
  <si>
    <t>Кол. и % кач. усп. (7-10)</t>
  </si>
  <si>
    <t>Кол-во и % кач. усп. (7-10)</t>
  </si>
  <si>
    <t>Программное обеспечение (ПО):</t>
  </si>
  <si>
    <t>07/08-I</t>
  </si>
  <si>
    <t>07/08-II</t>
  </si>
  <si>
    <t>08/09-I</t>
  </si>
  <si>
    <t>08/09-II</t>
  </si>
  <si>
    <t>09/10-I</t>
  </si>
  <si>
    <t>09/10-II</t>
  </si>
  <si>
    <t>10/11-I</t>
  </si>
  <si>
    <t>10/11-II</t>
  </si>
  <si>
    <t>11/12-I</t>
  </si>
  <si>
    <t>ЛР1</t>
  </si>
  <si>
    <t>ЛР2</t>
  </si>
  <si>
    <t>ЛР3</t>
  </si>
  <si>
    <t>ЛР4.1</t>
  </si>
  <si>
    <t>ЛР4.2</t>
  </si>
  <si>
    <t>ОКР1</t>
  </si>
  <si>
    <t>ЛР7</t>
  </si>
  <si>
    <t>ЛР9</t>
  </si>
  <si>
    <t>ЛР5</t>
  </si>
  <si>
    <t>ЛР6</t>
  </si>
  <si>
    <t>ЛР1.1</t>
  </si>
  <si>
    <t>ЛР1.2</t>
  </si>
  <si>
    <t>ЛР1.3</t>
  </si>
  <si>
    <t>ЛР1.4</t>
  </si>
  <si>
    <t>ЛР1.5</t>
  </si>
  <si>
    <t>ЛР4</t>
  </si>
  <si>
    <t>11/12-II</t>
  </si>
  <si>
    <t>12/13-I</t>
  </si>
  <si>
    <t>№</t>
  </si>
  <si>
    <t>№ комп.</t>
  </si>
  <si>
    <t>VII сем.</t>
  </si>
  <si>
    <t>Компас-3D</t>
  </si>
  <si>
    <t>Системы автоматизиров. проектирования (САПР)</t>
  </si>
  <si>
    <t>ЛР8</t>
  </si>
  <si>
    <t>Варианты по номеру компьютера (N)</t>
  </si>
  <si>
    <t>12/13-II</t>
  </si>
  <si>
    <t>13/14-I</t>
  </si>
  <si>
    <t>Варианты N (N - номер комп.)</t>
  </si>
  <si>
    <t>13/14-II</t>
  </si>
  <si>
    <t>14/15-I</t>
  </si>
  <si>
    <t>Варианты: N + 13 (N - номер компьютера). Начиная с ОКР1: N + 11</t>
  </si>
  <si>
    <t>C++Builder</t>
  </si>
  <si>
    <t>5</t>
  </si>
  <si>
    <t>9</t>
  </si>
  <si>
    <t>13</t>
  </si>
  <si>
    <t>IV сем.</t>
  </si>
  <si>
    <t>ЛР10</t>
  </si>
  <si>
    <t>ЛР11</t>
  </si>
  <si>
    <t>ЛР12</t>
  </si>
  <si>
    <t>ЛР13.1</t>
  </si>
  <si>
    <t>ЛР13.2</t>
  </si>
  <si>
    <t>ЛР14</t>
  </si>
  <si>
    <t>ЛР15</t>
  </si>
  <si>
    <t>ОКР2</t>
  </si>
  <si>
    <t>Варианты: N (N - номер комп.)</t>
  </si>
  <si>
    <t>Т1, ЛР1</t>
  </si>
  <si>
    <t>AutoCad</t>
  </si>
  <si>
    <t>ПР1</t>
  </si>
  <si>
    <t>ПР2</t>
  </si>
  <si>
    <t>ПР3</t>
  </si>
  <si>
    <t>ПР4</t>
  </si>
  <si>
    <t>ПР5</t>
  </si>
  <si>
    <t>ПР6</t>
  </si>
  <si>
    <t>ПР7</t>
  </si>
  <si>
    <t>ПР8</t>
  </si>
  <si>
    <t>ПР10</t>
  </si>
  <si>
    <t>ПР11</t>
  </si>
  <si>
    <t>Актунович Ярослав</t>
  </si>
  <si>
    <t>Бондарев Сергей</t>
  </si>
  <si>
    <t>Головач Виталий</t>
  </si>
  <si>
    <t>Головач Артур</t>
  </si>
  <si>
    <t>Горелик Виктор</t>
  </si>
  <si>
    <t>Давыдчук Андрей</t>
  </si>
  <si>
    <t>Жидис Вадим</t>
  </si>
  <si>
    <t>Лапко Владислав</t>
  </si>
  <si>
    <t>213ту-1</t>
  </si>
  <si>
    <t>214тку-1</t>
  </si>
  <si>
    <t>14/15-II</t>
  </si>
  <si>
    <t>15/16-I</t>
  </si>
  <si>
    <t>3</t>
  </si>
  <si>
    <t>Адамчик Александр</t>
  </si>
  <si>
    <t>Богдан Владислав</t>
  </si>
  <si>
    <t>Борко Руслан</t>
  </si>
  <si>
    <t>Гук Олег</t>
  </si>
  <si>
    <t>Гуща Артем</t>
  </si>
  <si>
    <t>Жуковский Евгений</t>
  </si>
  <si>
    <t>Кушнер Валерий</t>
  </si>
  <si>
    <t>Лукьянов Александр</t>
  </si>
  <si>
    <t>Михневич Александр</t>
  </si>
  <si>
    <t>Мытник Павел</t>
  </si>
  <si>
    <t>Мышковец Влад</t>
  </si>
  <si>
    <t>Жмаев Дмитрий</t>
  </si>
  <si>
    <t>Курс. работа</t>
  </si>
  <si>
    <t>Прог</t>
  </si>
  <si>
    <t>ПЗ</t>
  </si>
  <si>
    <t>Итог.</t>
  </si>
  <si>
    <t>ПР9</t>
  </si>
  <si>
    <t>ПР12</t>
  </si>
  <si>
    <t>III сем.</t>
  </si>
  <si>
    <t>MathCad</t>
  </si>
  <si>
    <t>Программное обеспечение, гр. 27в-2, 3 курс.</t>
  </si>
  <si>
    <t>Позняк Елизавета</t>
  </si>
  <si>
    <t>Попело  Владислав</t>
  </si>
  <si>
    <t>Пуйдак Эдуард</t>
  </si>
  <si>
    <t>Самусев Александр</t>
  </si>
  <si>
    <t>Санюк Яна</t>
  </si>
  <si>
    <t>Синицын Максим</t>
  </si>
  <si>
    <t>Соболевский Денис</t>
  </si>
  <si>
    <t>Уласевич Михаил</t>
  </si>
  <si>
    <t>Ульбин Юрий</t>
  </si>
  <si>
    <t>Худяков Владислав</t>
  </si>
  <si>
    <t>Чаботько Денис</t>
  </si>
  <si>
    <t>Явнейко Алексей</t>
  </si>
  <si>
    <t>Яковлев Артём</t>
  </si>
  <si>
    <t>Информационные технологии, гр. 27вк-2, 3 курс.</t>
  </si>
  <si>
    <t>Системы автоматизированного проектирования, гр. 27в, 3 курс.</t>
  </si>
  <si>
    <t>Войткун  Павел</t>
  </si>
  <si>
    <t>Говор Алексей</t>
  </si>
  <si>
    <t>Губейко Константин</t>
  </si>
  <si>
    <t>Дракель Вадим</t>
  </si>
  <si>
    <t>Запасник Максим</t>
  </si>
  <si>
    <t>Копоть Сергей</t>
  </si>
  <si>
    <t>Костриц Всеволод</t>
  </si>
  <si>
    <t>Лукашевич Олег</t>
  </si>
  <si>
    <t>Миронюк Алексей</t>
  </si>
  <si>
    <t>Новицкая Вероника</t>
  </si>
  <si>
    <t>Ошмяна Юлия</t>
  </si>
  <si>
    <t>Перевезенцев Михаил</t>
  </si>
  <si>
    <t>Информационные технологии, гр. 28в-2, 2 курс.</t>
  </si>
  <si>
    <t>Варианты: 1 гр. N (N - номер компьютера); 2 гр. N+13.</t>
  </si>
  <si>
    <t>Программирование, гр. 47ппа-1, 3 курс.</t>
  </si>
  <si>
    <t>Алюшкевич Валерий</t>
  </si>
  <si>
    <t>Брейво Артем</t>
  </si>
  <si>
    <t>Васько Дмитрий</t>
  </si>
  <si>
    <t>6</t>
  </si>
  <si>
    <t>Вильбик Александр</t>
  </si>
  <si>
    <t>Вороно Владислав</t>
  </si>
  <si>
    <t>8</t>
  </si>
  <si>
    <t>Гаель Дмитрий</t>
  </si>
  <si>
    <t>Дюк Ярослав</t>
  </si>
  <si>
    <t>4</t>
  </si>
  <si>
    <t>Жих Александр</t>
  </si>
  <si>
    <t>12</t>
  </si>
  <si>
    <t>Жминда Артур</t>
  </si>
  <si>
    <t>Зданович Леонид</t>
  </si>
  <si>
    <t>Зенкевич Александр</t>
  </si>
  <si>
    <t>11</t>
  </si>
  <si>
    <t>Ивашкевич Артур</t>
  </si>
  <si>
    <t>Костин Егор</t>
  </si>
  <si>
    <t>Кошко Сергей</t>
  </si>
  <si>
    <t>Спец. курс "Информационные технологии", гр. 217ту, 2 курс.</t>
  </si>
  <si>
    <t>Информационные технологии, гр. 31су-2, 2 курс.</t>
  </si>
  <si>
    <t>Информационные технологии, гр. 207т-1, 3 курс.</t>
  </si>
  <si>
    <t>Access</t>
  </si>
  <si>
    <t>Excel</t>
  </si>
  <si>
    <t>Информационные технологии, гр. 208т-1, 3 курс.</t>
  </si>
  <si>
    <t>Информационные технологии, гр. 213ту-1, 3 курс.</t>
  </si>
  <si>
    <t>Информационные технологии, гр. 214тку-1, 3 курс.</t>
  </si>
  <si>
    <t>Языки программирования, гр. 151ИИТ, 2 курс (ГрГУ, вечерники).</t>
  </si>
  <si>
    <t>БД в C++Builder</t>
  </si>
  <si>
    <t>1-й семестр 2016-17 уч.г.</t>
  </si>
  <si>
    <t>47ппа-1</t>
  </si>
  <si>
    <t>27в-2</t>
  </si>
  <si>
    <t>27в</t>
  </si>
  <si>
    <t>31су-2</t>
  </si>
  <si>
    <t>207т-1</t>
  </si>
  <si>
    <t>208т-1</t>
  </si>
  <si>
    <t>217ту-1</t>
  </si>
  <si>
    <t>28в-2</t>
  </si>
  <si>
    <t>27в-2 ПО</t>
  </si>
  <si>
    <t>27в-2 ИТ</t>
  </si>
  <si>
    <t>27в САПР</t>
  </si>
  <si>
    <t>28в-2 ИТ</t>
  </si>
  <si>
    <t>47ппа-1 Прогр.</t>
  </si>
  <si>
    <t>31су-2 ИТ</t>
  </si>
  <si>
    <t>217ту-1 СК ИТ</t>
  </si>
  <si>
    <t>207т-1 ИТ</t>
  </si>
  <si>
    <t>208т-1 ИТ</t>
  </si>
  <si>
    <t>213ту-1 ИТ</t>
  </si>
  <si>
    <t>214тку-1 ИТ</t>
  </si>
  <si>
    <t>Т1,ПР1</t>
  </si>
  <si>
    <t>Шапурко Владислав</t>
  </si>
  <si>
    <t>Найден Юрий</t>
  </si>
  <si>
    <t>Ровбо Сергей</t>
  </si>
  <si>
    <t>Прудилко Сергей</t>
  </si>
  <si>
    <t>Пашинский Владислав</t>
  </si>
  <si>
    <t>Мойсей Александр</t>
  </si>
  <si>
    <t>Пылинский Александр</t>
  </si>
  <si>
    <t>Михаловский Алексей</t>
  </si>
  <si>
    <t>Тимошевский Сергей</t>
  </si>
  <si>
    <t>Морев Алексей</t>
  </si>
  <si>
    <t>Шароваров Сергей</t>
  </si>
  <si>
    <t>Сташевский Евгений</t>
  </si>
  <si>
    <t>Сальников Никита</t>
  </si>
  <si>
    <t>Григель Роман</t>
  </si>
  <si>
    <t>Гарбин Дмитрий</t>
  </si>
  <si>
    <t>Грибовский Александр</t>
  </si>
  <si>
    <t>Бутурля Владислав</t>
  </si>
  <si>
    <t>Клок Вадим</t>
  </si>
  <si>
    <t>Дагиль Дмитрий</t>
  </si>
  <si>
    <t>Кевра Олег</t>
  </si>
  <si>
    <t>Борейко Станислав</t>
  </si>
  <si>
    <t>Буча Никита</t>
  </si>
  <si>
    <t>Борис Александр</t>
  </si>
  <si>
    <t>Змитрукевич Кирилл</t>
  </si>
  <si>
    <t>Гольмонт Павел</t>
  </si>
  <si>
    <t>Алексей Роман</t>
  </si>
  <si>
    <t>2 / 5</t>
  </si>
  <si>
    <t>н</t>
  </si>
  <si>
    <t>Богдевич Максим</t>
  </si>
  <si>
    <t>Варианты: N+13 (N-номер комп.)</t>
  </si>
  <si>
    <t>Беняш Алексей</t>
  </si>
  <si>
    <t>Боголейша Артем</t>
  </si>
  <si>
    <t>Болынский Евгений</t>
  </si>
  <si>
    <t>Венско Виталий</t>
  </si>
  <si>
    <t>Войшнарович Максим</t>
  </si>
  <si>
    <t>Гольмант Сергей</t>
  </si>
  <si>
    <t>Горох Александр</t>
  </si>
  <si>
    <t>Гумбар Евгений</t>
  </si>
  <si>
    <t>Дедуль Евгений</t>
  </si>
  <si>
    <t>Зверко Александр</t>
  </si>
  <si>
    <t>Козаков Владислав</t>
  </si>
  <si>
    <t>Коршун Алексей</t>
  </si>
  <si>
    <t>Лишик Алексей</t>
  </si>
  <si>
    <t>Данько Дмитрий</t>
  </si>
  <si>
    <t>Завыша Илья</t>
  </si>
  <si>
    <t>Зибайло Кирилл</t>
  </si>
  <si>
    <t>Капуста Андрей</t>
  </si>
  <si>
    <t>Караев Артур</t>
  </si>
  <si>
    <t>Лисица Алексей</t>
  </si>
  <si>
    <t>Лысковский Павел</t>
  </si>
  <si>
    <t>Мадекша Павел</t>
  </si>
  <si>
    <t>Милевский Евгений</t>
  </si>
  <si>
    <t>Новосельский Валерий</t>
  </si>
  <si>
    <t>Пожарицкий Эрнест</t>
  </si>
  <si>
    <t>Седлеревич Евгений</t>
  </si>
  <si>
    <t>Станкевич Павел</t>
  </si>
  <si>
    <t>Юрик Евгений</t>
  </si>
  <si>
    <t>Якович Андрей</t>
  </si>
  <si>
    <t>43ппа</t>
  </si>
  <si>
    <t>21в</t>
  </si>
  <si>
    <t>22вк</t>
  </si>
  <si>
    <t>19в</t>
  </si>
  <si>
    <t>ЛК</t>
  </si>
  <si>
    <t>Программные средства автоматизированных систем, гр. 151ИИТ, 2 курс (ГрГУ, вечерники).</t>
  </si>
  <si>
    <t>Макарчук Александр</t>
  </si>
  <si>
    <t>Малечко Максим</t>
  </si>
  <si>
    <t>Ничипор Егор</t>
  </si>
  <si>
    <t>Рум Алексей</t>
  </si>
  <si>
    <t>Санюк Илона</t>
  </si>
  <si>
    <t>Улан Вадим</t>
  </si>
  <si>
    <t>Федорович Егор</t>
  </si>
  <si>
    <t>Хрещик Илья</t>
  </si>
  <si>
    <t>Цитавичюс Даниель</t>
  </si>
  <si>
    <t>Чаботько Виктория</t>
  </si>
  <si>
    <t>Чашейко Владислав</t>
  </si>
  <si>
    <t>Чернявский Руслан</t>
  </si>
  <si>
    <t>Шевченко Владислав</t>
  </si>
  <si>
    <t>Щербич Евгений</t>
  </si>
  <si>
    <t>Эни Дмитрий</t>
  </si>
  <si>
    <t>Страчинский Сергей</t>
  </si>
  <si>
    <t>Лаюк Александр</t>
  </si>
  <si>
    <t>Программирование (Прогр.):</t>
  </si>
  <si>
    <t>15/16-II</t>
  </si>
  <si>
    <t>16/17-I</t>
  </si>
  <si>
    <t>Т2, ЛР2</t>
  </si>
  <si>
    <t>(н)</t>
  </si>
  <si>
    <t>Адамонис Ярослав</t>
  </si>
  <si>
    <t>Бабошенков Никита</t>
  </si>
  <si>
    <t>Балакирев Максим</t>
  </si>
  <si>
    <t>Войтехович Денис</t>
  </si>
  <si>
    <t>Грезенталь Юрий</t>
  </si>
  <si>
    <t>Грицай Иван</t>
  </si>
  <si>
    <t>Дусенок Денис</t>
  </si>
  <si>
    <t>Жукевич Дмитрий</t>
  </si>
  <si>
    <t>Карабан Роман</t>
  </si>
  <si>
    <t>Коско Артем</t>
  </si>
  <si>
    <t>Кузьма Олег</t>
  </si>
  <si>
    <t>Кучинский Александр</t>
  </si>
  <si>
    <t>Лещинский Алекснадр</t>
  </si>
  <si>
    <t>Лянцевич Даниил</t>
  </si>
  <si>
    <t>Тест 1</t>
  </si>
  <si>
    <t>Тест 2</t>
  </si>
  <si>
    <t>Король Вадим</t>
  </si>
  <si>
    <t>Т3, ПР3</t>
  </si>
  <si>
    <t>Т1, ПР1</t>
  </si>
  <si>
    <t>Варианты: N (N-номер компьютера)</t>
  </si>
  <si>
    <t>Варианты: 15-&gt;1 (в обратном порядке номера компьютера)</t>
  </si>
  <si>
    <t>Варианты: N+1 (N-Номер компьютера)</t>
  </si>
  <si>
    <t>Варианты: N+2 (N-Номер компьютера)</t>
  </si>
  <si>
    <t>№ вар.</t>
  </si>
  <si>
    <t>Т3,ПР3</t>
  </si>
  <si>
    <t>1/9</t>
  </si>
  <si>
    <t>1/5</t>
  </si>
  <si>
    <t>Word</t>
  </si>
  <si>
    <t>10/11</t>
  </si>
  <si>
    <t>10/9</t>
  </si>
  <si>
    <t>Конф.</t>
  </si>
  <si>
    <t>Варианты: N + 13 (N - номер компьютера), ОКР1 - N+11, ЛР7 - N (13 комп. - 1).</t>
  </si>
  <si>
    <t>ПР13</t>
  </si>
  <si>
    <t>ПР14</t>
  </si>
  <si>
    <t>2</t>
  </si>
  <si>
    <t>1/2</t>
  </si>
  <si>
    <t>10</t>
  </si>
  <si>
    <t>1.12 - не было электр.</t>
  </si>
  <si>
    <t>-</t>
  </si>
  <si>
    <t>незач</t>
  </si>
  <si>
    <t>+</t>
  </si>
  <si>
    <t>зач</t>
  </si>
  <si>
    <t>9/10</t>
  </si>
  <si>
    <t>9/8</t>
  </si>
  <si>
    <t>9/13</t>
  </si>
  <si>
    <t>лек</t>
  </si>
  <si>
    <t>н-&gt;</t>
  </si>
  <si>
    <t>10(11)</t>
  </si>
  <si>
    <t>Экзамен</t>
  </si>
  <si>
    <t>№ билета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</si>
</sst>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h:mm:ss;@"/>
    <numFmt numFmtId="175" formatCode="d/m;@"/>
    <numFmt numFmtId="176" formatCode="[$-FC19]d\ mmmm\ yyyy\ &quot;г.&quot;"/>
    <numFmt numFmtId="177" formatCode="0.0000"/>
    <numFmt numFmtId="178" formatCode="0.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color indexed="8"/>
      <name val="Arial Cyr"/>
      <family val="0"/>
    </font>
    <font>
      <sz val="18.25"/>
      <color indexed="8"/>
      <name val="Arial Cyr"/>
      <family val="0"/>
    </font>
    <font>
      <sz val="8.75"/>
      <color indexed="8"/>
      <name val="Arial Cyr"/>
      <family val="0"/>
    </font>
    <font>
      <sz val="10"/>
      <color indexed="8"/>
      <name val="Arial Cyr"/>
      <family val="0"/>
    </font>
    <font>
      <sz val="16.75"/>
      <color indexed="8"/>
      <name val="Arial Cyr"/>
      <family val="0"/>
    </font>
    <font>
      <sz val="17"/>
      <color indexed="8"/>
      <name val="Arial Cyr"/>
      <family val="0"/>
    </font>
    <font>
      <sz val="8.5"/>
      <color indexed="8"/>
      <name val="Arial Cyr"/>
      <family val="0"/>
    </font>
    <font>
      <sz val="9.5"/>
      <color indexed="8"/>
      <name val="Arial Cyr"/>
      <family val="0"/>
    </font>
    <font>
      <sz val="11"/>
      <color indexed="8"/>
      <name val="Arial Cyr"/>
      <family val="0"/>
    </font>
    <font>
      <sz val="10.75"/>
      <color indexed="8"/>
      <name val="Arial Cyr"/>
      <family val="0"/>
    </font>
    <font>
      <b/>
      <sz val="9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9"/>
      <color indexed="13"/>
      <name val="Arial Cyr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5"/>
      <color indexed="8"/>
      <name val="Arial Cyr"/>
      <family val="0"/>
    </font>
    <font>
      <b/>
      <sz val="10.5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1" fillId="0" borderId="0">
      <alignment/>
      <protection/>
    </xf>
    <xf numFmtId="0" fontId="4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0" borderId="10" xfId="0" applyFill="1" applyBorder="1" applyAlignment="1">
      <alignment/>
    </xf>
    <xf numFmtId="2" fontId="0" fillId="0" borderId="0" xfId="0" applyNumberFormat="1" applyAlignment="1">
      <alignment/>
    </xf>
    <xf numFmtId="0" fontId="2" fillId="2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20" borderId="11" xfId="0" applyFont="1" applyFill="1" applyBorder="1" applyAlignment="1">
      <alignment/>
    </xf>
    <xf numFmtId="0" fontId="2" fillId="20" borderId="11" xfId="0" applyFont="1" applyFill="1" applyBorder="1" applyAlignment="1">
      <alignment horizontal="center"/>
    </xf>
    <xf numFmtId="1" fontId="2" fillId="20" borderId="10" xfId="0" applyNumberFormat="1" applyFont="1" applyFill="1" applyBorder="1" applyAlignment="1">
      <alignment horizontal="center"/>
    </xf>
    <xf numFmtId="1" fontId="2" fillId="20" borderId="1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20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/>
    </xf>
    <xf numFmtId="14" fontId="6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2" fontId="2" fillId="20" borderId="10" xfId="0" applyNumberFormat="1" applyFont="1" applyFill="1" applyBorder="1" applyAlignment="1">
      <alignment horizontal="center"/>
    </xf>
    <xf numFmtId="9" fontId="2" fillId="20" borderId="10" xfId="0" applyNumberFormat="1" applyFont="1" applyFill="1" applyBorder="1" applyAlignment="1">
      <alignment horizontal="center"/>
    </xf>
    <xf numFmtId="1" fontId="2" fillId="20" borderId="12" xfId="0" applyNumberFormat="1" applyFont="1" applyFill="1" applyBorder="1" applyAlignment="1">
      <alignment horizontal="center"/>
    </xf>
    <xf numFmtId="0" fontId="0" fillId="20" borderId="12" xfId="0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2" fillId="4" borderId="10" xfId="0" applyFont="1" applyFill="1" applyBorder="1" applyAlignment="1">
      <alignment horizontal="right"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2" fontId="2" fillId="4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2" fillId="3" borderId="10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center"/>
    </xf>
    <xf numFmtId="174" fontId="0" fillId="0" borderId="0" xfId="0" applyNumberFormat="1" applyAlignment="1">
      <alignment/>
    </xf>
    <xf numFmtId="0" fontId="2" fillId="20" borderId="13" xfId="0" applyFont="1" applyFill="1" applyBorder="1" applyAlignment="1">
      <alignment/>
    </xf>
    <xf numFmtId="0" fontId="2" fillId="20" borderId="16" xfId="0" applyFont="1" applyFill="1" applyBorder="1" applyAlignment="1">
      <alignment horizontal="center" vertical="center"/>
    </xf>
    <xf numFmtId="0" fontId="0" fillId="20" borderId="12" xfId="0" applyFill="1" applyBorder="1" applyAlignment="1">
      <alignment horizontal="center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0" fillId="20" borderId="18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2" fillId="20" borderId="21" xfId="0" applyFont="1" applyFill="1" applyBorder="1" applyAlignment="1">
      <alignment horizontal="center" vertical="center"/>
    </xf>
    <xf numFmtId="1" fontId="2" fillId="20" borderId="22" xfId="0" applyNumberFormat="1" applyFont="1" applyFill="1" applyBorder="1" applyAlignment="1">
      <alignment horizontal="center" vertical="center"/>
    </xf>
    <xf numFmtId="0" fontId="0" fillId="20" borderId="23" xfId="0" applyFill="1" applyBorder="1" applyAlignment="1">
      <alignment horizontal="center"/>
    </xf>
    <xf numFmtId="0" fontId="0" fillId="20" borderId="13" xfId="0" applyFill="1" applyBorder="1" applyAlignment="1">
      <alignment horizontal="center"/>
    </xf>
    <xf numFmtId="0" fontId="2" fillId="20" borderId="12" xfId="0" applyFont="1" applyFill="1" applyBorder="1" applyAlignment="1">
      <alignment/>
    </xf>
    <xf numFmtId="9" fontId="2" fillId="20" borderId="15" xfId="0" applyNumberFormat="1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2" fillId="20" borderId="24" xfId="0" applyFont="1" applyFill="1" applyBorder="1" applyAlignment="1">
      <alignment horizontal="center"/>
    </xf>
    <xf numFmtId="0" fontId="2" fillId="20" borderId="13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2" fontId="2" fillId="20" borderId="25" xfId="0" applyNumberFormat="1" applyFont="1" applyFill="1" applyBorder="1" applyAlignment="1">
      <alignment horizontal="center"/>
    </xf>
    <xf numFmtId="175" fontId="0" fillId="0" borderId="18" xfId="0" applyNumberFormat="1" applyBorder="1" applyAlignment="1">
      <alignment horizontal="center"/>
    </xf>
    <xf numFmtId="175" fontId="0" fillId="0" borderId="22" xfId="0" applyNumberForma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2" fontId="2" fillId="20" borderId="30" xfId="0" applyNumberFormat="1" applyFont="1" applyFill="1" applyBorder="1" applyAlignment="1">
      <alignment horizontal="center"/>
    </xf>
    <xf numFmtId="2" fontId="2" fillId="20" borderId="31" xfId="0" applyNumberFormat="1" applyFont="1" applyFill="1" applyBorder="1" applyAlignment="1">
      <alignment horizontal="center"/>
    </xf>
    <xf numFmtId="175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2" fontId="2" fillId="20" borderId="34" xfId="0" applyNumberFormat="1" applyFont="1" applyFill="1" applyBorder="1" applyAlignment="1">
      <alignment horizontal="center"/>
    </xf>
    <xf numFmtId="0" fontId="2" fillId="20" borderId="35" xfId="0" applyFont="1" applyFill="1" applyBorder="1" applyAlignment="1">
      <alignment horizontal="center"/>
    </xf>
    <xf numFmtId="2" fontId="0" fillId="20" borderId="36" xfId="0" applyNumberFormat="1" applyFill="1" applyBorder="1" applyAlignment="1">
      <alignment/>
    </xf>
    <xf numFmtId="10" fontId="2" fillId="20" borderId="15" xfId="0" applyNumberFormat="1" applyFont="1" applyFill="1" applyBorder="1" applyAlignment="1">
      <alignment horizontal="center"/>
    </xf>
    <xf numFmtId="0" fontId="2" fillId="20" borderId="24" xfId="0" applyFont="1" applyFill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2" fontId="2" fillId="20" borderId="15" xfId="0" applyNumberFormat="1" applyFont="1" applyFill="1" applyBorder="1" applyAlignment="1">
      <alignment horizontal="center"/>
    </xf>
    <xf numFmtId="0" fontId="19" fillId="0" borderId="28" xfId="0" applyFont="1" applyBorder="1" applyAlignment="1">
      <alignment horizontal="center"/>
    </xf>
    <xf numFmtId="2" fontId="0" fillId="20" borderId="15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20" borderId="38" xfId="0" applyFill="1" applyBorder="1" applyAlignment="1">
      <alignment horizontal="center"/>
    </xf>
    <xf numFmtId="1" fontId="2" fillId="0" borderId="0" xfId="0" applyNumberFormat="1" applyFont="1" applyAlignment="1">
      <alignment horizontal="left"/>
    </xf>
    <xf numFmtId="0" fontId="0" fillId="0" borderId="3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2" fontId="2" fillId="20" borderId="24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2" fillId="20" borderId="40" xfId="0" applyNumberFormat="1" applyFont="1" applyFill="1" applyBorder="1" applyAlignment="1">
      <alignment horizontal="center"/>
    </xf>
    <xf numFmtId="175" fontId="0" fillId="0" borderId="21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2" fillId="20" borderId="28" xfId="0" applyNumberFormat="1" applyFont="1" applyFill="1" applyBorder="1" applyAlignment="1">
      <alignment horizontal="center"/>
    </xf>
    <xf numFmtId="2" fontId="2" fillId="20" borderId="29" xfId="0" applyNumberFormat="1" applyFont="1" applyFill="1" applyBorder="1" applyAlignment="1">
      <alignment horizontal="center"/>
    </xf>
    <xf numFmtId="175" fontId="0" fillId="0" borderId="20" xfId="0" applyNumberFormat="1" applyBorder="1" applyAlignment="1">
      <alignment horizontal="center"/>
    </xf>
    <xf numFmtId="175" fontId="0" fillId="0" borderId="41" xfId="0" applyNumberFormat="1" applyBorder="1" applyAlignment="1">
      <alignment horizontal="center"/>
    </xf>
    <xf numFmtId="2" fontId="2" fillId="20" borderId="42" xfId="0" applyNumberFormat="1" applyFont="1" applyFill="1" applyBorder="1" applyAlignment="1">
      <alignment horizontal="center"/>
    </xf>
    <xf numFmtId="0" fontId="2" fillId="20" borderId="43" xfId="0" applyFont="1" applyFill="1" applyBorder="1" applyAlignment="1">
      <alignment horizontal="center"/>
    </xf>
    <xf numFmtId="175" fontId="0" fillId="0" borderId="44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20" borderId="46" xfId="0" applyFill="1" applyBorder="1" applyAlignment="1">
      <alignment/>
    </xf>
    <xf numFmtId="0" fontId="0" fillId="0" borderId="47" xfId="0" applyFont="1" applyBorder="1" applyAlignment="1">
      <alignment horizontal="center"/>
    </xf>
    <xf numFmtId="175" fontId="0" fillId="0" borderId="38" xfId="0" applyNumberFormat="1" applyBorder="1" applyAlignment="1">
      <alignment horizontal="center"/>
    </xf>
    <xf numFmtId="2" fontId="2" fillId="20" borderId="33" xfId="0" applyNumberFormat="1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Font="1" applyBorder="1" applyAlignment="1">
      <alignment horizontal="center"/>
    </xf>
    <xf numFmtId="49" fontId="0" fillId="20" borderId="13" xfId="0" applyNumberFormat="1" applyFill="1" applyBorder="1" applyAlignment="1">
      <alignment horizontal="center"/>
    </xf>
    <xf numFmtId="0" fontId="0" fillId="20" borderId="12" xfId="0" applyFont="1" applyFill="1" applyBorder="1" applyAlignment="1">
      <alignment/>
    </xf>
    <xf numFmtId="0" fontId="2" fillId="20" borderId="50" xfId="0" applyFont="1" applyFill="1" applyBorder="1" applyAlignment="1">
      <alignment horizontal="center"/>
    </xf>
    <xf numFmtId="0" fontId="2" fillId="20" borderId="36" xfId="0" applyFont="1" applyFill="1" applyBorder="1" applyAlignment="1">
      <alignment/>
    </xf>
    <xf numFmtId="0" fontId="0" fillId="0" borderId="5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2" fillId="20" borderId="35" xfId="0" applyNumberFormat="1" applyFont="1" applyFill="1" applyBorder="1" applyAlignment="1">
      <alignment horizontal="center"/>
    </xf>
    <xf numFmtId="175" fontId="0" fillId="0" borderId="19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3" xfId="0" applyBorder="1" applyAlignment="1">
      <alignment horizontal="center"/>
    </xf>
    <xf numFmtId="175" fontId="0" fillId="0" borderId="54" xfId="0" applyNumberForma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49" fontId="0" fillId="20" borderId="52" xfId="0" applyNumberFormat="1" applyFill="1" applyBorder="1" applyAlignment="1">
      <alignment horizontal="center"/>
    </xf>
    <xf numFmtId="175" fontId="0" fillId="0" borderId="55" xfId="0" applyNumberFormat="1" applyBorder="1" applyAlignment="1">
      <alignment horizontal="center"/>
    </xf>
    <xf numFmtId="175" fontId="0" fillId="0" borderId="5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20" borderId="3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75" fontId="0" fillId="0" borderId="57" xfId="0" applyNumberFormat="1" applyBorder="1" applyAlignment="1">
      <alignment horizontal="center"/>
    </xf>
    <xf numFmtId="10" fontId="0" fillId="0" borderId="0" xfId="0" applyNumberFormat="1" applyAlignment="1">
      <alignment/>
    </xf>
    <xf numFmtId="0" fontId="2" fillId="20" borderId="44" xfId="0" applyFont="1" applyFill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9" fontId="2" fillId="0" borderId="5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59" xfId="0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46" xfId="0" applyBorder="1" applyAlignment="1">
      <alignment/>
    </xf>
    <xf numFmtId="2" fontId="2" fillId="0" borderId="46" xfId="0" applyNumberFormat="1" applyFont="1" applyBorder="1" applyAlignment="1">
      <alignment horizontal="center"/>
    </xf>
    <xf numFmtId="9" fontId="0" fillId="0" borderId="46" xfId="0" applyNumberFormat="1" applyBorder="1" applyAlignment="1">
      <alignment horizontal="center"/>
    </xf>
    <xf numFmtId="9" fontId="2" fillId="0" borderId="49" xfId="0" applyNumberFormat="1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2" fontId="2" fillId="0" borderId="61" xfId="0" applyNumberFormat="1" applyFont="1" applyBorder="1" applyAlignment="1">
      <alignment horizontal="center"/>
    </xf>
    <xf numFmtId="9" fontId="0" fillId="0" borderId="62" xfId="0" applyNumberFormat="1" applyBorder="1" applyAlignment="1">
      <alignment horizontal="center"/>
    </xf>
    <xf numFmtId="9" fontId="2" fillId="0" borderId="63" xfId="0" applyNumberFormat="1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2" fillId="20" borderId="15" xfId="0" applyFont="1" applyFill="1" applyBorder="1" applyAlignment="1">
      <alignment horizontal="right"/>
    </xf>
    <xf numFmtId="0" fontId="2" fillId="20" borderId="39" xfId="0" applyFont="1" applyFill="1" applyBorder="1" applyAlignment="1">
      <alignment horizontal="right"/>
    </xf>
    <xf numFmtId="0" fontId="0" fillId="20" borderId="13" xfId="0" applyFill="1" applyBorder="1" applyAlignment="1">
      <alignment horizontal="center" vertical="center"/>
    </xf>
    <xf numFmtId="2" fontId="2" fillId="20" borderId="53" xfId="0" applyNumberFormat="1" applyFont="1" applyFill="1" applyBorder="1" applyAlignment="1">
      <alignment horizontal="center"/>
    </xf>
    <xf numFmtId="2" fontId="2" fillId="20" borderId="65" xfId="0" applyNumberFormat="1" applyFont="1" applyFill="1" applyBorder="1" applyAlignment="1">
      <alignment horizontal="center"/>
    </xf>
    <xf numFmtId="0" fontId="2" fillId="20" borderId="41" xfId="0" applyFont="1" applyFill="1" applyBorder="1" applyAlignment="1">
      <alignment horizontal="center"/>
    </xf>
    <xf numFmtId="2" fontId="2" fillId="20" borderId="66" xfId="0" applyNumberFormat="1" applyFont="1" applyFill="1" applyBorder="1" applyAlignment="1">
      <alignment horizontal="center"/>
    </xf>
    <xf numFmtId="2" fontId="2" fillId="20" borderId="67" xfId="0" applyNumberFormat="1" applyFont="1" applyFill="1" applyBorder="1" applyAlignment="1">
      <alignment horizontal="center"/>
    </xf>
    <xf numFmtId="2" fontId="2" fillId="20" borderId="61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68" xfId="0" applyFont="1" applyBorder="1" applyAlignment="1">
      <alignment horizontal="center"/>
    </xf>
    <xf numFmtId="2" fontId="2" fillId="20" borderId="50" xfId="0" applyNumberFormat="1" applyFont="1" applyFill="1" applyBorder="1" applyAlignment="1">
      <alignment horizontal="center"/>
    </xf>
    <xf numFmtId="0" fontId="0" fillId="0" borderId="69" xfId="0" applyFont="1" applyBorder="1" applyAlignment="1">
      <alignment horizontal="center"/>
    </xf>
    <xf numFmtId="175" fontId="0" fillId="0" borderId="70" xfId="0" applyNumberFormat="1" applyBorder="1" applyAlignment="1">
      <alignment horizontal="center"/>
    </xf>
    <xf numFmtId="175" fontId="0" fillId="0" borderId="71" xfId="0" applyNumberForma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1" fontId="2" fillId="20" borderId="0" xfId="0" applyNumberFormat="1" applyFont="1" applyFill="1" applyBorder="1" applyAlignment="1">
      <alignment horizontal="center"/>
    </xf>
    <xf numFmtId="49" fontId="0" fillId="20" borderId="23" xfId="0" applyNumberFormat="1" applyFill="1" applyBorder="1" applyAlignment="1">
      <alignment horizontal="center"/>
    </xf>
    <xf numFmtId="1" fontId="2" fillId="20" borderId="52" xfId="0" applyNumberFormat="1" applyFont="1" applyFill="1" applyBorder="1" applyAlignment="1">
      <alignment horizontal="center" vertical="center"/>
    </xf>
    <xf numFmtId="0" fontId="2" fillId="20" borderId="72" xfId="0" applyFont="1" applyFill="1" applyBorder="1" applyAlignment="1">
      <alignment horizontal="center"/>
    </xf>
    <xf numFmtId="2" fontId="2" fillId="20" borderId="60" xfId="0" applyNumberFormat="1" applyFont="1" applyFill="1" applyBorder="1" applyAlignment="1">
      <alignment horizontal="center"/>
    </xf>
    <xf numFmtId="2" fontId="2" fillId="20" borderId="63" xfId="0" applyNumberFormat="1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2" fontId="2" fillId="20" borderId="73" xfId="0" applyNumberFormat="1" applyFont="1" applyFill="1" applyBorder="1" applyAlignment="1">
      <alignment horizontal="center"/>
    </xf>
    <xf numFmtId="0" fontId="0" fillId="20" borderId="61" xfId="0" applyFill="1" applyBorder="1" applyAlignment="1">
      <alignment/>
    </xf>
    <xf numFmtId="49" fontId="0" fillId="20" borderId="66" xfId="0" applyNumberFormat="1" applyFill="1" applyBorder="1" applyAlignment="1">
      <alignment horizontal="center"/>
    </xf>
    <xf numFmtId="0" fontId="2" fillId="20" borderId="23" xfId="0" applyFont="1" applyFill="1" applyBorder="1" applyAlignment="1">
      <alignment/>
    </xf>
    <xf numFmtId="0" fontId="2" fillId="20" borderId="39" xfId="0" applyFont="1" applyFill="1" applyBorder="1" applyAlignment="1">
      <alignment/>
    </xf>
    <xf numFmtId="0" fontId="0" fillId="0" borderId="59" xfId="0" applyFont="1" applyBorder="1" applyAlignment="1">
      <alignment horizontal="center"/>
    </xf>
    <xf numFmtId="0" fontId="2" fillId="20" borderId="53" xfId="0" applyFont="1" applyFill="1" applyBorder="1" applyAlignment="1">
      <alignment/>
    </xf>
    <xf numFmtId="175" fontId="0" fillId="0" borderId="59" xfId="0" applyNumberForma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74" xfId="0" applyBorder="1" applyAlignment="1">
      <alignment/>
    </xf>
    <xf numFmtId="0" fontId="0" fillId="0" borderId="58" xfId="0" applyBorder="1" applyAlignment="1">
      <alignment/>
    </xf>
    <xf numFmtId="9" fontId="0" fillId="0" borderId="58" xfId="0" applyNumberFormat="1" applyBorder="1" applyAlignment="1">
      <alignment horizontal="center"/>
    </xf>
    <xf numFmtId="9" fontId="2" fillId="0" borderId="75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53" xfId="0" applyBorder="1" applyAlignment="1">
      <alignment/>
    </xf>
    <xf numFmtId="9" fontId="0" fillId="0" borderId="61" xfId="0" applyNumberFormat="1" applyBorder="1" applyAlignment="1">
      <alignment horizontal="center"/>
    </xf>
    <xf numFmtId="9" fontId="2" fillId="0" borderId="65" xfId="0" applyNumberFormat="1" applyFont="1" applyBorder="1" applyAlignment="1">
      <alignment horizontal="center"/>
    </xf>
    <xf numFmtId="0" fontId="0" fillId="20" borderId="23" xfId="0" applyFill="1" applyBorder="1" applyAlignment="1">
      <alignment horizontal="left"/>
    </xf>
    <xf numFmtId="0" fontId="0" fillId="20" borderId="13" xfId="0" applyFill="1" applyBorder="1" applyAlignment="1">
      <alignment horizontal="left"/>
    </xf>
    <xf numFmtId="0" fontId="0" fillId="20" borderId="61" xfId="0" applyFill="1" applyBorder="1" applyAlignment="1">
      <alignment horizontal="center" vertical="center"/>
    </xf>
    <xf numFmtId="175" fontId="0" fillId="0" borderId="61" xfId="0" applyNumberForma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1" fillId="0" borderId="8" xfId="53" applyFont="1" applyFill="1" applyBorder="1" applyAlignment="1">
      <alignment wrapText="1"/>
      <protection/>
    </xf>
    <xf numFmtId="0" fontId="19" fillId="0" borderId="29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2" fillId="20" borderId="0" xfId="0" applyFont="1" applyFill="1" applyBorder="1" applyAlignment="1">
      <alignment/>
    </xf>
    <xf numFmtId="0" fontId="2" fillId="20" borderId="23" xfId="0" applyFont="1" applyFill="1" applyBorder="1" applyAlignment="1">
      <alignment/>
    </xf>
    <xf numFmtId="0" fontId="0" fillId="0" borderId="30" xfId="0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0" fillId="20" borderId="41" xfId="0" applyFill="1" applyBorder="1" applyAlignment="1">
      <alignment horizontal="center" vertical="center"/>
    </xf>
    <xf numFmtId="0" fontId="0" fillId="20" borderId="38" xfId="0" applyFill="1" applyBorder="1" applyAlignment="1">
      <alignment horizontal="center" vertical="center"/>
    </xf>
    <xf numFmtId="0" fontId="0" fillId="20" borderId="32" xfId="0" applyFill="1" applyBorder="1" applyAlignment="1">
      <alignment horizontal="center" vertical="center"/>
    </xf>
    <xf numFmtId="0" fontId="0" fillId="0" borderId="77" xfId="0" applyBorder="1" applyAlignment="1">
      <alignment horizontal="center"/>
    </xf>
    <xf numFmtId="0" fontId="2" fillId="20" borderId="78" xfId="0" applyFont="1" applyFill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2" fillId="20" borderId="63" xfId="0" applyFont="1" applyFill="1" applyBorder="1" applyAlignment="1">
      <alignment horizontal="center"/>
    </xf>
    <xf numFmtId="2" fontId="2" fillId="20" borderId="79" xfId="0" applyNumberFormat="1" applyFont="1" applyFill="1" applyBorder="1" applyAlignment="1">
      <alignment horizontal="center"/>
    </xf>
    <xf numFmtId="0" fontId="2" fillId="20" borderId="80" xfId="0" applyFont="1" applyFill="1" applyBorder="1" applyAlignment="1">
      <alignment horizontal="center"/>
    </xf>
    <xf numFmtId="0" fontId="0" fillId="20" borderId="41" xfId="0" applyFill="1" applyBorder="1" applyAlignment="1">
      <alignment horizontal="center"/>
    </xf>
    <xf numFmtId="2" fontId="2" fillId="20" borderId="43" xfId="0" applyNumberFormat="1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0" fontId="19" fillId="0" borderId="33" xfId="0" applyFon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2" fillId="0" borderId="31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12" xfId="0" applyBorder="1" applyAlignment="1">
      <alignment/>
    </xf>
    <xf numFmtId="1" fontId="2" fillId="17" borderId="10" xfId="0" applyNumberFormat="1" applyFont="1" applyFill="1" applyBorder="1" applyAlignment="1">
      <alignment horizontal="center"/>
    </xf>
    <xf numFmtId="0" fontId="0" fillId="0" borderId="76" xfId="0" applyBorder="1" applyAlignment="1">
      <alignment horizontal="center"/>
    </xf>
    <xf numFmtId="0" fontId="2" fillId="20" borderId="38" xfId="0" applyFont="1" applyFill="1" applyBorder="1" applyAlignment="1">
      <alignment horizontal="center"/>
    </xf>
    <xf numFmtId="0" fontId="2" fillId="20" borderId="8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20" borderId="44" xfId="0" applyFont="1" applyFill="1" applyBorder="1" applyAlignment="1">
      <alignment/>
    </xf>
    <xf numFmtId="2" fontId="2" fillId="20" borderId="78" xfId="0" applyNumberFormat="1" applyFont="1" applyFill="1" applyBorder="1" applyAlignment="1">
      <alignment horizontal="center"/>
    </xf>
    <xf numFmtId="1" fontId="2" fillId="20" borderId="44" xfId="0" applyNumberFormat="1" applyFont="1" applyFill="1" applyBorder="1" applyAlignment="1">
      <alignment horizontal="center" vertical="center"/>
    </xf>
    <xf numFmtId="0" fontId="2" fillId="20" borderId="32" xfId="0" applyFont="1" applyFill="1" applyBorder="1" applyAlignment="1">
      <alignment horizontal="center" vertical="center"/>
    </xf>
    <xf numFmtId="1" fontId="2" fillId="20" borderId="56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0" borderId="40" xfId="0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0" fontId="2" fillId="20" borderId="79" xfId="0" applyFont="1" applyFill="1" applyBorder="1" applyAlignment="1">
      <alignment horizontal="center"/>
    </xf>
    <xf numFmtId="0" fontId="2" fillId="20" borderId="53" xfId="0" applyFont="1" applyFill="1" applyBorder="1" applyAlignment="1">
      <alignment horizontal="center"/>
    </xf>
    <xf numFmtId="0" fontId="2" fillId="20" borderId="65" xfId="0" applyFont="1" applyFill="1" applyBorder="1" applyAlignment="1">
      <alignment horizontal="center"/>
    </xf>
    <xf numFmtId="0" fontId="2" fillId="20" borderId="52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20" borderId="23" xfId="0" applyFont="1" applyFill="1" applyBorder="1" applyAlignment="1">
      <alignment horizontal="center"/>
    </xf>
    <xf numFmtId="0" fontId="2" fillId="20" borderId="39" xfId="0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/>
    </xf>
    <xf numFmtId="0" fontId="2" fillId="20" borderId="43" xfId="0" applyFont="1" applyFill="1" applyBorder="1" applyAlignment="1">
      <alignment horizontal="center"/>
    </xf>
    <xf numFmtId="0" fontId="2" fillId="20" borderId="67" xfId="0" applyFont="1" applyFill="1" applyBorder="1" applyAlignment="1">
      <alignment horizontal="center"/>
    </xf>
    <xf numFmtId="0" fontId="2" fillId="20" borderId="81" xfId="0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0" fontId="2" fillId="20" borderId="72" xfId="0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20" borderId="13" xfId="0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0" borderId="38" xfId="0" applyFont="1" applyFill="1" applyBorder="1" applyAlignment="1">
      <alignment horizontal="center"/>
    </xf>
    <xf numFmtId="0" fontId="2" fillId="20" borderId="4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0" borderId="41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right"/>
    </xf>
    <xf numFmtId="0" fontId="2" fillId="20" borderId="14" xfId="0" applyFont="1" applyFill="1" applyBorder="1" applyAlignment="1">
      <alignment horizontal="right"/>
    </xf>
    <xf numFmtId="0" fontId="2" fillId="20" borderId="15" xfId="0" applyFont="1" applyFill="1" applyBorder="1" applyAlignment="1">
      <alignment horizontal="right"/>
    </xf>
    <xf numFmtId="0" fontId="2" fillId="20" borderId="10" xfId="0" applyFont="1" applyFill="1" applyBorder="1" applyAlignment="1">
      <alignment horizontal="right"/>
    </xf>
    <xf numFmtId="0" fontId="2" fillId="20" borderId="77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right"/>
    </xf>
    <xf numFmtId="0" fontId="2" fillId="20" borderId="39" xfId="0" applyFont="1" applyFill="1" applyBorder="1" applyAlignment="1">
      <alignment horizontal="right"/>
    </xf>
    <xf numFmtId="0" fontId="2" fillId="20" borderId="36" xfId="0" applyFont="1" applyFill="1" applyBorder="1" applyAlignment="1">
      <alignment horizontal="right"/>
    </xf>
    <xf numFmtId="0" fontId="2" fillId="20" borderId="18" xfId="0" applyFont="1" applyFill="1" applyBorder="1" applyAlignment="1">
      <alignment horizontal="center"/>
    </xf>
    <xf numFmtId="0" fontId="2" fillId="20" borderId="20" xfId="0" applyFont="1" applyFill="1" applyBorder="1" applyAlignment="1">
      <alignment horizontal="center"/>
    </xf>
    <xf numFmtId="0" fontId="2" fillId="20" borderId="60" xfId="0" applyFont="1" applyFill="1" applyBorder="1" applyAlignment="1">
      <alignment horizontal="center"/>
    </xf>
    <xf numFmtId="0" fontId="2" fillId="20" borderId="63" xfId="0" applyFont="1" applyFill="1" applyBorder="1" applyAlignment="1">
      <alignment horizontal="center"/>
    </xf>
    <xf numFmtId="0" fontId="2" fillId="20" borderId="22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7т-1_И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0"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chartsheet" Target="chartsheets/sheet1.xml" /><Relationship Id="rId16" Type="http://schemas.openxmlformats.org/officeDocument/2006/relationships/chartsheet" Target="chartsheets/sheet2.xml" /><Relationship Id="rId17" Type="http://schemas.openxmlformats.org/officeDocument/2006/relationships/chartsheet" Target="chartsheets/sheet3.xml" /><Relationship Id="rId18" Type="http://schemas.openxmlformats.org/officeDocument/2006/relationships/chartsheet" Target="chartsheets/sheet4.xml" /><Relationship Id="rId19" Type="http://schemas.openxmlformats.org/officeDocument/2006/relationships/chartsheet" Target="chartsheets/sheet5.xml" /><Relationship Id="rId20" Type="http://schemas.openxmlformats.org/officeDocument/2006/relationships/chartsheet" Target="chartsheets/sheet6.xml" /><Relationship Id="rId21" Type="http://schemas.openxmlformats.org/officeDocument/2006/relationships/worksheet" Target="worksheets/sheet15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72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695"/>
          <c:w val="0.976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'27в-2_ПО'!$AC$18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'27в-2_ПО'!$C$3:$C$16</c:f>
              <c:strCache/>
            </c:strRef>
          </c:cat>
          <c:val>
            <c:numRef>
              <c:f>'27в-2_ПО'!$AB$3:$AB$16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22183137"/>
        <c:axId val="65430506"/>
      </c:barChart>
      <c:catAx>
        <c:axId val="22183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430506"/>
        <c:crosses val="autoZero"/>
        <c:auto val="1"/>
        <c:lblOffset val="100"/>
        <c:tickLblSkip val="1"/>
        <c:noMultiLvlLbl val="0"/>
      </c:catAx>
      <c:valAx>
        <c:axId val="65430506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83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8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59"/>
          <c:w val="0.9792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'213ту-1_ИТ'!$S$15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'213ту-1_ИТ'!$C$3:$C$13</c:f>
              <c:strCache/>
            </c:strRef>
          </c:cat>
          <c:val>
            <c:numRef>
              <c:f>'213ту-1_ИТ'!$R$3:$R$13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3709963"/>
        <c:axId val="56280804"/>
      </c:barChart>
      <c:catAx>
        <c:axId val="13709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280804"/>
        <c:crosses val="autoZero"/>
        <c:auto val="1"/>
        <c:lblOffset val="100"/>
        <c:tickLblSkip val="1"/>
        <c:noMultiLvlLbl val="0"/>
      </c:catAx>
      <c:valAx>
        <c:axId val="56280804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709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44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59"/>
          <c:w val="0.9832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'214тку-1_ИТ'!$X$13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'214тку-1_ИТ'!$C$3:$C$11</c:f>
              <c:strCache/>
            </c:strRef>
          </c:cat>
          <c:val>
            <c:numRef>
              <c:f>'214тку-1_ИТ'!$W$3:$W$11</c:f>
              <c:numCache/>
            </c:numRef>
          </c:val>
        </c:ser>
        <c:axId val="36765189"/>
        <c:axId val="62451246"/>
      </c:barChart>
      <c:catAx>
        <c:axId val="36765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451246"/>
        <c:crosses val="autoZero"/>
        <c:auto val="1"/>
        <c:lblOffset val="100"/>
        <c:tickLblSkip val="1"/>
        <c:noMultiLvlLbl val="0"/>
      </c:catAx>
      <c:valAx>
        <c:axId val="62451246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65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09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77"/>
          <c:w val="0.959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'151иит_ЯП'!$AD$19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'151иит_ЯП'!$B$3:$B$17</c:f>
              <c:strCache/>
            </c:strRef>
          </c:cat>
          <c:val>
            <c:numRef>
              <c:f>'151иит_ЯП'!$AC$3:$AC$17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5190303"/>
        <c:axId val="25386136"/>
      </c:barChart>
      <c:catAx>
        <c:axId val="25190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386136"/>
        <c:crosses val="autoZero"/>
        <c:auto val="1"/>
        <c:lblOffset val="100"/>
        <c:tickLblSkip val="1"/>
        <c:noMultiLvlLbl val="0"/>
      </c:catAx>
      <c:valAx>
        <c:axId val="25386136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90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Лучший средний балл уч-ся в каждой группе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1575"/>
          <c:w val="0.98525"/>
          <c:h val="0.8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Отчет!$C$41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Отчет!$D$42:$H$52</c:f>
              <c:multiLvlStrCache>
                <c:ptCount val="11"/>
                <c:lvl>
                  <c:pt idx="0">
                    <c:v>Пуйдак Эдуард</c:v>
                  </c:pt>
                  <c:pt idx="1">
                    <c:v>Попело  Владислав</c:v>
                  </c:pt>
                  <c:pt idx="2">
                    <c:v>Новицкая Вероника</c:v>
                  </c:pt>
                  <c:pt idx="3">
                    <c:v>Улан Вадим</c:v>
                  </c:pt>
                  <c:pt idx="4">
                    <c:v>Жминда Артур</c:v>
                  </c:pt>
                  <c:pt idx="5">
                    <c:v>Болынский Евгений</c:v>
                  </c:pt>
                  <c:pt idx="6">
                    <c:v>Сташевский Евгений</c:v>
                  </c:pt>
                  <c:pt idx="7">
                    <c:v>Кузьма Олег</c:v>
                  </c:pt>
                  <c:pt idx="8">
                    <c:v>Дагиль Дмитрий</c:v>
                  </c:pt>
                  <c:pt idx="9">
                    <c:v>Мышковец Влад</c:v>
                  </c:pt>
                  <c:pt idx="10">
                    <c:v>Головач Артур</c:v>
                  </c:pt>
                </c:lvl>
                <c:lvl>
                  <c:pt idx="0">
                    <c:v>27в-2 ПО</c:v>
                  </c:pt>
                  <c:pt idx="1">
                    <c:v>27в-2 ИТ</c:v>
                  </c:pt>
                  <c:pt idx="2">
                    <c:v>27в САПР</c:v>
                  </c:pt>
                  <c:pt idx="3">
                    <c:v>28в-2 ИТ</c:v>
                  </c:pt>
                  <c:pt idx="4">
                    <c:v>47ппа-1 Прогр.</c:v>
                  </c:pt>
                  <c:pt idx="5">
                    <c:v>217ту-1 СК ИТ</c:v>
                  </c:pt>
                  <c:pt idx="6">
                    <c:v>31су-2 ИТ</c:v>
                  </c:pt>
                  <c:pt idx="7">
                    <c:v>207т-1 ИТ</c:v>
                  </c:pt>
                  <c:pt idx="8">
                    <c:v>208т-1 ИТ</c:v>
                  </c:pt>
                  <c:pt idx="9">
                    <c:v>213ту-1 ИТ</c:v>
                  </c:pt>
                  <c:pt idx="10">
                    <c:v>214тку-1 ИТ</c:v>
                  </c:pt>
                </c:lvl>
              </c:multiLvlStrCache>
            </c:multiLvlStrRef>
          </c:cat>
          <c:val>
            <c:numRef>
              <c:f>Отчет!$C$42:$C$52</c:f>
              <c:numCache>
                <c:ptCount val="11"/>
                <c:pt idx="0">
                  <c:v>8.416666666666666</c:v>
                </c:pt>
                <c:pt idx="1">
                  <c:v>8.875</c:v>
                </c:pt>
                <c:pt idx="2">
                  <c:v>9.857142857142858</c:v>
                </c:pt>
                <c:pt idx="3">
                  <c:v>8.625</c:v>
                </c:pt>
                <c:pt idx="4">
                  <c:v>8.5</c:v>
                </c:pt>
                <c:pt idx="5">
                  <c:v>8.2</c:v>
                </c:pt>
                <c:pt idx="6">
                  <c:v>8.533333333333333</c:v>
                </c:pt>
                <c:pt idx="7">
                  <c:v>7.769230769230769</c:v>
                </c:pt>
                <c:pt idx="8">
                  <c:v>7.416666666666667</c:v>
                </c:pt>
                <c:pt idx="9">
                  <c:v>8.583333333333334</c:v>
                </c:pt>
                <c:pt idx="10">
                  <c:v>6.769230769230769</c:v>
                </c:pt>
              </c:numCache>
            </c:numRef>
          </c:val>
        </c:ser>
        <c:axId val="27148633"/>
        <c:axId val="43011106"/>
      </c:barChart>
      <c:catAx>
        <c:axId val="2714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11106"/>
        <c:crosses val="autoZero"/>
        <c:auto val="1"/>
        <c:lblOffset val="100"/>
        <c:tickLblSkip val="1"/>
        <c:noMultiLvlLbl val="0"/>
      </c:catAx>
      <c:valAx>
        <c:axId val="43011106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48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Худший средний балл уч-ся по каждой группе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1225"/>
          <c:w val="0.985"/>
          <c:h val="0.8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Отчет!$J$41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Отчет!$K$42:$N$52</c:f>
              <c:multiLvlStrCache>
                <c:ptCount val="11"/>
                <c:lvl>
                  <c:pt idx="0">
                    <c:v>Соболевский Денис</c:v>
                  </c:pt>
                  <c:pt idx="1">
                    <c:v>Позняк Елизавета</c:v>
                  </c:pt>
                  <c:pt idx="2">
                    <c:v>Говор Алексей</c:v>
                  </c:pt>
                  <c:pt idx="3">
                    <c:v>Щербич Евгений</c:v>
                  </c:pt>
                  <c:pt idx="4">
                    <c:v>Ивашкевич Артур</c:v>
                  </c:pt>
                  <c:pt idx="5">
                    <c:v>Король Вадим</c:v>
                  </c:pt>
                  <c:pt idx="6">
                    <c:v>Мойсей Александр</c:v>
                  </c:pt>
                  <c:pt idx="7">
                    <c:v>Балакирев Максим</c:v>
                  </c:pt>
                  <c:pt idx="8">
                    <c:v>Алексей Роман</c:v>
                  </c:pt>
                  <c:pt idx="9">
                    <c:v>Гуща Артем</c:v>
                  </c:pt>
                  <c:pt idx="10">
                    <c:v>Горелик Виктор</c:v>
                  </c:pt>
                </c:lvl>
                <c:lvl>
                  <c:pt idx="0">
                    <c:v>27в-2 ПО</c:v>
                  </c:pt>
                  <c:pt idx="1">
                    <c:v>27в-2 ИТ</c:v>
                  </c:pt>
                  <c:pt idx="2">
                    <c:v>27в САПР</c:v>
                  </c:pt>
                  <c:pt idx="3">
                    <c:v>28в-2 ИТ</c:v>
                  </c:pt>
                  <c:pt idx="4">
                    <c:v>47ппа-1 Прогр.</c:v>
                  </c:pt>
                  <c:pt idx="5">
                    <c:v>217ту-1 СК ИТ</c:v>
                  </c:pt>
                  <c:pt idx="6">
                    <c:v>31су-2 ИТ</c:v>
                  </c:pt>
                  <c:pt idx="7">
                    <c:v>207т-1 ИТ</c:v>
                  </c:pt>
                  <c:pt idx="8">
                    <c:v>208т-1 ИТ</c:v>
                  </c:pt>
                  <c:pt idx="9">
                    <c:v>213ту-1 ИТ</c:v>
                  </c:pt>
                  <c:pt idx="10">
                    <c:v>214тку-1 ИТ</c:v>
                  </c:pt>
                </c:lvl>
              </c:multiLvlStrCache>
            </c:multiLvlStrRef>
          </c:cat>
          <c:val>
            <c:numRef>
              <c:f>Отчет!$J$42:$J$52</c:f>
              <c:numCache>
                <c:ptCount val="11"/>
                <c:pt idx="0">
                  <c:v>6.5</c:v>
                </c:pt>
                <c:pt idx="1">
                  <c:v>5.888888888888889</c:v>
                </c:pt>
                <c:pt idx="2">
                  <c:v>6.25</c:v>
                </c:pt>
                <c:pt idx="3">
                  <c:v>3.4</c:v>
                </c:pt>
                <c:pt idx="4">
                  <c:v>6.090909090909091</c:v>
                </c:pt>
                <c:pt idx="5">
                  <c:v>3</c:v>
                </c:pt>
                <c:pt idx="6">
                  <c:v>5.8125</c:v>
                </c:pt>
                <c:pt idx="7">
                  <c:v>5.928571428571429</c:v>
                </c:pt>
                <c:pt idx="8">
                  <c:v>5.923076923076923</c:v>
                </c:pt>
                <c:pt idx="9">
                  <c:v>6.833333333333333</c:v>
                </c:pt>
                <c:pt idx="10">
                  <c:v>5.066666666666666</c:v>
                </c:pt>
              </c:numCache>
            </c:numRef>
          </c:val>
        </c:ser>
        <c:axId val="51555635"/>
        <c:axId val="61347532"/>
      </c:barChart>
      <c:catAx>
        <c:axId val="5155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47532"/>
        <c:crosses val="autoZero"/>
        <c:auto val="1"/>
        <c:lblOffset val="100"/>
        <c:tickLblSkip val="1"/>
        <c:noMultiLvlLbl val="0"/>
      </c:catAx>
      <c:valAx>
        <c:axId val="61347532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55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групп за семестр.</a:t>
            </a:r>
          </a:p>
        </c:rich>
      </c:tx>
      <c:layout>
        <c:manualLayout>
          <c:xMode val="factor"/>
          <c:yMode val="factor"/>
          <c:x val="-0.006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9225"/>
          <c:w val="0.991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(Отчет!$A$14,Отчет!$A$16,Отчет!$A$18,Отчет!$A$20,Отчет!$A$22,Отчет!$A$24,Отчет!$A$26,Отчет!$A$28,Отчет!$A$30,Отчет!$A$32,Отчет!$A$34)</c:f>
              <c:strCache>
                <c:ptCount val="11"/>
                <c:pt idx="0">
                  <c:v>27в-2 ПО</c:v>
                </c:pt>
                <c:pt idx="1">
                  <c:v>27в-2 ИТ</c:v>
                </c:pt>
                <c:pt idx="2">
                  <c:v>27в САПР</c:v>
                </c:pt>
                <c:pt idx="3">
                  <c:v>28в-2 ИТ</c:v>
                </c:pt>
                <c:pt idx="4">
                  <c:v>47ппа-1 Прогр.</c:v>
                </c:pt>
                <c:pt idx="5">
                  <c:v>217ту-1 СК ИТ</c:v>
                </c:pt>
                <c:pt idx="6">
                  <c:v>31су-2 ИТ</c:v>
                </c:pt>
                <c:pt idx="7">
                  <c:v>207т-1 ИТ</c:v>
                </c:pt>
                <c:pt idx="8">
                  <c:v>208т-1 ИТ</c:v>
                </c:pt>
                <c:pt idx="9">
                  <c:v>213ту-1 ИТ</c:v>
                </c:pt>
                <c:pt idx="10">
                  <c:v>214тку-1 ИТ</c:v>
                </c:pt>
              </c:strCache>
            </c:strRef>
          </c:cat>
          <c:val>
            <c:numRef>
              <c:f>(Отчет!$O$15,Отчет!$O$17,Отчет!$O$19,Отчет!$O$21,Отчет!$O$23,Отчет!$O$25,Отчет!$O$27,Отчет!$O$29,Отчет!$O$31,Отчет!$O$33,Отчет!$O$35)</c:f>
              <c:numCache>
                <c:ptCount val="11"/>
                <c:pt idx="0">
                  <c:v>7.642857142857143</c:v>
                </c:pt>
                <c:pt idx="1">
                  <c:v>7.5</c:v>
                </c:pt>
                <c:pt idx="2">
                  <c:v>9.107142857142858</c:v>
                </c:pt>
                <c:pt idx="3">
                  <c:v>6.4</c:v>
                </c:pt>
                <c:pt idx="4">
                  <c:v>7.357142857142857</c:v>
                </c:pt>
                <c:pt idx="5">
                  <c:v>4.666666666666667</c:v>
                </c:pt>
                <c:pt idx="6">
                  <c:v>7.538461538461538</c:v>
                </c:pt>
                <c:pt idx="7">
                  <c:v>7.642857142857143</c:v>
                </c:pt>
                <c:pt idx="8">
                  <c:v>7.230769230769231</c:v>
                </c:pt>
                <c:pt idx="9">
                  <c:v>7.818181818181818</c:v>
                </c:pt>
                <c:pt idx="10">
                  <c:v>6.555555555555555</c:v>
                </c:pt>
              </c:numCache>
            </c:numRef>
          </c:val>
        </c:ser>
        <c:axId val="15256877"/>
        <c:axId val="3094166"/>
      </c:barChart>
      <c:catAx>
        <c:axId val="1525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4166"/>
        <c:crosses val="autoZero"/>
        <c:auto val="1"/>
        <c:lblOffset val="100"/>
        <c:tickLblSkip val="1"/>
        <c:noMultiLvlLbl val="0"/>
      </c:catAx>
      <c:valAx>
        <c:axId val="3094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568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Процент качественной успеваемости (7-10) в группах за семестр.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085"/>
          <c:w val="0.98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(Отчет!$A$14,Отчет!$A$16,Отчет!$A$18,Отчет!$A$20,Отчет!$A$22,Отчет!$A$24,Отчет!$A$26,Отчет!$A$28,Отчет!$A$30,Отчет!$A$32,Отчет!$A$34)</c:f>
              <c:strCache>
                <c:ptCount val="11"/>
                <c:pt idx="0">
                  <c:v>27в-2 ПО</c:v>
                </c:pt>
                <c:pt idx="1">
                  <c:v>27в-2 ИТ</c:v>
                </c:pt>
                <c:pt idx="2">
                  <c:v>27в САПР</c:v>
                </c:pt>
                <c:pt idx="3">
                  <c:v>28в-2 ИТ</c:v>
                </c:pt>
                <c:pt idx="4">
                  <c:v>47ппа-1 Прогр.</c:v>
                </c:pt>
                <c:pt idx="5">
                  <c:v>217ту-1 СК ИТ</c:v>
                </c:pt>
                <c:pt idx="6">
                  <c:v>31су-2 ИТ</c:v>
                </c:pt>
                <c:pt idx="7">
                  <c:v>207т-1 ИТ</c:v>
                </c:pt>
                <c:pt idx="8">
                  <c:v>208т-1 ИТ</c:v>
                </c:pt>
                <c:pt idx="9">
                  <c:v>213ту-1 ИТ</c:v>
                </c:pt>
                <c:pt idx="10">
                  <c:v>214тку-1 ИТ</c:v>
                </c:pt>
              </c:strCache>
            </c:strRef>
          </c:cat>
          <c:val>
            <c:numRef>
              <c:f>(Отчет!$Q$15,Отчет!$Q$17,Отчет!$Q$19,Отчет!$Q$21,Отчет!$Q$23,Отчет!$Q$25,Отчет!$Q$27,Отчет!$Q$29,Отчет!$Q$31,Отчет!$Q$33,Отчет!$Q$35)</c:f>
              <c:numCache>
                <c:ptCount val="11"/>
                <c:pt idx="0">
                  <c:v>1</c:v>
                </c:pt>
                <c:pt idx="1">
                  <c:v>0.7857142857142857</c:v>
                </c:pt>
                <c:pt idx="2">
                  <c:v>0.9642857142857143</c:v>
                </c:pt>
                <c:pt idx="3">
                  <c:v>0.6</c:v>
                </c:pt>
                <c:pt idx="4">
                  <c:v>0.8571428571428571</c:v>
                </c:pt>
                <c:pt idx="5">
                  <c:v>0.4</c:v>
                </c:pt>
                <c:pt idx="6">
                  <c:v>0.8461538461538461</c:v>
                </c:pt>
                <c:pt idx="7">
                  <c:v>0.9285714285714286</c:v>
                </c:pt>
                <c:pt idx="8">
                  <c:v>0.9230769230769231</c:v>
                </c:pt>
                <c:pt idx="9">
                  <c:v>1</c:v>
                </c:pt>
                <c:pt idx="10">
                  <c:v>0.6666666666666666</c:v>
                </c:pt>
              </c:numCache>
            </c:numRef>
          </c:val>
        </c:ser>
        <c:axId val="27847495"/>
        <c:axId val="49300864"/>
      </c:barChart>
      <c:catAx>
        <c:axId val="2784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00864"/>
        <c:crosses val="autoZero"/>
        <c:auto val="1"/>
        <c:lblOffset val="100"/>
        <c:tickLblSkip val="1"/>
        <c:noMultiLvlLbl val="0"/>
      </c:catAx>
      <c:valAx>
        <c:axId val="4930086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474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оценок за семестр по всем группам.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1025"/>
          <c:w val="0.98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Отчет!$C$12:$N$12</c:f>
              <c:strCache>
                <c:ptCount val="12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Неатест.</c:v>
                </c:pt>
              </c:strCache>
            </c:strRef>
          </c:cat>
          <c:val>
            <c:numRef>
              <c:f>Отчет!$C$36:$N$36</c:f>
              <c:numCache>
                <c:ptCount val="12"/>
                <c:pt idx="0">
                  <c:v>13</c:v>
                </c:pt>
                <c:pt idx="1">
                  <c:v>21</c:v>
                </c:pt>
                <c:pt idx="2">
                  <c:v>48</c:v>
                </c:pt>
                <c:pt idx="3">
                  <c:v>50</c:v>
                </c:pt>
                <c:pt idx="4">
                  <c:v>13</c:v>
                </c:pt>
                <c:pt idx="5">
                  <c:v>5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</c:ser>
        <c:axId val="41054593"/>
        <c:axId val="33947018"/>
      </c:barChart>
      <c:catAx>
        <c:axId val="41054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47018"/>
        <c:crosses val="autoZero"/>
        <c:auto val="1"/>
        <c:lblOffset val="100"/>
        <c:tickLblSkip val="1"/>
        <c:noMultiLvlLbl val="0"/>
      </c:catAx>
      <c:valAx>
        <c:axId val="33947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545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Уровень успеваемости за семестр.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25"/>
          <c:y val="0.26825"/>
          <c:w val="0.5795"/>
          <c:h val="0.33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Отчет!$A$40:$A$44</c:f>
              <c:strCache>
                <c:ptCount val="5"/>
                <c:pt idx="0">
                  <c:v>Отлично (9-10)</c:v>
                </c:pt>
                <c:pt idx="1">
                  <c:v>Хорошо (7-8)</c:v>
                </c:pt>
                <c:pt idx="2">
                  <c:v>Удовл. (4-6)</c:v>
                </c:pt>
                <c:pt idx="3">
                  <c:v>Неудовл. (0-3)</c:v>
                </c:pt>
                <c:pt idx="4">
                  <c:v>Неатестовано</c:v>
                </c:pt>
              </c:strCache>
            </c:strRef>
          </c:cat>
          <c:val>
            <c:numRef>
              <c:f>Отчет!$B$40:$B$44</c:f>
              <c:numCache>
                <c:ptCount val="5"/>
                <c:pt idx="0">
                  <c:v>34</c:v>
                </c:pt>
                <c:pt idx="1">
                  <c:v>98</c:v>
                </c:pt>
                <c:pt idx="2">
                  <c:v>24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6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425"/>
          <c:y val="0.15075"/>
          <c:w val="0.972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Среднее_по_семестрам!$B$44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Среднее_по_семестрам!$A$45:$A$63</c:f>
              <c:strCache/>
            </c:strRef>
          </c:cat>
          <c:val>
            <c:numRef>
              <c:f>Среднее_по_семестрам!$B$45:$B$63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37087707"/>
        <c:axId val="65353908"/>
      </c:barChart>
      <c:catAx>
        <c:axId val="37087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53908"/>
        <c:crosses val="autoZero"/>
        <c:auto val="1"/>
        <c:lblOffset val="100"/>
        <c:tickLblSkip val="1"/>
        <c:noMultiLvlLbl val="0"/>
      </c:catAx>
      <c:valAx>
        <c:axId val="65353908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87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49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765"/>
          <c:w val="0.9692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'27в-2_ИТ'!$V$18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'27в-2_ИТ'!$C$3:$C$16</c:f>
              <c:strCache/>
            </c:strRef>
          </c:cat>
          <c:val>
            <c:numRef>
              <c:f>'27в-2_ИТ'!$U$3:$U$16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52003643"/>
        <c:axId val="65379604"/>
      </c:barChart>
      <c:catAx>
        <c:axId val="52003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379604"/>
        <c:crosses val="autoZero"/>
        <c:auto val="1"/>
        <c:lblOffset val="100"/>
        <c:tickLblSkip val="1"/>
        <c:noMultiLvlLbl val="0"/>
      </c:catAx>
      <c:valAx>
        <c:axId val="65379604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03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125"/>
          <c:y val="0.095"/>
          <c:w val="0.988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Среднее_по_семестрам!$C$44</c:f>
              <c:strCache>
                <c:ptCount val="1"/>
                <c:pt idx="0">
                  <c:v>Кач.усп 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Среднее_по_семестрам!$A$45:$A$63</c:f>
              <c:strCache/>
            </c:strRef>
          </c:cat>
          <c:val>
            <c:numRef>
              <c:f>Среднее_по_семестрам!$C$45:$C$63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51314261"/>
        <c:axId val="59175166"/>
      </c:barChart>
      <c:catAx>
        <c:axId val="51314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75166"/>
        <c:crosses val="autoZero"/>
        <c:auto val="1"/>
        <c:lblOffset val="100"/>
        <c:tickLblSkip val="1"/>
        <c:noMultiLvlLbl val="0"/>
      </c:catAx>
      <c:valAx>
        <c:axId val="59175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14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765"/>
          <c:w val="0.97675"/>
          <c:h val="0.89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'27в_САПР'!$S$33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('27в_САПР'!$C$3:$C$16,'27в_САПР'!$C$18:$C$31)</c:f>
              <c:strCache/>
            </c:strRef>
          </c:cat>
          <c:val>
            <c:numRef>
              <c:f>('27в_САПР'!$R$3:$R$16,'27в_САПР'!$R$18:$R$31)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51545525"/>
        <c:axId val="61256542"/>
      </c:barChart>
      <c:catAx>
        <c:axId val="51545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256542"/>
        <c:crosses val="autoZero"/>
        <c:auto val="1"/>
        <c:lblOffset val="100"/>
        <c:tickLblSkip val="1"/>
        <c:noMultiLvlLbl val="0"/>
      </c:catAx>
      <c:valAx>
        <c:axId val="6125654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545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50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77"/>
          <c:w val="0.9757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'28в-2_ИТ'!$X$19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'28в-2_ИТ'!$C$3:$C$17</c:f>
              <c:strCache/>
            </c:strRef>
          </c:cat>
          <c:val>
            <c:numRef>
              <c:f>'28в-2_ИТ'!$W$3:$W$17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4437967"/>
        <c:axId val="62832840"/>
      </c:barChart>
      <c:catAx>
        <c:axId val="14437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832840"/>
        <c:crosses val="autoZero"/>
        <c:auto val="1"/>
        <c:lblOffset val="100"/>
        <c:tickLblSkip val="1"/>
        <c:noMultiLvlLbl val="0"/>
      </c:catAx>
      <c:valAx>
        <c:axId val="62832840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37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57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77"/>
          <c:w val="0.978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'47ппа-1_Прогр'!$Z$18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'47ппа-1_Прогр'!$C$3:$C$16</c:f>
              <c:strCache/>
            </c:strRef>
          </c:cat>
          <c:val>
            <c:numRef>
              <c:f>'47ппа-1_Прогр'!$Y$3:$Y$16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28624649"/>
        <c:axId val="56295250"/>
      </c:barChart>
      <c:catAx>
        <c:axId val="2862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295250"/>
        <c:crosses val="autoZero"/>
        <c:auto val="1"/>
        <c:lblOffset val="100"/>
        <c:tickLblSkip val="1"/>
        <c:noMultiLvlLbl val="0"/>
      </c:catAx>
      <c:valAx>
        <c:axId val="56295250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624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9"/>
          <c:w val="0.9787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'217ту-1_СК_ИТ'!$Q$19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'217ту-1_СК_ИТ'!$C$3:$C$17</c:f>
              <c:strCache/>
            </c:strRef>
          </c:cat>
          <c:val>
            <c:numRef>
              <c:f>'217ту-1_СК_ИТ'!$P$3:$P$17</c:f>
              <c:numCache/>
            </c:numRef>
          </c:val>
        </c:ser>
        <c:axId val="36895203"/>
        <c:axId val="63621372"/>
      </c:barChart>
      <c:catAx>
        <c:axId val="36895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621372"/>
        <c:crosses val="autoZero"/>
        <c:auto val="1"/>
        <c:lblOffset val="100"/>
        <c:tickLblSkip val="1"/>
        <c:noMultiLvlLbl val="0"/>
      </c:catAx>
      <c:valAx>
        <c:axId val="6362137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895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6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59"/>
          <c:w val="0.986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'31су-2_ИТ'!$AD$17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'31су-2_ИТ'!$C$3:$C$15</c:f>
              <c:strCache/>
            </c:strRef>
          </c:cat>
          <c:val>
            <c:numRef>
              <c:f>'31су-2_ИТ'!$AC$3:$AC$15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5721437"/>
        <c:axId val="53057478"/>
      </c:barChart>
      <c:catAx>
        <c:axId val="35721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057478"/>
        <c:crosses val="autoZero"/>
        <c:auto val="1"/>
        <c:lblOffset val="100"/>
        <c:tickLblSkip val="1"/>
        <c:noMultiLvlLbl val="0"/>
      </c:catAx>
      <c:valAx>
        <c:axId val="53057478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21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4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5925"/>
          <c:w val="0.98125"/>
          <c:h val="0.9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'207т-1_ИТ'!$V$18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'207т-1_ИТ'!$C$3:$C$16</c:f>
              <c:strCache/>
            </c:strRef>
          </c:cat>
          <c:val>
            <c:numRef>
              <c:f>'207т-1_ИТ'!$U$3:$U$16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7755255"/>
        <c:axId val="2688432"/>
      </c:barChart>
      <c:catAx>
        <c:axId val="7755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88432"/>
        <c:crosses val="autoZero"/>
        <c:auto val="1"/>
        <c:lblOffset val="100"/>
        <c:tickLblSkip val="1"/>
        <c:noMultiLvlLbl val="0"/>
      </c:catAx>
      <c:valAx>
        <c:axId val="268843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55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59"/>
          <c:w val="0.981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'208т-1_ИТ'!$U$17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'208т-1_ИТ'!$C$3:$C$15</c:f>
              <c:strCache/>
            </c:strRef>
          </c:cat>
          <c:val>
            <c:numRef>
              <c:f>'208т-1_ИТ'!$T$3:$T$15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4195889"/>
        <c:axId val="16436410"/>
      </c:barChart>
      <c:catAx>
        <c:axId val="2419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36410"/>
        <c:crosses val="autoZero"/>
        <c:auto val="1"/>
        <c:lblOffset val="100"/>
        <c:tickLblSkip val="1"/>
        <c:noMultiLvlLbl val="0"/>
      </c:catAx>
      <c:valAx>
        <c:axId val="16436410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195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5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16"/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17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Диаграмма18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Диаграмма19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Диаграмма20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22</xdr:row>
      <xdr:rowOff>57150</xdr:rowOff>
    </xdr:from>
    <xdr:to>
      <xdr:col>27</xdr:col>
      <xdr:colOff>0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276225" y="3695700"/>
        <a:ext cx="128682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47625</xdr:rowOff>
    </xdr:from>
    <xdr:to>
      <xdr:col>18</xdr:col>
      <xdr:colOff>904875</xdr:colOff>
      <xdr:row>52</xdr:row>
      <xdr:rowOff>123825</xdr:rowOff>
    </xdr:to>
    <xdr:graphicFrame>
      <xdr:nvGraphicFramePr>
        <xdr:cNvPr id="1" name="Chart 1"/>
        <xdr:cNvGraphicFramePr/>
      </xdr:nvGraphicFramePr>
      <xdr:xfrm>
        <a:off x="228600" y="3219450"/>
        <a:ext cx="93249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</xdr:row>
      <xdr:rowOff>47625</xdr:rowOff>
    </xdr:from>
    <xdr:to>
      <xdr:col>23</xdr:col>
      <xdr:colOff>904875</xdr:colOff>
      <xdr:row>50</xdr:row>
      <xdr:rowOff>123825</xdr:rowOff>
    </xdr:to>
    <xdr:graphicFrame>
      <xdr:nvGraphicFramePr>
        <xdr:cNvPr id="1" name="Chart 1"/>
        <xdr:cNvGraphicFramePr/>
      </xdr:nvGraphicFramePr>
      <xdr:xfrm>
        <a:off x="228600" y="2886075"/>
        <a:ext cx="1140142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</xdr:rowOff>
    </xdr:from>
    <xdr:to>
      <xdr:col>28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0" y="3819525"/>
        <a:ext cx="50482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267325"/>
    <xdr:graphicFrame>
      <xdr:nvGraphicFramePr>
        <xdr:cNvPr id="1" name="Shape 1025"/>
        <xdr:cNvGraphicFramePr/>
      </xdr:nvGraphicFramePr>
      <xdr:xfrm>
        <a:off x="0" y="0"/>
        <a:ext cx="128206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267325"/>
    <xdr:graphicFrame>
      <xdr:nvGraphicFramePr>
        <xdr:cNvPr id="1" name="Shape 1025"/>
        <xdr:cNvGraphicFramePr/>
      </xdr:nvGraphicFramePr>
      <xdr:xfrm>
        <a:off x="0" y="0"/>
        <a:ext cx="128206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267325"/>
    <xdr:graphicFrame>
      <xdr:nvGraphicFramePr>
        <xdr:cNvPr id="1" name="Shape 1025"/>
        <xdr:cNvGraphicFramePr/>
      </xdr:nvGraphicFramePr>
      <xdr:xfrm>
        <a:off x="0" y="0"/>
        <a:ext cx="128206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267325"/>
    <xdr:graphicFrame>
      <xdr:nvGraphicFramePr>
        <xdr:cNvPr id="1" name="Shape 1025"/>
        <xdr:cNvGraphicFramePr/>
      </xdr:nvGraphicFramePr>
      <xdr:xfrm>
        <a:off x="0" y="0"/>
        <a:ext cx="128206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267325"/>
    <xdr:graphicFrame>
      <xdr:nvGraphicFramePr>
        <xdr:cNvPr id="1" name="Shape 1025"/>
        <xdr:cNvGraphicFramePr/>
      </xdr:nvGraphicFramePr>
      <xdr:xfrm>
        <a:off x="0" y="0"/>
        <a:ext cx="128206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267325"/>
    <xdr:graphicFrame>
      <xdr:nvGraphicFramePr>
        <xdr:cNvPr id="1" name="Shape 1025"/>
        <xdr:cNvGraphicFramePr/>
      </xdr:nvGraphicFramePr>
      <xdr:xfrm>
        <a:off x="0" y="0"/>
        <a:ext cx="128206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16</xdr:col>
      <xdr:colOff>666750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8575" y="171450"/>
        <a:ext cx="11811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142875</xdr:rowOff>
    </xdr:from>
    <xdr:to>
      <xdr:col>16</xdr:col>
      <xdr:colOff>666750</xdr:colOff>
      <xdr:row>41</xdr:row>
      <xdr:rowOff>57150</xdr:rowOff>
    </xdr:to>
    <xdr:graphicFrame>
      <xdr:nvGraphicFramePr>
        <xdr:cNvPr id="2" name="Chart 2"/>
        <xdr:cNvGraphicFramePr/>
      </xdr:nvGraphicFramePr>
      <xdr:xfrm>
        <a:off x="28575" y="3705225"/>
        <a:ext cx="1181100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22</xdr:row>
      <xdr:rowOff>123825</xdr:rowOff>
    </xdr:from>
    <xdr:to>
      <xdr:col>17</xdr:col>
      <xdr:colOff>9525</xdr:colOff>
      <xdr:row>52</xdr:row>
      <xdr:rowOff>114300</xdr:rowOff>
    </xdr:to>
    <xdr:graphicFrame>
      <xdr:nvGraphicFramePr>
        <xdr:cNvPr id="1" name="Chart 1"/>
        <xdr:cNvGraphicFramePr/>
      </xdr:nvGraphicFramePr>
      <xdr:xfrm>
        <a:off x="304800" y="3771900"/>
        <a:ext cx="83439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152400</xdr:rowOff>
    </xdr:from>
    <xdr:to>
      <xdr:col>18</xdr:col>
      <xdr:colOff>676275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0" y="6276975"/>
        <a:ext cx="102298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</xdr:rowOff>
    </xdr:from>
    <xdr:to>
      <xdr:col>22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0" y="3810000"/>
        <a:ext cx="98774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24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0" y="3657600"/>
        <a:ext cx="113728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47625</xdr:rowOff>
    </xdr:from>
    <xdr:to>
      <xdr:col>16</xdr:col>
      <xdr:colOff>904875</xdr:colOff>
      <xdr:row>56</xdr:row>
      <xdr:rowOff>123825</xdr:rowOff>
    </xdr:to>
    <xdr:graphicFrame>
      <xdr:nvGraphicFramePr>
        <xdr:cNvPr id="1" name="Chart 1"/>
        <xdr:cNvGraphicFramePr/>
      </xdr:nvGraphicFramePr>
      <xdr:xfrm>
        <a:off x="228600" y="3848100"/>
        <a:ext cx="87058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47625</xdr:rowOff>
    </xdr:from>
    <xdr:to>
      <xdr:col>29</xdr:col>
      <xdr:colOff>904875</xdr:colOff>
      <xdr:row>54</xdr:row>
      <xdr:rowOff>123825</xdr:rowOff>
    </xdr:to>
    <xdr:graphicFrame>
      <xdr:nvGraphicFramePr>
        <xdr:cNvPr id="1" name="Chart 1"/>
        <xdr:cNvGraphicFramePr/>
      </xdr:nvGraphicFramePr>
      <xdr:xfrm>
        <a:off x="228600" y="3533775"/>
        <a:ext cx="1403032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</xdr:row>
      <xdr:rowOff>47625</xdr:rowOff>
    </xdr:from>
    <xdr:to>
      <xdr:col>21</xdr:col>
      <xdr:colOff>904875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228600" y="3695700"/>
        <a:ext cx="1048702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47625</xdr:rowOff>
    </xdr:from>
    <xdr:to>
      <xdr:col>20</xdr:col>
      <xdr:colOff>695325</xdr:colOff>
      <xdr:row>54</xdr:row>
      <xdr:rowOff>123825</xdr:rowOff>
    </xdr:to>
    <xdr:graphicFrame>
      <xdr:nvGraphicFramePr>
        <xdr:cNvPr id="1" name="Chart 1"/>
        <xdr:cNvGraphicFramePr/>
      </xdr:nvGraphicFramePr>
      <xdr:xfrm>
        <a:off x="228600" y="3533775"/>
        <a:ext cx="10048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"/>
  <sheetViews>
    <sheetView zoomScale="87" zoomScaleNormal="87" zoomScalePageLayoutView="0" workbookViewId="0" topLeftCell="B1">
      <selection activeCell="AC15" sqref="AC15"/>
    </sheetView>
  </sheetViews>
  <sheetFormatPr defaultColWidth="9.00390625" defaultRowHeight="12.75"/>
  <cols>
    <col min="1" max="1" width="6.75390625" style="0" hidden="1" customWidth="1"/>
    <col min="2" max="2" width="3.375" style="0" bestFit="1" customWidth="1"/>
    <col min="3" max="3" width="21.875" style="0" customWidth="1"/>
    <col min="4" max="4" width="8.875" style="0" customWidth="1"/>
    <col min="5" max="5" width="4.125" style="0" customWidth="1"/>
    <col min="6" max="6" width="5.25390625" style="0" customWidth="1"/>
    <col min="7" max="7" width="4.75390625" style="0" customWidth="1"/>
    <col min="8" max="8" width="5.00390625" style="0" customWidth="1"/>
    <col min="9" max="9" width="6.625" style="0" customWidth="1"/>
    <col min="10" max="10" width="6.00390625" style="0" customWidth="1"/>
    <col min="11" max="11" width="6.625" style="0" customWidth="1"/>
    <col min="12" max="12" width="6.00390625" style="0" customWidth="1"/>
    <col min="13" max="13" width="6.375" style="0" customWidth="1"/>
    <col min="14" max="18" width="5.875" style="0" customWidth="1"/>
    <col min="19" max="19" width="6.00390625" style="0" customWidth="1"/>
    <col min="20" max="20" width="6.625" style="0" customWidth="1"/>
    <col min="21" max="21" width="6.125" style="0" customWidth="1"/>
    <col min="22" max="22" width="6.375" style="0" customWidth="1"/>
    <col min="23" max="27" width="6.625" style="14" customWidth="1"/>
    <col min="28" max="28" width="9.125" style="3" customWidth="1"/>
    <col min="29" max="29" width="9.125" style="10" customWidth="1"/>
  </cols>
  <sheetData>
    <row r="1" spans="3:29" ht="13.5" thickBot="1">
      <c r="C1" s="287" t="s">
        <v>149</v>
      </c>
      <c r="D1" s="287"/>
      <c r="E1" s="287"/>
      <c r="F1" s="287"/>
      <c r="G1" s="287"/>
      <c r="H1" s="287"/>
      <c r="I1" s="288"/>
      <c r="J1" s="288"/>
      <c r="K1" s="288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  <c r="X1" s="59"/>
      <c r="Y1" s="59"/>
      <c r="Z1" s="59"/>
      <c r="AA1" s="59"/>
      <c r="AB1"/>
      <c r="AC1"/>
    </row>
    <row r="2" spans="2:35" ht="16.5" customHeight="1" thickBot="1">
      <c r="B2" s="61" t="s">
        <v>77</v>
      </c>
      <c r="C2" s="62" t="s">
        <v>26</v>
      </c>
      <c r="D2" s="63" t="s">
        <v>78</v>
      </c>
      <c r="E2" s="230"/>
      <c r="F2" s="206">
        <v>42634</v>
      </c>
      <c r="G2" s="149">
        <v>42640</v>
      </c>
      <c r="H2" s="154">
        <v>42641</v>
      </c>
      <c r="I2" s="141">
        <v>42654</v>
      </c>
      <c r="J2" s="141">
        <v>42655</v>
      </c>
      <c r="K2" s="78">
        <v>42661</v>
      </c>
      <c r="L2" s="111">
        <v>42668</v>
      </c>
      <c r="M2" s="78">
        <v>42669</v>
      </c>
      <c r="N2" s="77">
        <v>42676</v>
      </c>
      <c r="O2" s="78">
        <v>42682</v>
      </c>
      <c r="P2" s="77">
        <v>42683</v>
      </c>
      <c r="Q2" s="119">
        <v>42689</v>
      </c>
      <c r="R2" s="78">
        <v>42690</v>
      </c>
      <c r="S2" s="77">
        <v>42697</v>
      </c>
      <c r="T2" s="78">
        <v>42703</v>
      </c>
      <c r="U2" s="77">
        <v>42711</v>
      </c>
      <c r="V2" s="78">
        <v>42717</v>
      </c>
      <c r="W2" s="127">
        <v>42718</v>
      </c>
      <c r="X2" s="77">
        <v>42725</v>
      </c>
      <c r="Y2" s="141">
        <v>42726</v>
      </c>
      <c r="Z2" s="118">
        <v>42731</v>
      </c>
      <c r="AA2" s="206">
        <v>42738</v>
      </c>
      <c r="AB2" s="55" t="s">
        <v>24</v>
      </c>
      <c r="AC2" s="194" t="s">
        <v>21</v>
      </c>
      <c r="AH2" s="30"/>
      <c r="AI2" s="30"/>
    </row>
    <row r="3" spans="1:35" ht="12.75">
      <c r="A3" s="3">
        <f aca="true" t="shared" si="0" ref="A3:A16">AB3</f>
        <v>6.545454545454546</v>
      </c>
      <c r="B3" s="36">
        <v>1</v>
      </c>
      <c r="C3" s="134" t="s">
        <v>150</v>
      </c>
      <c r="D3" s="193" t="s">
        <v>350</v>
      </c>
      <c r="E3" s="131"/>
      <c r="F3" s="191">
        <v>4</v>
      </c>
      <c r="G3" s="191"/>
      <c r="H3" s="132">
        <v>6</v>
      </c>
      <c r="I3" s="112">
        <v>8</v>
      </c>
      <c r="J3" s="73"/>
      <c r="K3" s="94">
        <v>10</v>
      </c>
      <c r="L3" s="113"/>
      <c r="M3" s="94">
        <v>4</v>
      </c>
      <c r="N3" s="79"/>
      <c r="O3" s="94">
        <v>5</v>
      </c>
      <c r="P3" s="79" t="s">
        <v>257</v>
      </c>
      <c r="Q3" s="104"/>
      <c r="R3" s="94">
        <v>6</v>
      </c>
      <c r="S3" s="79"/>
      <c r="T3" s="94">
        <v>8</v>
      </c>
      <c r="U3" s="79"/>
      <c r="V3" s="94">
        <v>7</v>
      </c>
      <c r="W3" s="146">
        <v>5</v>
      </c>
      <c r="X3" s="79" t="s">
        <v>257</v>
      </c>
      <c r="Y3" s="73" t="s">
        <v>257</v>
      </c>
      <c r="Z3" s="107">
        <v>9</v>
      </c>
      <c r="AA3" s="173"/>
      <c r="AB3" s="91">
        <f aca="true" t="shared" si="1" ref="AB3:AB16">AVERAGE(E3:AA3)</f>
        <v>6.545454545454546</v>
      </c>
      <c r="AC3" s="35">
        <f aca="true" t="shared" si="2" ref="AC3:AC13">ROUND(AB3,0)</f>
        <v>7</v>
      </c>
      <c r="AD3" s="1" t="s">
        <v>30</v>
      </c>
      <c r="AE3" s="1">
        <f>COUNTIF(AC3:AC16,"&gt;8")</f>
        <v>2</v>
      </c>
      <c r="AF3" s="46">
        <f>AE3/$B$16</f>
        <v>0.14285714285714285</v>
      </c>
      <c r="AH3" s="30"/>
      <c r="AI3" s="30"/>
    </row>
    <row r="4" spans="1:35" ht="12.75">
      <c r="A4" s="3">
        <f t="shared" si="0"/>
        <v>8.333333333333334</v>
      </c>
      <c r="B4" s="36">
        <v>2</v>
      </c>
      <c r="C4" s="2" t="s">
        <v>151</v>
      </c>
      <c r="D4" s="193">
        <v>3</v>
      </c>
      <c r="E4" s="83"/>
      <c r="F4" s="74">
        <v>7</v>
      </c>
      <c r="G4" s="74"/>
      <c r="H4" s="82">
        <v>9</v>
      </c>
      <c r="I4" s="114">
        <v>8</v>
      </c>
      <c r="J4" s="74"/>
      <c r="K4" s="95">
        <v>9</v>
      </c>
      <c r="L4" s="112"/>
      <c r="M4" s="94">
        <v>9</v>
      </c>
      <c r="N4" s="79"/>
      <c r="O4" s="94">
        <v>7</v>
      </c>
      <c r="P4" s="79" t="s">
        <v>257</v>
      </c>
      <c r="Q4" s="104"/>
      <c r="R4" s="94">
        <v>10</v>
      </c>
      <c r="S4" s="81"/>
      <c r="T4" s="94">
        <v>6</v>
      </c>
      <c r="U4" s="79"/>
      <c r="V4" s="94">
        <v>10</v>
      </c>
      <c r="W4" s="146">
        <v>6</v>
      </c>
      <c r="X4" s="81"/>
      <c r="Y4" s="74">
        <v>10</v>
      </c>
      <c r="Z4" s="109">
        <v>9</v>
      </c>
      <c r="AA4" s="97"/>
      <c r="AB4" s="91">
        <f t="shared" si="1"/>
        <v>8.333333333333334</v>
      </c>
      <c r="AC4" s="35">
        <v>9</v>
      </c>
      <c r="AD4" s="1" t="s">
        <v>31</v>
      </c>
      <c r="AE4" s="47">
        <f>COUNTIF(AC3:AC16,7)+COUNTIF(AC3:AC16,8)</f>
        <v>12</v>
      </c>
      <c r="AF4" s="46">
        <f>AE4/$B$16</f>
        <v>0.8571428571428571</v>
      </c>
      <c r="AH4" s="30"/>
      <c r="AI4" s="30"/>
    </row>
    <row r="5" spans="1:35" ht="12.75">
      <c r="A5" s="3">
        <f t="shared" si="0"/>
        <v>8.416666666666666</v>
      </c>
      <c r="B5" s="36">
        <v>3</v>
      </c>
      <c r="C5" s="2" t="s">
        <v>152</v>
      </c>
      <c r="D5" s="193">
        <v>3</v>
      </c>
      <c r="E5" s="83"/>
      <c r="F5" s="12">
        <v>7</v>
      </c>
      <c r="G5" s="12"/>
      <c r="H5" s="82">
        <v>9</v>
      </c>
      <c r="I5" s="114">
        <v>9</v>
      </c>
      <c r="J5" s="74"/>
      <c r="K5" s="82">
        <v>9</v>
      </c>
      <c r="L5" s="114"/>
      <c r="M5" s="95">
        <v>9</v>
      </c>
      <c r="N5" s="81"/>
      <c r="O5" s="95">
        <v>7</v>
      </c>
      <c r="P5" s="81"/>
      <c r="Q5" s="106"/>
      <c r="R5" s="95">
        <v>10</v>
      </c>
      <c r="S5" s="81"/>
      <c r="T5" s="95">
        <v>6</v>
      </c>
      <c r="U5" s="81"/>
      <c r="V5" s="95">
        <v>10</v>
      </c>
      <c r="W5" s="126">
        <v>6</v>
      </c>
      <c r="X5" s="81"/>
      <c r="Y5" s="74">
        <v>10</v>
      </c>
      <c r="Z5" s="109">
        <v>9</v>
      </c>
      <c r="AA5" s="97"/>
      <c r="AB5" s="91">
        <f t="shared" si="1"/>
        <v>8.416666666666666</v>
      </c>
      <c r="AC5" s="35">
        <v>9</v>
      </c>
      <c r="AD5" s="1" t="s">
        <v>32</v>
      </c>
      <c r="AE5" s="47">
        <f>COUNTIF(AC3:AC16,4)+COUNTIF(AC3:AC16,5)+COUNTIF(AC3:AC16,6)</f>
        <v>0</v>
      </c>
      <c r="AF5" s="46">
        <f>AE5/$B$16</f>
        <v>0</v>
      </c>
      <c r="AH5" s="30"/>
      <c r="AI5" s="30"/>
    </row>
    <row r="6" spans="1:35" ht="12.75">
      <c r="A6" s="3">
        <f t="shared" si="0"/>
        <v>7.909090909090909</v>
      </c>
      <c r="B6" s="36">
        <v>4</v>
      </c>
      <c r="C6" s="2" t="s">
        <v>153</v>
      </c>
      <c r="D6" s="133">
        <v>8</v>
      </c>
      <c r="E6" s="83"/>
      <c r="F6" s="74">
        <v>5</v>
      </c>
      <c r="G6" s="12"/>
      <c r="H6" s="82">
        <v>7</v>
      </c>
      <c r="I6" s="114">
        <v>8</v>
      </c>
      <c r="J6" s="74"/>
      <c r="K6" s="82">
        <v>8</v>
      </c>
      <c r="L6" s="114"/>
      <c r="M6" s="95">
        <v>8</v>
      </c>
      <c r="N6" s="81"/>
      <c r="O6" s="95">
        <v>8</v>
      </c>
      <c r="P6" s="81"/>
      <c r="Q6" s="106"/>
      <c r="R6" s="95">
        <v>9</v>
      </c>
      <c r="S6" s="81"/>
      <c r="T6" s="95">
        <v>9</v>
      </c>
      <c r="U6" s="81"/>
      <c r="V6" s="95">
        <v>6</v>
      </c>
      <c r="W6" s="126">
        <v>10</v>
      </c>
      <c r="X6" s="81"/>
      <c r="Y6" s="74"/>
      <c r="Z6" s="109">
        <v>9</v>
      </c>
      <c r="AA6" s="97"/>
      <c r="AB6" s="91">
        <f t="shared" si="1"/>
        <v>7.909090909090909</v>
      </c>
      <c r="AC6" s="35">
        <f t="shared" si="2"/>
        <v>8</v>
      </c>
      <c r="AD6" s="1" t="s">
        <v>33</v>
      </c>
      <c r="AE6" s="1">
        <f>COUNTIF(AC3:AC16,"&lt;4")</f>
        <v>0</v>
      </c>
      <c r="AF6" s="46">
        <f>AE6/$B$16</f>
        <v>0</v>
      </c>
      <c r="AH6" s="30"/>
      <c r="AI6" s="30"/>
    </row>
    <row r="7" spans="1:35" ht="12.75">
      <c r="A7" s="3">
        <f t="shared" si="0"/>
        <v>6.916666666666667</v>
      </c>
      <c r="B7" s="36">
        <v>5</v>
      </c>
      <c r="C7" s="2" t="s">
        <v>154</v>
      </c>
      <c r="D7" s="193" t="s">
        <v>350</v>
      </c>
      <c r="E7" s="83"/>
      <c r="F7" s="74">
        <v>5</v>
      </c>
      <c r="G7" s="12">
        <v>2</v>
      </c>
      <c r="H7" s="95">
        <v>6</v>
      </c>
      <c r="I7" s="114">
        <v>8</v>
      </c>
      <c r="J7" s="74"/>
      <c r="K7" s="95">
        <v>10</v>
      </c>
      <c r="L7" s="112"/>
      <c r="M7" s="94">
        <v>10</v>
      </c>
      <c r="N7" s="79" t="s">
        <v>257</v>
      </c>
      <c r="O7" s="94">
        <v>7</v>
      </c>
      <c r="P7" s="79"/>
      <c r="Q7" s="104"/>
      <c r="R7" s="94">
        <v>8</v>
      </c>
      <c r="S7" s="81"/>
      <c r="T7" s="94">
        <v>6</v>
      </c>
      <c r="U7" s="79"/>
      <c r="V7" s="94">
        <v>7</v>
      </c>
      <c r="W7" s="146">
        <v>5</v>
      </c>
      <c r="X7" s="81"/>
      <c r="Y7" s="74"/>
      <c r="Z7" s="109">
        <v>9</v>
      </c>
      <c r="AA7" s="97"/>
      <c r="AB7" s="91">
        <f t="shared" si="1"/>
        <v>6.916666666666667</v>
      </c>
      <c r="AC7" s="35">
        <f t="shared" si="2"/>
        <v>7</v>
      </c>
      <c r="AD7" s="48" t="s">
        <v>34</v>
      </c>
      <c r="AE7" s="1">
        <f>B16-SUM(AE3:AE6)</f>
        <v>0</v>
      </c>
      <c r="AF7" s="46">
        <f>AE7/$B$16</f>
        <v>0</v>
      </c>
      <c r="AH7" s="30"/>
      <c r="AI7" s="30"/>
    </row>
    <row r="8" spans="1:35" ht="12.75">
      <c r="A8" s="3">
        <f t="shared" si="0"/>
        <v>6.538461538461538</v>
      </c>
      <c r="B8" s="36">
        <v>6</v>
      </c>
      <c r="C8" s="2" t="s">
        <v>155</v>
      </c>
      <c r="D8" s="133">
        <v>11</v>
      </c>
      <c r="E8" s="83"/>
      <c r="F8" s="74">
        <v>9</v>
      </c>
      <c r="G8" s="74">
        <v>1</v>
      </c>
      <c r="H8" s="95">
        <v>6</v>
      </c>
      <c r="I8" s="114">
        <v>9</v>
      </c>
      <c r="J8" s="74"/>
      <c r="K8" s="82">
        <v>7</v>
      </c>
      <c r="L8" s="115">
        <v>1</v>
      </c>
      <c r="M8" s="95">
        <v>7</v>
      </c>
      <c r="N8" s="81"/>
      <c r="O8" s="95">
        <v>6</v>
      </c>
      <c r="P8" s="81"/>
      <c r="Q8" s="106"/>
      <c r="R8" s="95">
        <v>9</v>
      </c>
      <c r="S8" s="81" t="s">
        <v>257</v>
      </c>
      <c r="T8" s="95">
        <v>6</v>
      </c>
      <c r="U8" s="81"/>
      <c r="V8" s="95">
        <v>7</v>
      </c>
      <c r="W8" s="126">
        <v>7</v>
      </c>
      <c r="X8" s="81"/>
      <c r="Y8" s="74"/>
      <c r="Z8" s="109">
        <v>10</v>
      </c>
      <c r="AA8" s="97"/>
      <c r="AB8" s="91">
        <f t="shared" si="1"/>
        <v>6.538461538461538</v>
      </c>
      <c r="AC8" s="35">
        <f t="shared" si="2"/>
        <v>7</v>
      </c>
      <c r="AH8" s="30"/>
      <c r="AI8" s="30"/>
    </row>
    <row r="9" spans="1:35" ht="12.75">
      <c r="A9" s="3">
        <f t="shared" si="0"/>
        <v>6.5</v>
      </c>
      <c r="B9" s="36">
        <v>7</v>
      </c>
      <c r="C9" s="2" t="s">
        <v>156</v>
      </c>
      <c r="D9" s="133">
        <v>12</v>
      </c>
      <c r="E9" s="83"/>
      <c r="F9" s="12">
        <v>5</v>
      </c>
      <c r="G9" s="12"/>
      <c r="H9" s="95">
        <v>4</v>
      </c>
      <c r="I9" s="114">
        <v>9</v>
      </c>
      <c r="J9" s="74"/>
      <c r="K9" s="95">
        <v>7</v>
      </c>
      <c r="L9" s="115"/>
      <c r="M9" s="95">
        <v>10</v>
      </c>
      <c r="N9" s="81" t="s">
        <v>257</v>
      </c>
      <c r="O9" s="95">
        <v>8</v>
      </c>
      <c r="P9" s="81" t="s">
        <v>257</v>
      </c>
      <c r="Q9" s="106"/>
      <c r="R9" s="95">
        <v>6</v>
      </c>
      <c r="S9" s="81">
        <v>1</v>
      </c>
      <c r="T9" s="95">
        <v>7</v>
      </c>
      <c r="U9" s="81"/>
      <c r="V9" s="95">
        <v>7</v>
      </c>
      <c r="W9" s="126">
        <v>5</v>
      </c>
      <c r="X9" s="81" t="s">
        <v>315</v>
      </c>
      <c r="Y9" s="74"/>
      <c r="Z9" s="109">
        <v>9</v>
      </c>
      <c r="AA9" s="97"/>
      <c r="AB9" s="91">
        <f t="shared" si="1"/>
        <v>6.5</v>
      </c>
      <c r="AC9" s="35">
        <f t="shared" si="2"/>
        <v>7</v>
      </c>
      <c r="AH9" s="30"/>
      <c r="AI9" s="30"/>
    </row>
    <row r="10" spans="1:35" ht="12.75">
      <c r="A10" s="3">
        <f t="shared" si="0"/>
        <v>7.5</v>
      </c>
      <c r="B10" s="36">
        <v>8</v>
      </c>
      <c r="C10" s="2" t="s">
        <v>309</v>
      </c>
      <c r="D10" s="133">
        <v>4</v>
      </c>
      <c r="E10" s="83"/>
      <c r="F10" s="74">
        <v>8</v>
      </c>
      <c r="G10" s="12">
        <v>2</v>
      </c>
      <c r="H10" s="95">
        <v>4</v>
      </c>
      <c r="I10" s="114">
        <v>9</v>
      </c>
      <c r="J10" s="74"/>
      <c r="K10" s="95">
        <v>8</v>
      </c>
      <c r="L10" s="115"/>
      <c r="M10" s="95">
        <v>9</v>
      </c>
      <c r="N10" s="81"/>
      <c r="O10" s="95">
        <v>7</v>
      </c>
      <c r="P10" s="81"/>
      <c r="Q10" s="106"/>
      <c r="R10" s="95">
        <v>8</v>
      </c>
      <c r="S10" s="81"/>
      <c r="T10" s="95">
        <v>9</v>
      </c>
      <c r="U10" s="81"/>
      <c r="V10" s="95">
        <v>9</v>
      </c>
      <c r="W10" s="126">
        <v>8</v>
      </c>
      <c r="X10" s="81"/>
      <c r="Y10" s="74"/>
      <c r="Z10" s="109">
        <v>9</v>
      </c>
      <c r="AA10" s="97"/>
      <c r="AB10" s="91">
        <f t="shared" si="1"/>
        <v>7.5</v>
      </c>
      <c r="AC10" s="35">
        <f t="shared" si="2"/>
        <v>8</v>
      </c>
      <c r="AH10" s="30"/>
      <c r="AI10" s="30"/>
    </row>
    <row r="11" spans="1:35" ht="12.75">
      <c r="A11" s="3">
        <f t="shared" si="0"/>
        <v>8</v>
      </c>
      <c r="B11" s="36">
        <v>9</v>
      </c>
      <c r="C11" s="2" t="s">
        <v>157</v>
      </c>
      <c r="D11" s="133">
        <v>5</v>
      </c>
      <c r="E11" s="83"/>
      <c r="F11" s="12">
        <v>6</v>
      </c>
      <c r="G11" s="74"/>
      <c r="H11" s="82">
        <v>4</v>
      </c>
      <c r="I11" s="114">
        <v>8</v>
      </c>
      <c r="J11" s="74"/>
      <c r="K11" s="95">
        <v>9</v>
      </c>
      <c r="L11" s="115"/>
      <c r="M11" s="95">
        <v>9</v>
      </c>
      <c r="N11" s="81"/>
      <c r="O11" s="95">
        <v>6</v>
      </c>
      <c r="P11" s="81"/>
      <c r="Q11" s="106"/>
      <c r="R11" s="95">
        <v>8</v>
      </c>
      <c r="S11" s="81"/>
      <c r="T11" s="95">
        <v>10</v>
      </c>
      <c r="U11" s="81"/>
      <c r="V11" s="95">
        <v>10</v>
      </c>
      <c r="W11" s="126">
        <v>9</v>
      </c>
      <c r="X11" s="81"/>
      <c r="Y11" s="74"/>
      <c r="Z11" s="109">
        <v>9</v>
      </c>
      <c r="AA11" s="97"/>
      <c r="AB11" s="91">
        <f t="shared" si="1"/>
        <v>8</v>
      </c>
      <c r="AC11" s="35">
        <f t="shared" si="2"/>
        <v>8</v>
      </c>
      <c r="AH11" s="30"/>
      <c r="AI11" s="30"/>
    </row>
    <row r="12" spans="1:29" ht="12.75">
      <c r="A12" s="3">
        <f t="shared" si="0"/>
        <v>6.6923076923076925</v>
      </c>
      <c r="B12" s="36">
        <v>10</v>
      </c>
      <c r="C12" s="2" t="s">
        <v>158</v>
      </c>
      <c r="D12" s="133" t="s">
        <v>352</v>
      </c>
      <c r="E12" s="83">
        <v>1</v>
      </c>
      <c r="F12" s="74">
        <v>7</v>
      </c>
      <c r="G12" s="74">
        <v>1</v>
      </c>
      <c r="H12" s="95">
        <v>5</v>
      </c>
      <c r="I12" s="114">
        <v>8</v>
      </c>
      <c r="J12" s="74"/>
      <c r="K12" s="82">
        <v>8</v>
      </c>
      <c r="L12" s="115"/>
      <c r="M12" s="95">
        <v>10</v>
      </c>
      <c r="N12" s="81"/>
      <c r="O12" s="95">
        <v>9</v>
      </c>
      <c r="P12" s="81" t="s">
        <v>257</v>
      </c>
      <c r="Q12" s="106"/>
      <c r="R12" s="95">
        <v>9</v>
      </c>
      <c r="S12" s="81"/>
      <c r="T12" s="95">
        <v>4</v>
      </c>
      <c r="U12" s="81"/>
      <c r="V12" s="95">
        <v>7</v>
      </c>
      <c r="W12" s="126">
        <v>9</v>
      </c>
      <c r="X12" s="81"/>
      <c r="Y12" s="74"/>
      <c r="Z12" s="109">
        <v>9</v>
      </c>
      <c r="AA12" s="97"/>
      <c r="AB12" s="91">
        <f t="shared" si="1"/>
        <v>6.6923076923076925</v>
      </c>
      <c r="AC12" s="35">
        <f t="shared" si="2"/>
        <v>7</v>
      </c>
    </row>
    <row r="13" spans="1:29" ht="12.75">
      <c r="A13" s="3">
        <f t="shared" si="0"/>
        <v>7</v>
      </c>
      <c r="B13" s="36">
        <v>11</v>
      </c>
      <c r="C13" s="2" t="s">
        <v>159</v>
      </c>
      <c r="D13" s="133">
        <v>6</v>
      </c>
      <c r="E13" s="83">
        <v>3</v>
      </c>
      <c r="F13" s="74">
        <v>7</v>
      </c>
      <c r="G13" s="74"/>
      <c r="H13" s="82">
        <v>4</v>
      </c>
      <c r="I13" s="114">
        <v>8</v>
      </c>
      <c r="J13" s="74"/>
      <c r="K13" s="82">
        <v>7</v>
      </c>
      <c r="L13" s="115"/>
      <c r="M13" s="95">
        <v>9</v>
      </c>
      <c r="N13" s="81"/>
      <c r="O13" s="95">
        <v>8</v>
      </c>
      <c r="P13" s="81"/>
      <c r="Q13" s="106"/>
      <c r="R13" s="95">
        <v>9</v>
      </c>
      <c r="S13" s="81"/>
      <c r="T13" s="95">
        <v>9</v>
      </c>
      <c r="U13" s="81"/>
      <c r="V13" s="95">
        <v>5</v>
      </c>
      <c r="W13" s="126">
        <v>6</v>
      </c>
      <c r="X13" s="81"/>
      <c r="Y13" s="74"/>
      <c r="Z13" s="109">
        <v>9</v>
      </c>
      <c r="AA13" s="97"/>
      <c r="AB13" s="91">
        <f t="shared" si="1"/>
        <v>7</v>
      </c>
      <c r="AC13" s="35">
        <f t="shared" si="2"/>
        <v>7</v>
      </c>
    </row>
    <row r="14" spans="1:29" ht="12.75">
      <c r="A14" s="3">
        <f t="shared" si="0"/>
        <v>8</v>
      </c>
      <c r="B14" s="36">
        <v>12</v>
      </c>
      <c r="C14" s="2" t="s">
        <v>160</v>
      </c>
      <c r="D14" s="133">
        <v>8</v>
      </c>
      <c r="E14" s="83"/>
      <c r="F14" s="12">
        <v>6</v>
      </c>
      <c r="G14" s="74"/>
      <c r="H14" s="95">
        <v>7</v>
      </c>
      <c r="I14" s="114">
        <v>8</v>
      </c>
      <c r="J14" s="74"/>
      <c r="K14" s="95">
        <v>8</v>
      </c>
      <c r="L14" s="115"/>
      <c r="M14" s="95">
        <v>8</v>
      </c>
      <c r="N14" s="81"/>
      <c r="O14" s="95">
        <v>8</v>
      </c>
      <c r="P14" s="81"/>
      <c r="Q14" s="106"/>
      <c r="R14" s="95">
        <v>9</v>
      </c>
      <c r="S14" s="81"/>
      <c r="T14" s="95">
        <v>9</v>
      </c>
      <c r="U14" s="81"/>
      <c r="V14" s="95">
        <v>6</v>
      </c>
      <c r="W14" s="126">
        <v>10</v>
      </c>
      <c r="X14" s="81"/>
      <c r="Y14" s="74"/>
      <c r="Z14" s="109">
        <v>9</v>
      </c>
      <c r="AA14" s="97"/>
      <c r="AB14" s="91">
        <f t="shared" si="1"/>
        <v>8</v>
      </c>
      <c r="AC14" s="8">
        <f>ROUND(AB14,0)</f>
        <v>8</v>
      </c>
    </row>
    <row r="15" spans="1:29" ht="12.75">
      <c r="A15" s="3">
        <f t="shared" si="0"/>
        <v>7.5</v>
      </c>
      <c r="B15" s="36">
        <v>13</v>
      </c>
      <c r="C15" s="2" t="s">
        <v>161</v>
      </c>
      <c r="D15" s="133">
        <v>13</v>
      </c>
      <c r="E15" s="83"/>
      <c r="F15" s="74">
        <v>7</v>
      </c>
      <c r="G15" s="74"/>
      <c r="H15" s="95">
        <v>4</v>
      </c>
      <c r="I15" s="115">
        <v>9</v>
      </c>
      <c r="J15" s="74"/>
      <c r="K15" s="95">
        <v>8</v>
      </c>
      <c r="L15" s="115"/>
      <c r="M15" s="95">
        <v>10</v>
      </c>
      <c r="N15" s="81"/>
      <c r="O15" s="95">
        <v>5</v>
      </c>
      <c r="P15" s="81"/>
      <c r="Q15" s="106"/>
      <c r="R15" s="95">
        <v>6</v>
      </c>
      <c r="S15" s="81"/>
      <c r="T15" s="95">
        <v>8</v>
      </c>
      <c r="U15" s="81" t="s">
        <v>257</v>
      </c>
      <c r="V15" s="95">
        <v>7</v>
      </c>
      <c r="W15" s="126">
        <v>7</v>
      </c>
      <c r="X15" s="81"/>
      <c r="Y15" s="74">
        <v>10</v>
      </c>
      <c r="Z15" s="109">
        <v>9</v>
      </c>
      <c r="AA15" s="97"/>
      <c r="AB15" s="91">
        <f t="shared" si="1"/>
        <v>7.5</v>
      </c>
      <c r="AC15" s="8">
        <f>ROUND(AB15,0)</f>
        <v>8</v>
      </c>
    </row>
    <row r="16" spans="1:29" ht="12.75">
      <c r="A16" s="3">
        <f t="shared" si="0"/>
        <v>6.6923076923076925</v>
      </c>
      <c r="B16" s="36">
        <v>14</v>
      </c>
      <c r="C16" s="2" t="s">
        <v>162</v>
      </c>
      <c r="D16" s="133" t="s">
        <v>358</v>
      </c>
      <c r="E16" s="83">
        <v>1</v>
      </c>
      <c r="F16" s="74">
        <v>7</v>
      </c>
      <c r="G16" s="12">
        <v>1</v>
      </c>
      <c r="H16" s="95">
        <v>6</v>
      </c>
      <c r="I16" s="114">
        <v>8</v>
      </c>
      <c r="J16" s="74"/>
      <c r="K16" s="82">
        <v>5</v>
      </c>
      <c r="L16" s="114"/>
      <c r="M16" s="95">
        <v>9</v>
      </c>
      <c r="N16" s="81"/>
      <c r="O16" s="95">
        <v>8</v>
      </c>
      <c r="P16" s="81"/>
      <c r="Q16" s="106"/>
      <c r="R16" s="95">
        <v>9</v>
      </c>
      <c r="S16" s="81"/>
      <c r="T16" s="95">
        <v>8</v>
      </c>
      <c r="U16" s="81"/>
      <c r="V16" s="95">
        <v>7</v>
      </c>
      <c r="W16" s="126">
        <v>9</v>
      </c>
      <c r="X16" s="81" t="s">
        <v>257</v>
      </c>
      <c r="Y16" s="74" t="s">
        <v>257</v>
      </c>
      <c r="Z16" s="109">
        <v>9</v>
      </c>
      <c r="AA16" s="97"/>
      <c r="AB16" s="91">
        <f t="shared" si="1"/>
        <v>6.6923076923076925</v>
      </c>
      <c r="AC16" s="8">
        <f>ROUND(AB16,0)</f>
        <v>7</v>
      </c>
    </row>
    <row r="17" spans="3:29" s="5" customFormat="1" ht="13.5" thickBot="1">
      <c r="C17" s="289" t="s">
        <v>0</v>
      </c>
      <c r="D17" s="290"/>
      <c r="E17" s="183"/>
      <c r="F17" s="183">
        <f>AVERAGE(F3:F16)</f>
        <v>6.428571428571429</v>
      </c>
      <c r="G17" s="183"/>
      <c r="H17" s="179">
        <f>AVERAGE(H3:H16)</f>
        <v>5.785714285714286</v>
      </c>
      <c r="I17" s="199">
        <f>AVERAGE(I3:I16)</f>
        <v>8.357142857142858</v>
      </c>
      <c r="J17" s="183"/>
      <c r="K17" s="179">
        <f>AVERAGE(K3:K16)</f>
        <v>8.071428571428571</v>
      </c>
      <c r="L17" s="76"/>
      <c r="M17" s="86">
        <f>AVERAGE(M3:M16)</f>
        <v>8.642857142857142</v>
      </c>
      <c r="N17" s="85"/>
      <c r="O17" s="86">
        <f>AVERAGE(O3:O16)</f>
        <v>7.071428571428571</v>
      </c>
      <c r="P17" s="110"/>
      <c r="Q17" s="33"/>
      <c r="R17" s="86">
        <f>AVERAGE(R3:R16)</f>
        <v>8.285714285714286</v>
      </c>
      <c r="S17" s="85"/>
      <c r="T17" s="86">
        <f>AVERAGE(T3:T16)</f>
        <v>7.5</v>
      </c>
      <c r="U17" s="85"/>
      <c r="V17" s="86">
        <f>AVERAGE(V3:V16)</f>
        <v>7.5</v>
      </c>
      <c r="W17" s="110">
        <f>AVERAGE(W3:W16)</f>
        <v>7.285714285714286</v>
      </c>
      <c r="X17" s="178"/>
      <c r="Y17" s="183"/>
      <c r="Z17" s="181">
        <f>AVERAGE(Z3:Z16)</f>
        <v>9.071428571428571</v>
      </c>
      <c r="AA17" s="140"/>
      <c r="AB17" s="98">
        <f>AVERAGE(AB3:AB16)</f>
        <v>7.324592074592076</v>
      </c>
      <c r="AC17" s="33">
        <f>AVERAGE(AC3:AC16)</f>
        <v>7.642857142857143</v>
      </c>
    </row>
    <row r="18" spans="3:29" s="5" customFormat="1" ht="13.5" thickBot="1">
      <c r="C18" s="6"/>
      <c r="D18" s="93"/>
      <c r="E18" s="228"/>
      <c r="F18" s="284" t="s">
        <v>104</v>
      </c>
      <c r="G18" s="285"/>
      <c r="H18" s="286"/>
      <c r="I18" s="284" t="s">
        <v>314</v>
      </c>
      <c r="J18" s="285"/>
      <c r="K18" s="286"/>
      <c r="L18" s="281" t="s">
        <v>61</v>
      </c>
      <c r="M18" s="282"/>
      <c r="N18" s="281" t="s">
        <v>62</v>
      </c>
      <c r="O18" s="282"/>
      <c r="P18" s="281" t="s">
        <v>63</v>
      </c>
      <c r="Q18" s="283"/>
      <c r="R18" s="282"/>
      <c r="S18" s="281" t="s">
        <v>67</v>
      </c>
      <c r="T18" s="282"/>
      <c r="U18" s="281" t="s">
        <v>68</v>
      </c>
      <c r="V18" s="282"/>
      <c r="W18" s="90" t="s">
        <v>64</v>
      </c>
      <c r="X18" s="284" t="s">
        <v>65</v>
      </c>
      <c r="Y18" s="285"/>
      <c r="Z18" s="286"/>
      <c r="AA18" s="236" t="s">
        <v>82</v>
      </c>
      <c r="AB18" s="92"/>
      <c r="AC18" s="9"/>
    </row>
    <row r="19" spans="3:29" ht="12.75">
      <c r="C19" s="4" t="s">
        <v>46</v>
      </c>
      <c r="D19" s="54"/>
      <c r="E19" s="229"/>
      <c r="F19" s="279" t="s">
        <v>22</v>
      </c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34">
        <f>AC19/B16</f>
        <v>1</v>
      </c>
      <c r="AC19" s="8">
        <f>COUNTIF(AC3:AC16,"&gt;3")</f>
        <v>14</v>
      </c>
    </row>
    <row r="20" spans="3:29" ht="12.75">
      <c r="C20" s="4" t="s">
        <v>47</v>
      </c>
      <c r="D20" s="4"/>
      <c r="E20" s="4"/>
      <c r="F20" s="4"/>
      <c r="G20" s="4"/>
      <c r="H20" s="4"/>
      <c r="I20" s="4"/>
      <c r="J20" s="13" t="s">
        <v>315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13"/>
      <c r="X20" s="13"/>
      <c r="Y20" s="13"/>
      <c r="Z20" s="13"/>
      <c r="AA20" s="13"/>
      <c r="AB20" s="34">
        <f>AC20/B16</f>
        <v>1</v>
      </c>
      <c r="AC20" s="8">
        <f>COUNTIF(AC3:AC16,"&gt;6")</f>
        <v>14</v>
      </c>
    </row>
    <row r="22" ht="12.75">
      <c r="C22" t="s">
        <v>89</v>
      </c>
    </row>
    <row r="24" ht="12.75">
      <c r="AC24" s="103"/>
    </row>
  </sheetData>
  <sheetProtection/>
  <mergeCells count="11">
    <mergeCell ref="C1:K1"/>
    <mergeCell ref="C17:D17"/>
    <mergeCell ref="F18:H18"/>
    <mergeCell ref="U18:V18"/>
    <mergeCell ref="I18:K18"/>
    <mergeCell ref="F19:AA19"/>
    <mergeCell ref="L18:M18"/>
    <mergeCell ref="N18:O18"/>
    <mergeCell ref="P18:R18"/>
    <mergeCell ref="S18:T18"/>
    <mergeCell ref="X18:Z18"/>
  </mergeCells>
  <conditionalFormatting sqref="AC3:AC16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AB3:AB16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19"/>
  <sheetViews>
    <sheetView zoomScalePageLayoutView="0" workbookViewId="0" topLeftCell="B1">
      <selection activeCell="S3" sqref="S3:S13"/>
    </sheetView>
  </sheetViews>
  <sheetFormatPr defaultColWidth="9.00390625" defaultRowHeight="12.75"/>
  <cols>
    <col min="1" max="1" width="6.2539062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5" width="5.875" style="0" customWidth="1"/>
    <col min="6" max="6" width="5.375" style="0" customWidth="1"/>
    <col min="7" max="8" width="5.625" style="0" customWidth="1"/>
    <col min="9" max="17" width="5.375" style="0" customWidth="1"/>
    <col min="18" max="18" width="9.875" style="3" customWidth="1"/>
    <col min="19" max="19" width="12.125" style="10" bestFit="1" customWidth="1"/>
  </cols>
  <sheetData>
    <row r="1" spans="4:40" ht="13.5" thickBot="1">
      <c r="D1" s="70" t="s">
        <v>205</v>
      </c>
      <c r="E1" s="153"/>
      <c r="F1" s="153"/>
      <c r="G1" s="70"/>
      <c r="H1" s="70"/>
      <c r="I1" s="70"/>
      <c r="J1" s="153"/>
      <c r="K1" s="153"/>
      <c r="L1" s="153"/>
      <c r="M1" s="153"/>
      <c r="N1" s="153"/>
      <c r="O1" s="153"/>
      <c r="P1" s="153"/>
      <c r="Q1" s="153"/>
      <c r="R1" s="57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59"/>
      <c r="AJ1" s="60"/>
      <c r="AM1" s="14"/>
      <c r="AN1" s="15"/>
    </row>
    <row r="2" spans="2:36" ht="16.5" customHeight="1" thickBot="1">
      <c r="B2" s="61" t="s">
        <v>77</v>
      </c>
      <c r="C2" s="63" t="s">
        <v>26</v>
      </c>
      <c r="D2" s="102" t="s">
        <v>78</v>
      </c>
      <c r="E2" s="77">
        <v>42625</v>
      </c>
      <c r="F2" s="78">
        <v>42628</v>
      </c>
      <c r="G2" s="78">
        <v>42642</v>
      </c>
      <c r="H2" s="77">
        <v>42653</v>
      </c>
      <c r="I2" s="118">
        <v>42656</v>
      </c>
      <c r="J2" s="141">
        <v>42660</v>
      </c>
      <c r="K2" s="141">
        <v>42667</v>
      </c>
      <c r="L2" s="141">
        <v>42670</v>
      </c>
      <c r="M2" s="141">
        <v>42709</v>
      </c>
      <c r="N2" s="141">
        <v>42712</v>
      </c>
      <c r="O2" s="141">
        <v>42723</v>
      </c>
      <c r="P2" s="118">
        <v>42726</v>
      </c>
      <c r="Q2" s="118">
        <v>42730</v>
      </c>
      <c r="R2" s="64" t="s">
        <v>24</v>
      </c>
      <c r="S2" s="65" t="s">
        <v>147</v>
      </c>
      <c r="AC2" s="31"/>
      <c r="AD2" s="31"/>
      <c r="AE2" s="31"/>
      <c r="AF2" s="31"/>
      <c r="AG2" s="31"/>
      <c r="AH2" s="31"/>
      <c r="AI2" s="31"/>
      <c r="AJ2" s="31"/>
    </row>
    <row r="3" spans="1:22" ht="12.75">
      <c r="A3" s="3">
        <f aca="true" t="shared" si="0" ref="A3:A11">R3</f>
        <v>7</v>
      </c>
      <c r="B3" s="2">
        <v>1</v>
      </c>
      <c r="C3" s="2" t="s">
        <v>129</v>
      </c>
      <c r="D3" s="193" t="s">
        <v>350</v>
      </c>
      <c r="E3" s="84">
        <v>8</v>
      </c>
      <c r="F3" s="80">
        <v>6</v>
      </c>
      <c r="G3" s="82">
        <v>7</v>
      </c>
      <c r="H3" s="131">
        <v>8</v>
      </c>
      <c r="I3" s="132">
        <v>7</v>
      </c>
      <c r="J3" s="173">
        <v>8</v>
      </c>
      <c r="K3" s="187">
        <v>4</v>
      </c>
      <c r="L3" s="132">
        <v>7</v>
      </c>
      <c r="M3" s="132">
        <v>6</v>
      </c>
      <c r="N3" s="132">
        <v>8</v>
      </c>
      <c r="O3" s="190">
        <v>7</v>
      </c>
      <c r="P3" s="173">
        <v>8</v>
      </c>
      <c r="Q3" s="173"/>
      <c r="R3" s="100">
        <f aca="true" t="shared" si="1" ref="R3:R13">AVERAGE(E3:Q3)</f>
        <v>7</v>
      </c>
      <c r="S3" s="8">
        <f aca="true" t="shared" si="2" ref="S3:S13">ROUND(R3,0)</f>
        <v>7</v>
      </c>
      <c r="T3" s="1" t="s">
        <v>30</v>
      </c>
      <c r="U3" s="1">
        <f>COUNTIF(S3:S13,"&gt;8")</f>
        <v>2</v>
      </c>
      <c r="V3" s="46">
        <f>U3/$B$13</f>
        <v>0.18181818181818182</v>
      </c>
    </row>
    <row r="4" spans="1:22" ht="12.75">
      <c r="A4" s="3">
        <f t="shared" si="0"/>
        <v>7.545454545454546</v>
      </c>
      <c r="B4" s="2">
        <v>2</v>
      </c>
      <c r="C4" s="2" t="s">
        <v>130</v>
      </c>
      <c r="D4" s="133" t="s">
        <v>358</v>
      </c>
      <c r="E4" s="83">
        <v>8</v>
      </c>
      <c r="F4" s="95">
        <v>6</v>
      </c>
      <c r="G4" s="82">
        <v>6</v>
      </c>
      <c r="H4" s="83">
        <v>9</v>
      </c>
      <c r="I4" s="95">
        <v>7</v>
      </c>
      <c r="J4" s="97">
        <v>8</v>
      </c>
      <c r="K4" s="124">
        <v>9</v>
      </c>
      <c r="L4" s="95">
        <v>8</v>
      </c>
      <c r="M4" s="95">
        <v>6</v>
      </c>
      <c r="N4" s="95">
        <v>9</v>
      </c>
      <c r="O4" s="109">
        <v>7</v>
      </c>
      <c r="P4" s="97"/>
      <c r="Q4" s="97"/>
      <c r="R4" s="100">
        <f t="shared" si="1"/>
        <v>7.545454545454546</v>
      </c>
      <c r="S4" s="8">
        <f t="shared" si="2"/>
        <v>8</v>
      </c>
      <c r="T4" s="1" t="s">
        <v>31</v>
      </c>
      <c r="U4" s="47">
        <f>COUNTIF(S3:S13,7)+COUNTIF(S3:S13,8)</f>
        <v>9</v>
      </c>
      <c r="V4" s="46">
        <f>U4/$B$13</f>
        <v>0.8181818181818182</v>
      </c>
    </row>
    <row r="5" spans="1:22" ht="12.75">
      <c r="A5" s="3">
        <f t="shared" si="0"/>
        <v>7</v>
      </c>
      <c r="B5" s="2">
        <v>3</v>
      </c>
      <c r="C5" s="2" t="s">
        <v>131</v>
      </c>
      <c r="D5" s="133">
        <v>13</v>
      </c>
      <c r="E5" s="83">
        <v>9</v>
      </c>
      <c r="F5" s="82">
        <v>6</v>
      </c>
      <c r="G5" s="82">
        <v>7</v>
      </c>
      <c r="H5" s="83">
        <v>7</v>
      </c>
      <c r="I5" s="95">
        <v>8</v>
      </c>
      <c r="J5" s="97">
        <v>8</v>
      </c>
      <c r="K5" s="124">
        <v>4</v>
      </c>
      <c r="L5" s="95">
        <v>7</v>
      </c>
      <c r="M5" s="95">
        <v>6</v>
      </c>
      <c r="N5" s="95">
        <v>8</v>
      </c>
      <c r="O5" s="109">
        <v>7</v>
      </c>
      <c r="P5" s="97">
        <v>7</v>
      </c>
      <c r="Q5" s="97"/>
      <c r="R5" s="100">
        <f t="shared" si="1"/>
        <v>7</v>
      </c>
      <c r="S5" s="8">
        <f t="shared" si="2"/>
        <v>7</v>
      </c>
      <c r="T5" s="1" t="s">
        <v>32</v>
      </c>
      <c r="U5" s="47">
        <f>COUNTIF(S3:S13,4)+COUNTIF(S3:S13,5)+COUNTIF(S3:S13,6)</f>
        <v>0</v>
      </c>
      <c r="V5" s="46">
        <f>U5/$B$13</f>
        <v>0</v>
      </c>
    </row>
    <row r="6" spans="1:22" ht="12.75">
      <c r="A6" s="3">
        <f t="shared" si="0"/>
        <v>7.25</v>
      </c>
      <c r="B6" s="2">
        <v>4</v>
      </c>
      <c r="C6" s="2" t="s">
        <v>132</v>
      </c>
      <c r="D6" s="133">
        <v>12</v>
      </c>
      <c r="E6" s="83">
        <v>9</v>
      </c>
      <c r="F6" s="82">
        <v>6</v>
      </c>
      <c r="G6" s="82">
        <v>7</v>
      </c>
      <c r="H6" s="83">
        <v>8</v>
      </c>
      <c r="I6" s="95">
        <v>8</v>
      </c>
      <c r="J6" s="97">
        <v>8</v>
      </c>
      <c r="K6" s="124">
        <v>5</v>
      </c>
      <c r="L6" s="95">
        <v>7</v>
      </c>
      <c r="M6" s="95">
        <v>6</v>
      </c>
      <c r="N6" s="95">
        <v>9</v>
      </c>
      <c r="O6" s="109">
        <v>7</v>
      </c>
      <c r="P6" s="97">
        <v>7</v>
      </c>
      <c r="Q6" s="97"/>
      <c r="R6" s="100">
        <f t="shared" si="1"/>
        <v>7.25</v>
      </c>
      <c r="S6" s="8">
        <v>8</v>
      </c>
      <c r="T6" s="1" t="s">
        <v>33</v>
      </c>
      <c r="U6" s="1">
        <f>COUNTIF(S3:S13,"&lt;4")</f>
        <v>0</v>
      </c>
      <c r="V6" s="46">
        <f>U6/$B$13</f>
        <v>0</v>
      </c>
    </row>
    <row r="7" spans="1:22" ht="12.75">
      <c r="A7" s="3">
        <f t="shared" si="0"/>
        <v>6.833333333333333</v>
      </c>
      <c r="B7" s="2">
        <v>5</v>
      </c>
      <c r="C7" s="2" t="s">
        <v>133</v>
      </c>
      <c r="D7" s="133">
        <v>3</v>
      </c>
      <c r="E7" s="83">
        <v>8</v>
      </c>
      <c r="F7" s="95">
        <v>6</v>
      </c>
      <c r="G7" s="82">
        <v>7</v>
      </c>
      <c r="H7" s="83">
        <v>6</v>
      </c>
      <c r="I7" s="95">
        <v>6</v>
      </c>
      <c r="J7" s="97">
        <v>7</v>
      </c>
      <c r="K7" s="124">
        <v>6</v>
      </c>
      <c r="L7" s="95">
        <v>7</v>
      </c>
      <c r="M7" s="95">
        <v>6</v>
      </c>
      <c r="N7" s="95">
        <v>8</v>
      </c>
      <c r="O7" s="109">
        <v>7</v>
      </c>
      <c r="P7" s="97">
        <v>8</v>
      </c>
      <c r="Q7" s="97"/>
      <c r="R7" s="100">
        <f t="shared" si="1"/>
        <v>6.833333333333333</v>
      </c>
      <c r="S7" s="8">
        <f t="shared" si="2"/>
        <v>7</v>
      </c>
      <c r="T7" s="48" t="s">
        <v>34</v>
      </c>
      <c r="U7" s="1">
        <f>B13-SUM(U3:U6)</f>
        <v>0</v>
      </c>
      <c r="V7" s="46">
        <f>U7/$B$13</f>
        <v>0</v>
      </c>
    </row>
    <row r="8" spans="1:19" ht="12.75">
      <c r="A8" s="3">
        <f t="shared" si="0"/>
        <v>7</v>
      </c>
      <c r="B8" s="2">
        <v>6</v>
      </c>
      <c r="C8" s="2" t="s">
        <v>134</v>
      </c>
      <c r="D8" s="133">
        <v>11</v>
      </c>
      <c r="E8" s="83">
        <v>8</v>
      </c>
      <c r="F8" s="82">
        <v>5</v>
      </c>
      <c r="G8" s="82">
        <v>7</v>
      </c>
      <c r="H8" s="83">
        <v>8</v>
      </c>
      <c r="I8" s="95">
        <v>8</v>
      </c>
      <c r="J8" s="97">
        <v>8</v>
      </c>
      <c r="K8" s="124">
        <v>4</v>
      </c>
      <c r="L8" s="95">
        <v>7</v>
      </c>
      <c r="M8" s="95">
        <v>6</v>
      </c>
      <c r="N8" s="95">
        <v>9</v>
      </c>
      <c r="O8" s="109">
        <v>7</v>
      </c>
      <c r="P8" s="97">
        <v>7</v>
      </c>
      <c r="Q8" s="97"/>
      <c r="R8" s="100">
        <f t="shared" si="1"/>
        <v>7</v>
      </c>
      <c r="S8" s="8">
        <f t="shared" si="2"/>
        <v>7</v>
      </c>
    </row>
    <row r="9" spans="1:19" ht="12.75">
      <c r="A9" s="3">
        <f t="shared" si="0"/>
        <v>8.181818181818182</v>
      </c>
      <c r="B9" s="2">
        <v>7</v>
      </c>
      <c r="C9" s="2" t="s">
        <v>135</v>
      </c>
      <c r="D9" s="133">
        <v>4</v>
      </c>
      <c r="E9" s="83">
        <v>9</v>
      </c>
      <c r="F9" s="82">
        <v>9</v>
      </c>
      <c r="G9" s="82">
        <v>6</v>
      </c>
      <c r="H9" s="83">
        <v>9</v>
      </c>
      <c r="I9" s="95">
        <v>8</v>
      </c>
      <c r="J9" s="97">
        <v>8</v>
      </c>
      <c r="K9" s="124">
        <v>9</v>
      </c>
      <c r="L9" s="95">
        <v>8</v>
      </c>
      <c r="M9" s="95">
        <v>6</v>
      </c>
      <c r="N9" s="95">
        <v>9</v>
      </c>
      <c r="O9" s="109">
        <v>9</v>
      </c>
      <c r="P9" s="97"/>
      <c r="Q9" s="97"/>
      <c r="R9" s="100">
        <f t="shared" si="1"/>
        <v>8.181818181818182</v>
      </c>
      <c r="S9" s="8">
        <v>9</v>
      </c>
    </row>
    <row r="10" spans="1:19" ht="12.75">
      <c r="A10" s="3">
        <f t="shared" si="0"/>
        <v>7.5</v>
      </c>
      <c r="B10" s="2">
        <v>8</v>
      </c>
      <c r="C10" s="2" t="s">
        <v>136</v>
      </c>
      <c r="D10" s="133">
        <v>10</v>
      </c>
      <c r="E10" s="83">
        <v>9</v>
      </c>
      <c r="F10" s="82">
        <v>8</v>
      </c>
      <c r="G10" s="82">
        <v>7</v>
      </c>
      <c r="H10" s="83">
        <v>9</v>
      </c>
      <c r="I10" s="95">
        <v>8</v>
      </c>
      <c r="J10" s="97">
        <v>8</v>
      </c>
      <c r="K10" s="124">
        <v>4</v>
      </c>
      <c r="L10" s="95">
        <v>7</v>
      </c>
      <c r="M10" s="95">
        <v>6</v>
      </c>
      <c r="N10" s="95">
        <v>9</v>
      </c>
      <c r="O10" s="109">
        <v>7</v>
      </c>
      <c r="P10" s="97">
        <v>8</v>
      </c>
      <c r="Q10" s="97" t="s">
        <v>257</v>
      </c>
      <c r="R10" s="100">
        <f t="shared" si="1"/>
        <v>7.5</v>
      </c>
      <c r="S10" s="8">
        <f t="shared" si="2"/>
        <v>8</v>
      </c>
    </row>
    <row r="11" spans="1:19" ht="12.75">
      <c r="A11" s="3">
        <f t="shared" si="0"/>
        <v>7.181818181818182</v>
      </c>
      <c r="B11" s="2">
        <v>9</v>
      </c>
      <c r="C11" s="36" t="s">
        <v>137</v>
      </c>
      <c r="D11" s="133">
        <v>6</v>
      </c>
      <c r="E11" s="83">
        <v>8</v>
      </c>
      <c r="F11" s="82">
        <v>6</v>
      </c>
      <c r="G11" s="82">
        <v>7</v>
      </c>
      <c r="H11" s="83">
        <v>8</v>
      </c>
      <c r="I11" s="95">
        <v>7</v>
      </c>
      <c r="J11" s="97">
        <v>8</v>
      </c>
      <c r="K11" s="124">
        <v>6</v>
      </c>
      <c r="L11" s="95">
        <v>7</v>
      </c>
      <c r="M11" s="95">
        <v>6</v>
      </c>
      <c r="N11" s="95">
        <v>9</v>
      </c>
      <c r="O11" s="109">
        <v>7</v>
      </c>
      <c r="P11" s="97"/>
      <c r="Q11" s="97"/>
      <c r="R11" s="100">
        <f t="shared" si="1"/>
        <v>7.181818181818182</v>
      </c>
      <c r="S11" s="8">
        <v>8</v>
      </c>
    </row>
    <row r="12" spans="1:19" ht="12.75">
      <c r="A12" s="3">
        <f>R12</f>
        <v>7.5</v>
      </c>
      <c r="B12" s="2">
        <v>10</v>
      </c>
      <c r="C12" s="36" t="s">
        <v>138</v>
      </c>
      <c r="D12" s="133" t="s">
        <v>91</v>
      </c>
      <c r="E12" s="83">
        <v>8</v>
      </c>
      <c r="F12" s="82">
        <v>6</v>
      </c>
      <c r="G12" s="80">
        <v>7</v>
      </c>
      <c r="H12" s="84">
        <v>8</v>
      </c>
      <c r="I12" s="94">
        <v>8</v>
      </c>
      <c r="J12" s="97">
        <v>8</v>
      </c>
      <c r="K12" s="124">
        <v>8</v>
      </c>
      <c r="L12" s="95">
        <v>7</v>
      </c>
      <c r="M12" s="95">
        <v>6</v>
      </c>
      <c r="N12" s="95">
        <v>9</v>
      </c>
      <c r="O12" s="109">
        <v>7</v>
      </c>
      <c r="P12" s="97">
        <v>8</v>
      </c>
      <c r="Q12" s="97"/>
      <c r="R12" s="100">
        <f t="shared" si="1"/>
        <v>7.5</v>
      </c>
      <c r="S12" s="8">
        <f t="shared" si="2"/>
        <v>8</v>
      </c>
    </row>
    <row r="13" spans="1:19" ht="13.5" thickBot="1">
      <c r="A13" s="3">
        <f>R13</f>
        <v>8.583333333333334</v>
      </c>
      <c r="B13" s="2">
        <v>11</v>
      </c>
      <c r="C13" s="36" t="s">
        <v>139</v>
      </c>
      <c r="D13" s="133">
        <v>8</v>
      </c>
      <c r="E13" s="83">
        <v>9</v>
      </c>
      <c r="F13" s="82">
        <v>9</v>
      </c>
      <c r="G13" s="80">
        <v>10</v>
      </c>
      <c r="H13" s="84">
        <v>9</v>
      </c>
      <c r="I13" s="94">
        <v>8</v>
      </c>
      <c r="J13" s="97">
        <v>8</v>
      </c>
      <c r="K13" s="124">
        <v>9</v>
      </c>
      <c r="L13" s="95">
        <v>8</v>
      </c>
      <c r="M13" s="95">
        <v>6</v>
      </c>
      <c r="N13" s="95">
        <v>9</v>
      </c>
      <c r="O13" s="109">
        <v>9</v>
      </c>
      <c r="P13" s="97">
        <v>9</v>
      </c>
      <c r="Q13" s="207"/>
      <c r="R13" s="100">
        <f t="shared" si="1"/>
        <v>8.583333333333334</v>
      </c>
      <c r="S13" s="8">
        <f t="shared" si="2"/>
        <v>9</v>
      </c>
    </row>
    <row r="14" spans="2:19" s="5" customFormat="1" ht="13.5" thickBot="1">
      <c r="B14" s="2"/>
      <c r="C14" s="289" t="s">
        <v>0</v>
      </c>
      <c r="D14" s="290"/>
      <c r="E14" s="85"/>
      <c r="F14" s="86">
        <f>AVERAGE(F3:F13)</f>
        <v>6.636363636363637</v>
      </c>
      <c r="G14" s="86">
        <f>AVERAGE(G3:G13)</f>
        <v>7.090909090909091</v>
      </c>
      <c r="H14" s="85"/>
      <c r="I14" s="86">
        <f aca="true" t="shared" si="3" ref="I14:P14">AVERAGE(I3:I13)</f>
        <v>7.545454545454546</v>
      </c>
      <c r="J14" s="89">
        <f t="shared" si="3"/>
        <v>7.909090909090909</v>
      </c>
      <c r="K14" s="120">
        <f t="shared" si="3"/>
        <v>6.181818181818182</v>
      </c>
      <c r="L14" s="108">
        <f t="shared" si="3"/>
        <v>7.2727272727272725</v>
      </c>
      <c r="M14" s="108">
        <f t="shared" si="3"/>
        <v>6</v>
      </c>
      <c r="N14" s="108">
        <f t="shared" si="3"/>
        <v>8.727272727272727</v>
      </c>
      <c r="O14" s="108">
        <f t="shared" si="3"/>
        <v>7.363636363636363</v>
      </c>
      <c r="P14" s="140">
        <f t="shared" si="3"/>
        <v>7.75</v>
      </c>
      <c r="Q14" s="257"/>
      <c r="R14" s="98">
        <f>AVERAGE(R3:R13)</f>
        <v>7.415977961432507</v>
      </c>
      <c r="S14" s="33">
        <f>AVERAGE(S3:S13)</f>
        <v>7.818181818181818</v>
      </c>
    </row>
    <row r="15" spans="2:19" s="5" customFormat="1" ht="13.5" thickBot="1">
      <c r="B15" s="2"/>
      <c r="C15" s="6"/>
      <c r="D15" s="71"/>
      <c r="E15" s="306" t="s">
        <v>334</v>
      </c>
      <c r="F15" s="310"/>
      <c r="G15" s="156" t="s">
        <v>107</v>
      </c>
      <c r="H15" s="293" t="s">
        <v>333</v>
      </c>
      <c r="I15" s="294"/>
      <c r="J15" s="152" t="s">
        <v>109</v>
      </c>
      <c r="K15" s="180" t="s">
        <v>110</v>
      </c>
      <c r="L15" s="152" t="s">
        <v>111</v>
      </c>
      <c r="M15" s="152" t="s">
        <v>112</v>
      </c>
      <c r="N15" s="156" t="s">
        <v>113</v>
      </c>
      <c r="O15" s="152" t="s">
        <v>145</v>
      </c>
      <c r="P15" s="254" t="s">
        <v>361</v>
      </c>
      <c r="Q15" s="152" t="s">
        <v>114</v>
      </c>
      <c r="R15" s="92"/>
      <c r="S15" s="9"/>
    </row>
    <row r="16" spans="2:19" ht="13.5" thickBot="1">
      <c r="B16" s="2"/>
      <c r="C16" s="4" t="s">
        <v>36</v>
      </c>
      <c r="D16" s="72"/>
      <c r="E16" s="293" t="s">
        <v>202</v>
      </c>
      <c r="F16" s="296"/>
      <c r="G16" s="296"/>
      <c r="H16" s="296"/>
      <c r="I16" s="296"/>
      <c r="J16" s="296"/>
      <c r="K16" s="296"/>
      <c r="L16" s="294"/>
      <c r="M16" s="296" t="s">
        <v>343</v>
      </c>
      <c r="N16" s="296"/>
      <c r="O16" s="294"/>
      <c r="P16" s="180"/>
      <c r="Q16" s="253" t="s">
        <v>203</v>
      </c>
      <c r="R16" s="69">
        <f>S16/$B$13</f>
        <v>1</v>
      </c>
      <c r="S16" s="8">
        <f>COUNTIF(S3:S13,"&gt;3")</f>
        <v>11</v>
      </c>
    </row>
    <row r="17" spans="2:19" ht="12.75">
      <c r="B17" s="2"/>
      <c r="C17" s="4" t="s">
        <v>37</v>
      </c>
      <c r="D17" s="4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9">
        <f>S17/$B$13</f>
        <v>1</v>
      </c>
      <c r="S17" s="8">
        <f>COUNTIF(S3:S13,"&gt;6")</f>
        <v>11</v>
      </c>
    </row>
    <row r="19" ht="12.75">
      <c r="C19" t="s">
        <v>335</v>
      </c>
    </row>
  </sheetData>
  <sheetProtection/>
  <mergeCells count="5">
    <mergeCell ref="M16:O16"/>
    <mergeCell ref="C14:D14"/>
    <mergeCell ref="E15:F15"/>
    <mergeCell ref="H15:I15"/>
    <mergeCell ref="E16:L16"/>
  </mergeCells>
  <conditionalFormatting sqref="S3:S13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R3:R13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17"/>
  <sheetViews>
    <sheetView zoomScalePageLayoutView="0" workbookViewId="0" topLeftCell="F1">
      <selection activeCell="X3" sqref="X3:X11"/>
    </sheetView>
  </sheetViews>
  <sheetFormatPr defaultColWidth="9.00390625" defaultRowHeight="12.75"/>
  <cols>
    <col min="1" max="1" width="4.875" style="0" hidden="1" customWidth="1"/>
    <col min="2" max="2" width="3.00390625" style="0" bestFit="1" customWidth="1"/>
    <col min="3" max="3" width="21.875" style="0" customWidth="1"/>
    <col min="4" max="4" width="7.00390625" style="0" customWidth="1"/>
    <col min="5" max="5" width="7.875" style="0" customWidth="1"/>
    <col min="6" max="6" width="5.875" style="0" customWidth="1"/>
    <col min="7" max="7" width="5.375" style="0" customWidth="1"/>
    <col min="8" max="9" width="5.625" style="0" customWidth="1"/>
    <col min="10" max="10" width="5.375" style="0" customWidth="1"/>
    <col min="11" max="11" width="3.75390625" style="0" customWidth="1"/>
    <col min="12" max="12" width="5.375" style="0" customWidth="1"/>
    <col min="13" max="13" width="3.875" style="0" customWidth="1"/>
    <col min="14" max="14" width="5.375" style="0" customWidth="1"/>
    <col min="15" max="15" width="3.25390625" style="0" customWidth="1"/>
    <col min="16" max="20" width="5.375" style="0" customWidth="1"/>
    <col min="22" max="22" width="5.75390625" style="0" customWidth="1"/>
    <col min="23" max="23" width="9.875" style="3" customWidth="1"/>
    <col min="24" max="24" width="12.125" style="10" bestFit="1" customWidth="1"/>
  </cols>
  <sheetData>
    <row r="1" spans="5:45" ht="13.5" thickBot="1">
      <c r="E1" s="70" t="s">
        <v>206</v>
      </c>
      <c r="F1" s="153"/>
      <c r="G1" s="153"/>
      <c r="H1" s="70"/>
      <c r="I1" s="70"/>
      <c r="J1" s="70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57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59"/>
      <c r="AO1" s="60"/>
      <c r="AR1" s="14"/>
      <c r="AS1" s="15"/>
    </row>
    <row r="2" spans="2:41" ht="16.5" customHeight="1" thickBot="1">
      <c r="B2" s="233" t="s">
        <v>77</v>
      </c>
      <c r="C2" s="234" t="s">
        <v>26</v>
      </c>
      <c r="D2" s="232" t="s">
        <v>339</v>
      </c>
      <c r="E2" s="102" t="s">
        <v>78</v>
      </c>
      <c r="F2" s="77">
        <v>42625</v>
      </c>
      <c r="G2" s="78">
        <v>42628</v>
      </c>
      <c r="H2" s="78">
        <v>42639</v>
      </c>
      <c r="I2" s="77">
        <v>42646</v>
      </c>
      <c r="J2" s="118">
        <v>42656</v>
      </c>
      <c r="K2" s="154"/>
      <c r="L2" s="149">
        <v>42660</v>
      </c>
      <c r="M2" s="149"/>
      <c r="N2" s="149">
        <v>42667</v>
      </c>
      <c r="O2" s="149"/>
      <c r="P2" s="149">
        <v>42670</v>
      </c>
      <c r="Q2" s="141">
        <v>42674</v>
      </c>
      <c r="R2" s="141">
        <v>42684</v>
      </c>
      <c r="S2" s="149">
        <v>42688</v>
      </c>
      <c r="T2" s="154">
        <v>43060</v>
      </c>
      <c r="U2" s="118">
        <v>42698</v>
      </c>
      <c r="V2" s="78">
        <v>42702</v>
      </c>
      <c r="W2" s="64" t="s">
        <v>24</v>
      </c>
      <c r="X2" s="65" t="s">
        <v>147</v>
      </c>
      <c r="AH2" s="31"/>
      <c r="AI2" s="31"/>
      <c r="AJ2" s="31"/>
      <c r="AK2" s="31"/>
      <c r="AL2" s="31"/>
      <c r="AM2" s="31"/>
      <c r="AN2" s="31"/>
      <c r="AO2" s="31"/>
    </row>
    <row r="3" spans="1:27" ht="12.75">
      <c r="A3" s="3">
        <f aca="true" t="shared" si="0" ref="A3:A11">W3</f>
        <v>6.384615384615385</v>
      </c>
      <c r="B3" s="2">
        <v>1</v>
      </c>
      <c r="C3" s="2" t="s">
        <v>116</v>
      </c>
      <c r="D3" s="66">
        <v>12</v>
      </c>
      <c r="E3" s="193">
        <v>4</v>
      </c>
      <c r="F3" s="84">
        <v>9</v>
      </c>
      <c r="G3" s="80">
        <v>8</v>
      </c>
      <c r="H3" s="82">
        <v>6</v>
      </c>
      <c r="I3" s="131">
        <v>4</v>
      </c>
      <c r="J3" s="190">
        <v>6</v>
      </c>
      <c r="K3" s="129"/>
      <c r="L3" s="190">
        <v>7</v>
      </c>
      <c r="M3" s="129"/>
      <c r="N3" s="132">
        <v>6</v>
      </c>
      <c r="O3" s="139"/>
      <c r="P3" s="132">
        <v>6</v>
      </c>
      <c r="Q3" s="187">
        <v>5</v>
      </c>
      <c r="R3" s="190">
        <v>7</v>
      </c>
      <c r="S3" s="173">
        <v>7</v>
      </c>
      <c r="T3" s="173">
        <v>7</v>
      </c>
      <c r="U3" s="237"/>
      <c r="V3" s="132">
        <v>5</v>
      </c>
      <c r="W3" s="100">
        <f aca="true" t="shared" si="1" ref="W3:W11">AVERAGE(F3:V3)</f>
        <v>6.384615384615385</v>
      </c>
      <c r="X3" s="8">
        <v>7</v>
      </c>
      <c r="Y3" s="1" t="s">
        <v>30</v>
      </c>
      <c r="Z3" s="1">
        <f>COUNTIF(X3:X11,"&gt;8")</f>
        <v>0</v>
      </c>
      <c r="AA3" s="46">
        <f>Z3/$B$11</f>
        <v>0</v>
      </c>
    </row>
    <row r="4" spans="1:27" ht="12.75">
      <c r="A4" s="3">
        <f t="shared" si="0"/>
        <v>6.461538461538462</v>
      </c>
      <c r="B4" s="2">
        <v>2</v>
      </c>
      <c r="C4" s="2" t="s">
        <v>117</v>
      </c>
      <c r="D4" s="67">
        <v>6</v>
      </c>
      <c r="E4" s="133" t="s">
        <v>345</v>
      </c>
      <c r="F4" s="83">
        <v>9</v>
      </c>
      <c r="G4" s="95">
        <v>4</v>
      </c>
      <c r="H4" s="82">
        <v>7</v>
      </c>
      <c r="I4" s="83">
        <v>4</v>
      </c>
      <c r="J4" s="109">
        <v>7</v>
      </c>
      <c r="K4" s="81"/>
      <c r="L4" s="109">
        <v>7</v>
      </c>
      <c r="M4" s="81"/>
      <c r="N4" s="95">
        <v>7</v>
      </c>
      <c r="O4" s="115"/>
      <c r="P4" s="95">
        <v>7</v>
      </c>
      <c r="Q4" s="124">
        <v>5</v>
      </c>
      <c r="R4" s="109">
        <v>7</v>
      </c>
      <c r="S4" s="97">
        <v>7</v>
      </c>
      <c r="T4" s="97">
        <v>8</v>
      </c>
      <c r="U4" s="106"/>
      <c r="V4" s="95">
        <v>5</v>
      </c>
      <c r="W4" s="100">
        <f t="shared" si="1"/>
        <v>6.461538461538462</v>
      </c>
      <c r="X4" s="8">
        <v>7</v>
      </c>
      <c r="Y4" s="1" t="s">
        <v>31</v>
      </c>
      <c r="Z4" s="47">
        <f>COUNTIF(X3:X11,7)+COUNTIF(X3:X11,8)</f>
        <v>6</v>
      </c>
      <c r="AA4" s="46">
        <f>Z4/$B$11</f>
        <v>0.6666666666666666</v>
      </c>
    </row>
    <row r="5" spans="1:27" ht="12.75">
      <c r="A5" s="3">
        <f t="shared" si="0"/>
        <v>6.538461538461538</v>
      </c>
      <c r="B5" s="2">
        <v>3</v>
      </c>
      <c r="C5" s="2" t="s">
        <v>118</v>
      </c>
      <c r="D5" s="67">
        <v>3</v>
      </c>
      <c r="E5" s="133">
        <v>13</v>
      </c>
      <c r="F5" s="83">
        <v>9</v>
      </c>
      <c r="G5" s="82">
        <v>5</v>
      </c>
      <c r="H5" s="82">
        <v>7</v>
      </c>
      <c r="I5" s="83">
        <v>4</v>
      </c>
      <c r="J5" s="109">
        <v>7</v>
      </c>
      <c r="K5" s="81"/>
      <c r="L5" s="109">
        <v>7</v>
      </c>
      <c r="M5" s="81"/>
      <c r="N5" s="95">
        <v>6</v>
      </c>
      <c r="O5" s="115"/>
      <c r="P5" s="95">
        <v>7</v>
      </c>
      <c r="Q5" s="124">
        <v>7</v>
      </c>
      <c r="R5" s="109">
        <v>7</v>
      </c>
      <c r="S5" s="97">
        <v>7</v>
      </c>
      <c r="T5" s="97">
        <v>7</v>
      </c>
      <c r="U5" s="106"/>
      <c r="V5" s="95">
        <v>5</v>
      </c>
      <c r="W5" s="100">
        <f t="shared" si="1"/>
        <v>6.538461538461538</v>
      </c>
      <c r="X5" s="8">
        <f aca="true" t="shared" si="2" ref="X5:X11">ROUND(W5,0)</f>
        <v>7</v>
      </c>
      <c r="Y5" s="1" t="s">
        <v>32</v>
      </c>
      <c r="Z5" s="47">
        <f>COUNTIF(X3:X11,4)+COUNTIF(X3:X11,5)+COUNTIF(X3:X11,6)</f>
        <v>3</v>
      </c>
      <c r="AA5" s="46">
        <f>Z5/$B$11</f>
        <v>0.3333333333333333</v>
      </c>
    </row>
    <row r="6" spans="1:27" ht="12.75">
      <c r="A6" s="3">
        <f t="shared" si="0"/>
        <v>6.769230769230769</v>
      </c>
      <c r="B6" s="2">
        <v>4</v>
      </c>
      <c r="C6" s="2" t="s">
        <v>119</v>
      </c>
      <c r="D6" s="67">
        <v>5</v>
      </c>
      <c r="E6" s="133">
        <v>11</v>
      </c>
      <c r="F6" s="83">
        <v>9</v>
      </c>
      <c r="G6" s="82">
        <v>6</v>
      </c>
      <c r="H6" s="82">
        <v>7</v>
      </c>
      <c r="I6" s="83">
        <v>5</v>
      </c>
      <c r="J6" s="109">
        <v>7</v>
      </c>
      <c r="K6" s="81"/>
      <c r="L6" s="109">
        <v>7</v>
      </c>
      <c r="M6" s="81"/>
      <c r="N6" s="95">
        <v>8</v>
      </c>
      <c r="O6" s="115"/>
      <c r="P6" s="95">
        <v>7</v>
      </c>
      <c r="Q6" s="124">
        <v>5</v>
      </c>
      <c r="R6" s="109">
        <v>7</v>
      </c>
      <c r="S6" s="97">
        <v>7</v>
      </c>
      <c r="T6" s="97">
        <v>8</v>
      </c>
      <c r="U6" s="106"/>
      <c r="V6" s="95">
        <v>5</v>
      </c>
      <c r="W6" s="100">
        <f t="shared" si="1"/>
        <v>6.769230769230769</v>
      </c>
      <c r="X6" s="8">
        <f t="shared" si="2"/>
        <v>7</v>
      </c>
      <c r="Y6" s="1" t="s">
        <v>33</v>
      </c>
      <c r="Z6" s="1">
        <f>COUNTIF(X3:X11,"&lt;4")</f>
        <v>0</v>
      </c>
      <c r="AA6" s="46">
        <f>Z6/$B$11</f>
        <v>0</v>
      </c>
    </row>
    <row r="7" spans="1:27" ht="12.75">
      <c r="A7" s="3">
        <f t="shared" si="0"/>
        <v>5.066666666666666</v>
      </c>
      <c r="B7" s="2">
        <v>5</v>
      </c>
      <c r="C7" s="2" t="s">
        <v>120</v>
      </c>
      <c r="D7" s="67">
        <v>13</v>
      </c>
      <c r="E7" s="133" t="s">
        <v>128</v>
      </c>
      <c r="F7" s="83">
        <v>6</v>
      </c>
      <c r="G7" s="95">
        <v>7</v>
      </c>
      <c r="H7" s="82">
        <v>4</v>
      </c>
      <c r="I7" s="83">
        <v>4</v>
      </c>
      <c r="J7" s="109">
        <v>5</v>
      </c>
      <c r="K7" s="81">
        <v>1</v>
      </c>
      <c r="L7" s="109">
        <v>5</v>
      </c>
      <c r="M7" s="81"/>
      <c r="N7" s="95">
        <v>6</v>
      </c>
      <c r="O7" s="115">
        <v>1</v>
      </c>
      <c r="P7" s="95">
        <v>7</v>
      </c>
      <c r="Q7" s="124">
        <v>5</v>
      </c>
      <c r="R7" s="109">
        <v>6</v>
      </c>
      <c r="S7" s="97">
        <v>7</v>
      </c>
      <c r="T7" s="97">
        <v>7</v>
      </c>
      <c r="U7" s="106"/>
      <c r="V7" s="95">
        <v>5</v>
      </c>
      <c r="W7" s="100">
        <f t="shared" si="1"/>
        <v>5.066666666666666</v>
      </c>
      <c r="X7" s="8">
        <f t="shared" si="2"/>
        <v>5</v>
      </c>
      <c r="Y7" s="48" t="s">
        <v>34</v>
      </c>
      <c r="Z7" s="1">
        <f>B11-SUM(Z3:Z6)</f>
        <v>0</v>
      </c>
      <c r="AA7" s="46">
        <f>Z7/$B$11</f>
        <v>0</v>
      </c>
    </row>
    <row r="8" spans="1:24" ht="12.75">
      <c r="A8" s="3">
        <f t="shared" si="0"/>
        <v>6.384615384615385</v>
      </c>
      <c r="B8" s="2">
        <v>6</v>
      </c>
      <c r="C8" s="2" t="s">
        <v>121</v>
      </c>
      <c r="D8" s="67">
        <v>11</v>
      </c>
      <c r="E8" s="133">
        <v>5</v>
      </c>
      <c r="F8" s="83">
        <v>9</v>
      </c>
      <c r="G8" s="82">
        <v>5</v>
      </c>
      <c r="H8" s="82">
        <v>7</v>
      </c>
      <c r="I8" s="83">
        <v>4</v>
      </c>
      <c r="J8" s="109">
        <v>6</v>
      </c>
      <c r="K8" s="81"/>
      <c r="L8" s="109">
        <v>7</v>
      </c>
      <c r="M8" s="81"/>
      <c r="N8" s="95">
        <v>4</v>
      </c>
      <c r="O8" s="115"/>
      <c r="P8" s="95">
        <v>9</v>
      </c>
      <c r="Q8" s="124">
        <v>5</v>
      </c>
      <c r="R8" s="109">
        <v>7</v>
      </c>
      <c r="S8" s="97">
        <v>7</v>
      </c>
      <c r="T8" s="97">
        <v>8</v>
      </c>
      <c r="U8" s="106"/>
      <c r="V8" s="95">
        <v>5</v>
      </c>
      <c r="W8" s="100">
        <f t="shared" si="1"/>
        <v>6.384615384615385</v>
      </c>
      <c r="X8" s="8">
        <v>7</v>
      </c>
    </row>
    <row r="9" spans="1:24" ht="12.75">
      <c r="A9" s="3">
        <f t="shared" si="0"/>
        <v>6.538461538461538</v>
      </c>
      <c r="B9" s="2">
        <v>7</v>
      </c>
      <c r="C9" s="2" t="s">
        <v>122</v>
      </c>
      <c r="D9" s="67">
        <v>10</v>
      </c>
      <c r="E9" s="133">
        <v>6</v>
      </c>
      <c r="F9" s="83">
        <v>9</v>
      </c>
      <c r="G9" s="82">
        <v>6</v>
      </c>
      <c r="H9" s="82">
        <v>7</v>
      </c>
      <c r="I9" s="83">
        <v>4</v>
      </c>
      <c r="J9" s="109">
        <v>6</v>
      </c>
      <c r="K9" s="81"/>
      <c r="L9" s="109">
        <v>7</v>
      </c>
      <c r="M9" s="81"/>
      <c r="N9" s="95">
        <v>4</v>
      </c>
      <c r="O9" s="115"/>
      <c r="P9" s="95">
        <v>9</v>
      </c>
      <c r="Q9" s="124">
        <v>7</v>
      </c>
      <c r="R9" s="109">
        <v>7</v>
      </c>
      <c r="S9" s="97">
        <v>7</v>
      </c>
      <c r="T9" s="97">
        <v>7</v>
      </c>
      <c r="U9" s="106"/>
      <c r="V9" s="95">
        <v>5</v>
      </c>
      <c r="W9" s="100">
        <f t="shared" si="1"/>
        <v>6.538461538461538</v>
      </c>
      <c r="X9" s="8">
        <f t="shared" si="2"/>
        <v>7</v>
      </c>
    </row>
    <row r="10" spans="1:24" ht="12.75">
      <c r="A10" s="3">
        <f t="shared" si="0"/>
        <v>5.714285714285714</v>
      </c>
      <c r="B10" s="2">
        <v>8</v>
      </c>
      <c r="C10" s="2" t="s">
        <v>140</v>
      </c>
      <c r="D10" s="67">
        <v>8</v>
      </c>
      <c r="E10" s="133">
        <v>8</v>
      </c>
      <c r="F10" s="83">
        <v>8</v>
      </c>
      <c r="G10" s="82">
        <v>5</v>
      </c>
      <c r="H10" s="82">
        <v>5</v>
      </c>
      <c r="I10" s="83">
        <v>4</v>
      </c>
      <c r="J10" s="109">
        <v>4</v>
      </c>
      <c r="K10" s="81"/>
      <c r="L10" s="109">
        <v>7</v>
      </c>
      <c r="M10" s="81">
        <v>2</v>
      </c>
      <c r="N10" s="95">
        <v>4</v>
      </c>
      <c r="O10" s="198"/>
      <c r="P10" s="95">
        <v>9</v>
      </c>
      <c r="Q10" s="124">
        <v>5</v>
      </c>
      <c r="R10" s="109">
        <v>7</v>
      </c>
      <c r="S10" s="97">
        <v>7</v>
      </c>
      <c r="T10" s="97">
        <v>8</v>
      </c>
      <c r="U10" s="106"/>
      <c r="V10" s="95">
        <v>5</v>
      </c>
      <c r="W10" s="100">
        <f t="shared" si="1"/>
        <v>5.714285714285714</v>
      </c>
      <c r="X10" s="8">
        <f t="shared" si="2"/>
        <v>6</v>
      </c>
    </row>
    <row r="11" spans="1:24" ht="12.75">
      <c r="A11" s="3">
        <f t="shared" si="0"/>
        <v>6.153846153846154</v>
      </c>
      <c r="B11" s="2">
        <v>9</v>
      </c>
      <c r="C11" s="36" t="s">
        <v>123</v>
      </c>
      <c r="D11" s="66">
        <v>4</v>
      </c>
      <c r="E11" s="133">
        <v>12</v>
      </c>
      <c r="F11" s="83">
        <v>9</v>
      </c>
      <c r="G11" s="82">
        <v>5</v>
      </c>
      <c r="H11" s="80">
        <v>4</v>
      </c>
      <c r="I11" s="84">
        <v>5</v>
      </c>
      <c r="J11" s="107">
        <v>5</v>
      </c>
      <c r="K11" s="81"/>
      <c r="L11" s="109">
        <v>7</v>
      </c>
      <c r="M11" s="81"/>
      <c r="N11" s="95">
        <v>4</v>
      </c>
      <c r="O11" s="198"/>
      <c r="P11" s="95">
        <v>7</v>
      </c>
      <c r="Q11" s="124">
        <v>7</v>
      </c>
      <c r="R11" s="109">
        <v>7</v>
      </c>
      <c r="S11" s="97">
        <v>7</v>
      </c>
      <c r="T11" s="97">
        <v>8</v>
      </c>
      <c r="U11" s="106"/>
      <c r="V11" s="95">
        <v>5</v>
      </c>
      <c r="W11" s="100">
        <f t="shared" si="1"/>
        <v>6.153846153846154</v>
      </c>
      <c r="X11" s="8">
        <f t="shared" si="2"/>
        <v>6</v>
      </c>
    </row>
    <row r="12" spans="2:25" s="5" customFormat="1" ht="13.5" thickBot="1">
      <c r="B12" s="2"/>
      <c r="C12" s="289" t="s">
        <v>0</v>
      </c>
      <c r="D12" s="290"/>
      <c r="E12" s="290"/>
      <c r="F12" s="86">
        <f>AVERAGE(F3:F11)</f>
        <v>8.555555555555555</v>
      </c>
      <c r="G12" s="86">
        <f>AVERAGE(G3:G11)</f>
        <v>5.666666666666667</v>
      </c>
      <c r="H12" s="86">
        <f>AVERAGE(H3:H11)</f>
        <v>6</v>
      </c>
      <c r="I12" s="85"/>
      <c r="J12" s="108">
        <f aca="true" t="shared" si="3" ref="J12:S12">AVERAGE(J3:J11)</f>
        <v>5.888888888888889</v>
      </c>
      <c r="K12" s="178"/>
      <c r="L12" s="181">
        <f t="shared" si="3"/>
        <v>6.777777777777778</v>
      </c>
      <c r="M12" s="178"/>
      <c r="N12" s="179">
        <f t="shared" si="3"/>
        <v>5.444444444444445</v>
      </c>
      <c r="O12" s="199"/>
      <c r="P12" s="179">
        <f t="shared" si="3"/>
        <v>7.555555555555555</v>
      </c>
      <c r="Q12" s="120">
        <f t="shared" si="3"/>
        <v>5.666666666666667</v>
      </c>
      <c r="R12" s="108">
        <f t="shared" si="3"/>
        <v>6.888888888888889</v>
      </c>
      <c r="S12" s="140">
        <f t="shared" si="3"/>
        <v>7</v>
      </c>
      <c r="T12" s="140"/>
      <c r="U12" s="182"/>
      <c r="V12" s="179">
        <f>AVERAGE(V3:V11)</f>
        <v>5</v>
      </c>
      <c r="W12" s="98">
        <f>AVERAGE(W3:W11)</f>
        <v>6.223524623524624</v>
      </c>
      <c r="X12" s="33">
        <f>AVERAGE(X3:X11)</f>
        <v>6.555555555555555</v>
      </c>
      <c r="Y12" s="255"/>
    </row>
    <row r="13" spans="2:24" s="5" customFormat="1" ht="13.5" thickBot="1">
      <c r="B13" s="2"/>
      <c r="C13" s="6"/>
      <c r="D13" s="93"/>
      <c r="E13" s="71"/>
      <c r="F13" s="306" t="s">
        <v>334</v>
      </c>
      <c r="G13" s="310"/>
      <c r="H13" s="156" t="s">
        <v>107</v>
      </c>
      <c r="I13" s="293" t="s">
        <v>333</v>
      </c>
      <c r="J13" s="294"/>
      <c r="K13" s="195"/>
      <c r="L13" s="236" t="s">
        <v>109</v>
      </c>
      <c r="M13" s="293" t="s">
        <v>110</v>
      </c>
      <c r="N13" s="294"/>
      <c r="O13" s="293" t="s">
        <v>111</v>
      </c>
      <c r="P13" s="294"/>
      <c r="Q13" s="152" t="s">
        <v>112</v>
      </c>
      <c r="R13" s="156" t="s">
        <v>113</v>
      </c>
      <c r="S13" s="152" t="s">
        <v>145</v>
      </c>
      <c r="T13" s="253" t="s">
        <v>361</v>
      </c>
      <c r="U13" s="293" t="s">
        <v>114</v>
      </c>
      <c r="V13" s="294"/>
      <c r="W13" s="92"/>
      <c r="X13" s="9"/>
    </row>
    <row r="14" spans="2:24" ht="13.5" thickBot="1">
      <c r="B14" s="2"/>
      <c r="C14" s="4" t="s">
        <v>36</v>
      </c>
      <c r="D14" s="54"/>
      <c r="E14" s="72"/>
      <c r="F14" s="293" t="s">
        <v>202</v>
      </c>
      <c r="G14" s="296"/>
      <c r="H14" s="296"/>
      <c r="I14" s="296"/>
      <c r="J14" s="296"/>
      <c r="K14" s="296"/>
      <c r="L14" s="296"/>
      <c r="M14" s="296"/>
      <c r="N14" s="296"/>
      <c r="O14" s="296"/>
      <c r="P14" s="294"/>
      <c r="Q14" s="296" t="s">
        <v>343</v>
      </c>
      <c r="R14" s="296"/>
      <c r="S14" s="294"/>
      <c r="T14" s="180"/>
      <c r="U14" s="293" t="s">
        <v>203</v>
      </c>
      <c r="V14" s="294"/>
      <c r="W14" s="69">
        <f>X14/$B$11</f>
        <v>1</v>
      </c>
      <c r="X14" s="8">
        <f>COUNTIF(X3:X11,"&gt;3")</f>
        <v>9</v>
      </c>
    </row>
    <row r="15" spans="2:24" ht="12.75">
      <c r="B15" s="2"/>
      <c r="C15" s="4" t="s">
        <v>37</v>
      </c>
      <c r="D15" s="4"/>
      <c r="E15" s="4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9">
        <f>X15/$B$11</f>
        <v>0.6666666666666666</v>
      </c>
      <c r="X15" s="8">
        <f>COUNTIF(X3:X11,"&gt;6")</f>
        <v>6</v>
      </c>
    </row>
    <row r="17" ht="12.75">
      <c r="C17" t="s">
        <v>336</v>
      </c>
    </row>
  </sheetData>
  <sheetProtection/>
  <mergeCells count="9">
    <mergeCell ref="U13:V13"/>
    <mergeCell ref="U14:V14"/>
    <mergeCell ref="C12:E12"/>
    <mergeCell ref="F13:G13"/>
    <mergeCell ref="I13:J13"/>
    <mergeCell ref="Q14:S14"/>
    <mergeCell ref="F14:P14"/>
    <mergeCell ref="M13:N13"/>
    <mergeCell ref="O13:P13"/>
  </mergeCells>
  <conditionalFormatting sqref="X3:X11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W3:W11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25"/>
  <sheetViews>
    <sheetView zoomScalePageLayoutView="0" workbookViewId="0" topLeftCell="A1">
      <selection activeCell="AE16" sqref="AE16"/>
    </sheetView>
  </sheetViews>
  <sheetFormatPr defaultColWidth="9.00390625" defaultRowHeight="12.75"/>
  <cols>
    <col min="1" max="1" width="3.625" style="0" customWidth="1"/>
    <col min="2" max="2" width="20.625" style="0" customWidth="1"/>
    <col min="3" max="3" width="6.625" style="0" customWidth="1"/>
    <col min="4" max="4" width="8.625" style="0" customWidth="1"/>
    <col min="5" max="5" width="5.00390625" style="0" customWidth="1"/>
    <col min="6" max="6" width="5.25390625" style="0" customWidth="1"/>
    <col min="7" max="7" width="5.375" style="0" hidden="1" customWidth="1"/>
    <col min="8" max="13" width="5.75390625" style="0" hidden="1" customWidth="1"/>
    <col min="14" max="14" width="5.625" style="0" hidden="1" customWidth="1"/>
    <col min="15" max="15" width="5.75390625" style="0" hidden="1" customWidth="1"/>
    <col min="16" max="16" width="5.625" style="0" hidden="1" customWidth="1"/>
    <col min="17" max="17" width="6.25390625" style="0" hidden="1" customWidth="1"/>
    <col min="18" max="19" width="5.625" style="0" hidden="1" customWidth="1"/>
    <col min="20" max="20" width="6.25390625" style="0" hidden="1" customWidth="1"/>
    <col min="21" max="23" width="5.125" style="0" hidden="1" customWidth="1"/>
    <col min="24" max="25" width="5.75390625" style="0" hidden="1" customWidth="1"/>
    <col min="26" max="26" width="5.75390625" style="14" customWidth="1"/>
    <col min="27" max="27" width="5.00390625" style="0" customWidth="1"/>
    <col min="28" max="28" width="5.75390625" style="0" customWidth="1"/>
    <col min="29" max="29" width="9.125" style="3" customWidth="1"/>
    <col min="30" max="30" width="9.125" style="10" customWidth="1"/>
    <col min="32" max="32" width="10.625" style="0" customWidth="1"/>
  </cols>
  <sheetData>
    <row r="1" spans="2:39" ht="13.5" thickBot="1">
      <c r="B1" s="291" t="s">
        <v>207</v>
      </c>
      <c r="C1" s="291"/>
      <c r="D1" s="291"/>
      <c r="E1" s="291"/>
      <c r="F1" s="291"/>
      <c r="G1" s="291"/>
      <c r="H1" s="291"/>
      <c r="I1" s="292"/>
      <c r="J1" s="292"/>
      <c r="K1" s="292"/>
      <c r="L1" s="52"/>
      <c r="M1" s="52"/>
      <c r="N1" s="52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59"/>
      <c r="AI1" s="60"/>
      <c r="AL1" s="14"/>
      <c r="AM1" s="15"/>
    </row>
    <row r="2" spans="1:35" ht="16.5" customHeight="1" thickBot="1">
      <c r="A2" s="61" t="s">
        <v>77</v>
      </c>
      <c r="B2" s="62" t="s">
        <v>26</v>
      </c>
      <c r="C2" s="63" t="s">
        <v>292</v>
      </c>
      <c r="D2" s="63" t="s">
        <v>78</v>
      </c>
      <c r="E2" s="206">
        <v>42628</v>
      </c>
      <c r="F2" s="150">
        <v>42634</v>
      </c>
      <c r="G2" s="77">
        <v>42642</v>
      </c>
      <c r="H2" s="118">
        <v>42649</v>
      </c>
      <c r="I2" s="206">
        <v>42656</v>
      </c>
      <c r="J2" s="149">
        <v>42657</v>
      </c>
      <c r="K2" s="150">
        <v>42663</v>
      </c>
      <c r="L2" s="111">
        <v>42670</v>
      </c>
      <c r="M2" s="122">
        <v>42670</v>
      </c>
      <c r="N2" s="111">
        <v>42677</v>
      </c>
      <c r="O2" s="118">
        <v>42677</v>
      </c>
      <c r="P2" s="77">
        <v>42684</v>
      </c>
      <c r="Q2" s="78">
        <v>42691</v>
      </c>
      <c r="R2" s="77">
        <v>42695</v>
      </c>
      <c r="S2" s="119">
        <v>42698</v>
      </c>
      <c r="T2" s="118">
        <v>42702</v>
      </c>
      <c r="U2" s="77">
        <v>42705</v>
      </c>
      <c r="V2" s="111">
        <v>42709</v>
      </c>
      <c r="W2" s="111">
        <v>42712</v>
      </c>
      <c r="X2" s="111">
        <v>42716</v>
      </c>
      <c r="Y2" s="111">
        <v>42719</v>
      </c>
      <c r="Z2" s="141"/>
      <c r="AA2" s="141"/>
      <c r="AB2" s="78">
        <v>42726</v>
      </c>
      <c r="AC2" s="64" t="s">
        <v>24</v>
      </c>
      <c r="AD2" s="65" t="s">
        <v>21</v>
      </c>
      <c r="AE2" s="260" t="s">
        <v>364</v>
      </c>
      <c r="AF2" s="260" t="s">
        <v>365</v>
      </c>
      <c r="AG2" s="31"/>
      <c r="AH2" s="31"/>
      <c r="AI2" s="31"/>
    </row>
    <row r="3" spans="1:37" ht="13.5" thickBot="1">
      <c r="A3" s="56">
        <v>1</v>
      </c>
      <c r="B3" s="36" t="s">
        <v>273</v>
      </c>
      <c r="C3" s="220" t="s">
        <v>289</v>
      </c>
      <c r="D3" s="193">
        <v>9</v>
      </c>
      <c r="E3" s="129">
        <v>1</v>
      </c>
      <c r="F3" s="132">
        <v>7</v>
      </c>
      <c r="G3" s="139">
        <v>1</v>
      </c>
      <c r="H3" s="190">
        <v>7</v>
      </c>
      <c r="I3" s="129" t="s">
        <v>257</v>
      </c>
      <c r="J3" s="191" t="s">
        <v>257</v>
      </c>
      <c r="K3" s="132">
        <v>8</v>
      </c>
      <c r="L3" s="129">
        <v>1</v>
      </c>
      <c r="M3" s="132">
        <v>6</v>
      </c>
      <c r="N3" s="112"/>
      <c r="O3" s="107">
        <v>4</v>
      </c>
      <c r="P3" s="129">
        <v>1</v>
      </c>
      <c r="Q3" s="132">
        <v>6</v>
      </c>
      <c r="R3" s="129"/>
      <c r="S3" s="237" t="s">
        <v>257</v>
      </c>
      <c r="T3" s="142">
        <v>8</v>
      </c>
      <c r="U3" s="84" t="s">
        <v>257</v>
      </c>
      <c r="V3" s="112"/>
      <c r="W3" s="112"/>
      <c r="X3" s="112" t="s">
        <v>315</v>
      </c>
      <c r="Y3" s="112"/>
      <c r="Z3" s="73">
        <v>8</v>
      </c>
      <c r="AA3" s="19">
        <v>7</v>
      </c>
      <c r="AB3" s="80">
        <v>8</v>
      </c>
      <c r="AC3" s="91">
        <f aca="true" t="shared" si="0" ref="AC3:AC17">AVERAGE(E3:AB3)</f>
        <v>5.214285714285714</v>
      </c>
      <c r="AD3" s="8">
        <f aca="true" t="shared" si="1" ref="AD3:AD9">ROUND(AC3,0)</f>
        <v>5</v>
      </c>
      <c r="AE3" s="12">
        <v>6</v>
      </c>
      <c r="AF3" s="12">
        <v>11</v>
      </c>
      <c r="AI3" s="1" t="s">
        <v>30</v>
      </c>
      <c r="AJ3" s="1">
        <f>COUNTIF(AD3:AD17,"&gt;8")</f>
        <v>1</v>
      </c>
      <c r="AK3" s="46">
        <f>AJ3/$A$17</f>
        <v>0.06666666666666667</v>
      </c>
    </row>
    <row r="4" spans="1:37" ht="12.75">
      <c r="A4" s="56">
        <v>2</v>
      </c>
      <c r="B4" s="36" t="s">
        <v>274</v>
      </c>
      <c r="C4" s="220" t="s">
        <v>288</v>
      </c>
      <c r="D4" s="193" t="s">
        <v>351</v>
      </c>
      <c r="E4" s="81">
        <v>1</v>
      </c>
      <c r="F4" s="132">
        <v>7</v>
      </c>
      <c r="G4" s="113">
        <v>1</v>
      </c>
      <c r="H4" s="132">
        <v>7</v>
      </c>
      <c r="I4" s="81"/>
      <c r="J4" s="74">
        <v>1</v>
      </c>
      <c r="K4" s="95">
        <v>7</v>
      </c>
      <c r="L4" s="81">
        <v>1</v>
      </c>
      <c r="M4" s="95">
        <v>5</v>
      </c>
      <c r="N4" s="109">
        <v>1</v>
      </c>
      <c r="O4" s="95">
        <v>7</v>
      </c>
      <c r="P4" s="83">
        <v>1</v>
      </c>
      <c r="Q4" s="95">
        <v>6</v>
      </c>
      <c r="R4" s="83" t="s">
        <v>257</v>
      </c>
      <c r="S4" s="105" t="s">
        <v>257</v>
      </c>
      <c r="T4" s="109">
        <v>7</v>
      </c>
      <c r="U4" s="81"/>
      <c r="V4" s="115"/>
      <c r="W4" s="115" t="s">
        <v>257</v>
      </c>
      <c r="X4" s="115"/>
      <c r="Y4" s="115" t="s">
        <v>315</v>
      </c>
      <c r="Z4" s="74">
        <v>7</v>
      </c>
      <c r="AA4" s="12">
        <v>6</v>
      </c>
      <c r="AB4" s="82">
        <v>7</v>
      </c>
      <c r="AC4" s="91">
        <f t="shared" si="0"/>
        <v>4.5</v>
      </c>
      <c r="AD4" s="8">
        <f t="shared" si="1"/>
        <v>5</v>
      </c>
      <c r="AE4" s="12">
        <v>4</v>
      </c>
      <c r="AF4" s="12">
        <v>15</v>
      </c>
      <c r="AI4" s="1" t="s">
        <v>31</v>
      </c>
      <c r="AJ4" s="47">
        <f>COUNTIF(AD3:AD17,7)+COUNTIF(AD3:AD17,8)</f>
        <v>2</v>
      </c>
      <c r="AK4" s="46">
        <f>AJ4/$A$17</f>
        <v>0.13333333333333333</v>
      </c>
    </row>
    <row r="5" spans="1:37" ht="12.75">
      <c r="A5" s="56">
        <v>3</v>
      </c>
      <c r="B5" s="36" t="s">
        <v>275</v>
      </c>
      <c r="C5" s="220" t="s">
        <v>288</v>
      </c>
      <c r="D5" s="193">
        <v>6</v>
      </c>
      <c r="E5" s="81">
        <v>1</v>
      </c>
      <c r="F5" s="95">
        <v>7</v>
      </c>
      <c r="G5" s="113">
        <v>1</v>
      </c>
      <c r="H5" s="107">
        <v>7</v>
      </c>
      <c r="I5" s="81"/>
      <c r="J5" s="74"/>
      <c r="K5" s="95">
        <v>8</v>
      </c>
      <c r="L5" s="81">
        <v>1</v>
      </c>
      <c r="M5" s="95">
        <v>7</v>
      </c>
      <c r="N5" s="109">
        <v>1</v>
      </c>
      <c r="O5" s="95">
        <v>7</v>
      </c>
      <c r="P5" s="81">
        <v>1</v>
      </c>
      <c r="Q5" s="95">
        <v>7</v>
      </c>
      <c r="R5" s="81"/>
      <c r="S5" s="106"/>
      <c r="T5" s="109">
        <v>9</v>
      </c>
      <c r="U5" s="81"/>
      <c r="V5" s="115"/>
      <c r="W5" s="115"/>
      <c r="X5" s="115"/>
      <c r="Y5" s="115" t="s">
        <v>257</v>
      </c>
      <c r="Z5" s="74">
        <v>7</v>
      </c>
      <c r="AA5" s="74">
        <v>7</v>
      </c>
      <c r="AB5" s="95">
        <v>7</v>
      </c>
      <c r="AC5" s="100">
        <f t="shared" si="0"/>
        <v>5.2</v>
      </c>
      <c r="AD5" s="8">
        <f t="shared" si="1"/>
        <v>5</v>
      </c>
      <c r="AE5" s="12">
        <v>6</v>
      </c>
      <c r="AF5" s="12">
        <v>17</v>
      </c>
      <c r="AI5" s="1" t="s">
        <v>32</v>
      </c>
      <c r="AJ5" s="47">
        <f>COUNTIF(AD3:AD17,4)+COUNTIF(AD3:AD17,5)+COUNTIF(AD3:AD17,6)</f>
        <v>12</v>
      </c>
      <c r="AK5" s="46">
        <f>AJ5/$A$17</f>
        <v>0.8</v>
      </c>
    </row>
    <row r="6" spans="1:37" ht="12.75">
      <c r="A6" s="56">
        <v>4</v>
      </c>
      <c r="B6" s="2" t="s">
        <v>276</v>
      </c>
      <c r="C6" s="221" t="s">
        <v>290</v>
      </c>
      <c r="D6" s="133">
        <v>5</v>
      </c>
      <c r="E6" s="81"/>
      <c r="F6" s="95">
        <v>9</v>
      </c>
      <c r="G6" s="113">
        <v>1</v>
      </c>
      <c r="H6" s="109">
        <v>5</v>
      </c>
      <c r="I6" s="81"/>
      <c r="J6" s="74"/>
      <c r="K6" s="95">
        <v>9</v>
      </c>
      <c r="L6" s="81"/>
      <c r="M6" s="95">
        <v>5</v>
      </c>
      <c r="N6" s="109" t="s">
        <v>257</v>
      </c>
      <c r="O6" s="109">
        <v>4</v>
      </c>
      <c r="P6" s="81" t="s">
        <v>257</v>
      </c>
      <c r="Q6" s="95">
        <v>6</v>
      </c>
      <c r="R6" s="81"/>
      <c r="S6" s="106" t="s">
        <v>257</v>
      </c>
      <c r="T6" s="109">
        <v>6</v>
      </c>
      <c r="U6" s="81" t="s">
        <v>257</v>
      </c>
      <c r="V6" s="115"/>
      <c r="W6" s="115"/>
      <c r="X6" s="115" t="s">
        <v>257</v>
      </c>
      <c r="Y6" s="115"/>
      <c r="Z6" s="12">
        <v>8</v>
      </c>
      <c r="AA6" s="12">
        <v>7</v>
      </c>
      <c r="AB6" s="95">
        <v>8</v>
      </c>
      <c r="AC6" s="100">
        <f t="shared" si="0"/>
        <v>6.181818181818182</v>
      </c>
      <c r="AD6" s="8">
        <f t="shared" si="1"/>
        <v>6</v>
      </c>
      <c r="AE6" s="12">
        <v>8</v>
      </c>
      <c r="AF6" s="12">
        <v>2</v>
      </c>
      <c r="AI6" s="1" t="s">
        <v>33</v>
      </c>
      <c r="AJ6" s="1">
        <f>COUNTIF(AD3:AD17,"&lt;4")</f>
        <v>0</v>
      </c>
      <c r="AK6" s="46">
        <f>AJ6/$A$17</f>
        <v>0</v>
      </c>
    </row>
    <row r="7" spans="1:37" ht="12.75">
      <c r="A7" s="56">
        <v>5</v>
      </c>
      <c r="B7" s="36" t="s">
        <v>277</v>
      </c>
      <c r="C7" s="220" t="s">
        <v>289</v>
      </c>
      <c r="D7" s="193">
        <v>10</v>
      </c>
      <c r="E7" s="81">
        <v>1</v>
      </c>
      <c r="F7" s="95">
        <v>7</v>
      </c>
      <c r="G7" s="113">
        <v>1</v>
      </c>
      <c r="H7" s="107">
        <v>7</v>
      </c>
      <c r="I7" s="81" t="s">
        <v>257</v>
      </c>
      <c r="J7" s="74">
        <v>1</v>
      </c>
      <c r="K7" s="95">
        <v>7</v>
      </c>
      <c r="L7" s="81">
        <v>1</v>
      </c>
      <c r="M7" s="95">
        <v>5</v>
      </c>
      <c r="N7" s="109">
        <v>1</v>
      </c>
      <c r="O7" s="95">
        <v>4</v>
      </c>
      <c r="P7" s="81">
        <v>1</v>
      </c>
      <c r="Q7" s="95">
        <v>7</v>
      </c>
      <c r="R7" s="81" t="s">
        <v>257</v>
      </c>
      <c r="S7" s="106" t="s">
        <v>257</v>
      </c>
      <c r="T7" s="109">
        <v>9</v>
      </c>
      <c r="U7" s="81"/>
      <c r="V7" s="115" t="s">
        <v>257</v>
      </c>
      <c r="W7" s="115" t="s">
        <v>257</v>
      </c>
      <c r="X7" s="115"/>
      <c r="Y7" s="115" t="s">
        <v>257</v>
      </c>
      <c r="Z7" s="12">
        <v>7</v>
      </c>
      <c r="AA7" s="12">
        <v>4</v>
      </c>
      <c r="AB7" s="95">
        <v>6</v>
      </c>
      <c r="AC7" s="100">
        <f>AVERAGE(E7:AB7)</f>
        <v>4.3125</v>
      </c>
      <c r="AD7" s="8">
        <f t="shared" si="1"/>
        <v>4</v>
      </c>
      <c r="AE7" s="12">
        <v>4</v>
      </c>
      <c r="AF7" s="12">
        <v>14</v>
      </c>
      <c r="AI7" s="48" t="s">
        <v>34</v>
      </c>
      <c r="AJ7" s="1">
        <f>A17-SUM(AJ3:AJ6)</f>
        <v>0</v>
      </c>
      <c r="AK7" s="46">
        <f>AJ7/$A$17</f>
        <v>0</v>
      </c>
    </row>
    <row r="8" spans="1:32" ht="12.75">
      <c r="A8" s="56">
        <v>6</v>
      </c>
      <c r="B8" s="36" t="s">
        <v>278</v>
      </c>
      <c r="C8" s="220" t="s">
        <v>288</v>
      </c>
      <c r="D8" s="193">
        <v>13</v>
      </c>
      <c r="E8" s="81">
        <v>1</v>
      </c>
      <c r="F8" s="95">
        <v>7</v>
      </c>
      <c r="G8" s="113">
        <v>1</v>
      </c>
      <c r="H8" s="107">
        <v>7</v>
      </c>
      <c r="I8" s="81"/>
      <c r="J8" s="74">
        <v>1</v>
      </c>
      <c r="K8" s="95">
        <v>5</v>
      </c>
      <c r="L8" s="81">
        <v>1</v>
      </c>
      <c r="M8" s="95">
        <v>4</v>
      </c>
      <c r="N8" s="109"/>
      <c r="O8" s="109">
        <v>7</v>
      </c>
      <c r="P8" s="81">
        <v>1</v>
      </c>
      <c r="Q8" s="95">
        <v>6</v>
      </c>
      <c r="R8" s="81"/>
      <c r="S8" s="106"/>
      <c r="T8" s="109">
        <v>9</v>
      </c>
      <c r="U8" s="81"/>
      <c r="V8" s="115"/>
      <c r="W8" s="115" t="s">
        <v>257</v>
      </c>
      <c r="X8" s="115"/>
      <c r="Y8" s="115"/>
      <c r="Z8" s="12">
        <v>8</v>
      </c>
      <c r="AA8" s="12">
        <v>7</v>
      </c>
      <c r="AB8" s="95">
        <v>8</v>
      </c>
      <c r="AC8" s="100">
        <f>AVERAGE(E8:AB8)</f>
        <v>4.866666666666666</v>
      </c>
      <c r="AD8" s="8">
        <f t="shared" si="1"/>
        <v>5</v>
      </c>
      <c r="AE8" s="12">
        <v>5</v>
      </c>
      <c r="AF8" s="12">
        <v>20</v>
      </c>
    </row>
    <row r="9" spans="1:32" ht="12.75">
      <c r="A9" s="56">
        <v>7</v>
      </c>
      <c r="B9" s="36" t="s">
        <v>279</v>
      </c>
      <c r="C9" s="220" t="s">
        <v>289</v>
      </c>
      <c r="D9" s="193">
        <v>9</v>
      </c>
      <c r="E9" s="81">
        <v>1</v>
      </c>
      <c r="F9" s="95">
        <v>7</v>
      </c>
      <c r="G9" s="113">
        <v>1</v>
      </c>
      <c r="H9" s="107">
        <v>7</v>
      </c>
      <c r="I9" s="81" t="s">
        <v>257</v>
      </c>
      <c r="J9" s="74">
        <v>1</v>
      </c>
      <c r="K9" s="95">
        <v>6</v>
      </c>
      <c r="L9" s="81">
        <v>1</v>
      </c>
      <c r="M9" s="124">
        <v>6</v>
      </c>
      <c r="N9" s="109">
        <v>1</v>
      </c>
      <c r="O9" s="95">
        <v>4</v>
      </c>
      <c r="P9" s="81">
        <v>1</v>
      </c>
      <c r="Q9" s="95">
        <v>5</v>
      </c>
      <c r="R9" s="81"/>
      <c r="S9" s="106">
        <v>1</v>
      </c>
      <c r="T9" s="109">
        <v>7</v>
      </c>
      <c r="U9" s="81" t="s">
        <v>257</v>
      </c>
      <c r="V9" s="115"/>
      <c r="W9" s="115"/>
      <c r="X9" s="115" t="s">
        <v>315</v>
      </c>
      <c r="Y9" s="115"/>
      <c r="Z9" s="12">
        <v>7</v>
      </c>
      <c r="AA9" s="12">
        <v>6</v>
      </c>
      <c r="AB9" s="95">
        <v>7</v>
      </c>
      <c r="AC9" s="100">
        <f>AVERAGE(E9:AB9)</f>
        <v>4.0588235294117645</v>
      </c>
      <c r="AD9" s="8">
        <f t="shared" si="1"/>
        <v>4</v>
      </c>
      <c r="AE9" s="12">
        <v>5</v>
      </c>
      <c r="AF9" s="12">
        <v>1</v>
      </c>
    </row>
    <row r="10" spans="1:32" ht="12.75">
      <c r="A10" s="56">
        <v>8</v>
      </c>
      <c r="B10" s="36" t="s">
        <v>280</v>
      </c>
      <c r="C10" s="220" t="s">
        <v>289</v>
      </c>
      <c r="D10" s="193">
        <v>8</v>
      </c>
      <c r="E10" s="81">
        <v>1</v>
      </c>
      <c r="F10" s="95">
        <v>7</v>
      </c>
      <c r="G10" s="113">
        <v>1</v>
      </c>
      <c r="H10" s="107">
        <v>7</v>
      </c>
      <c r="I10" s="81"/>
      <c r="J10" s="74">
        <v>1</v>
      </c>
      <c r="K10" s="95">
        <v>7</v>
      </c>
      <c r="L10" s="81">
        <v>1</v>
      </c>
      <c r="M10" s="124">
        <v>6</v>
      </c>
      <c r="N10" s="109">
        <v>1</v>
      </c>
      <c r="O10" s="95">
        <v>7</v>
      </c>
      <c r="P10" s="81">
        <v>1</v>
      </c>
      <c r="Q10" s="95">
        <v>5</v>
      </c>
      <c r="R10" s="81"/>
      <c r="S10" s="106"/>
      <c r="T10" s="109">
        <v>7</v>
      </c>
      <c r="U10" s="81"/>
      <c r="V10" s="115"/>
      <c r="W10" s="115"/>
      <c r="X10" s="115"/>
      <c r="Y10" s="115"/>
      <c r="Z10" s="12">
        <v>7</v>
      </c>
      <c r="AA10" s="12">
        <v>7</v>
      </c>
      <c r="AB10" s="95">
        <v>7</v>
      </c>
      <c r="AC10" s="100">
        <f>AVERAGE(E10:AB10)</f>
        <v>4.5625</v>
      </c>
      <c r="AD10" s="8">
        <f aca="true" t="shared" si="2" ref="AD10:AD17">ROUND(AC10,0)</f>
        <v>5</v>
      </c>
      <c r="AE10" s="12">
        <v>5</v>
      </c>
      <c r="AF10" s="12">
        <v>18</v>
      </c>
    </row>
    <row r="11" spans="1:32" ht="12.75">
      <c r="A11" s="56">
        <v>9</v>
      </c>
      <c r="B11" s="36" t="s">
        <v>281</v>
      </c>
      <c r="C11" s="220" t="s">
        <v>291</v>
      </c>
      <c r="D11" s="193">
        <v>3</v>
      </c>
      <c r="E11" s="81"/>
      <c r="F11" s="95">
        <v>9</v>
      </c>
      <c r="G11" s="113"/>
      <c r="H11" s="107">
        <v>7</v>
      </c>
      <c r="I11" s="81"/>
      <c r="J11" s="74"/>
      <c r="K11" s="95">
        <v>8</v>
      </c>
      <c r="L11" s="81"/>
      <c r="M11" s="124">
        <v>9</v>
      </c>
      <c r="N11" s="109"/>
      <c r="O11" s="109">
        <v>8</v>
      </c>
      <c r="P11" s="81"/>
      <c r="Q11" s="95">
        <v>7</v>
      </c>
      <c r="R11" s="81" t="s">
        <v>257</v>
      </c>
      <c r="S11" s="106"/>
      <c r="T11" s="109">
        <v>8</v>
      </c>
      <c r="U11" s="81" t="s">
        <v>315</v>
      </c>
      <c r="V11" s="115" t="s">
        <v>257</v>
      </c>
      <c r="W11" s="115" t="s">
        <v>315</v>
      </c>
      <c r="X11" s="115"/>
      <c r="Y11" s="115"/>
      <c r="Z11" s="12">
        <v>9</v>
      </c>
      <c r="AA11" s="12">
        <v>9</v>
      </c>
      <c r="AB11" s="95">
        <v>9</v>
      </c>
      <c r="AC11" s="100">
        <f>AVERAGE(E11:AB11)</f>
        <v>8.3</v>
      </c>
      <c r="AD11" s="8">
        <f t="shared" si="2"/>
        <v>8</v>
      </c>
      <c r="AE11" s="12">
        <v>9</v>
      </c>
      <c r="AF11" s="12">
        <v>13</v>
      </c>
    </row>
    <row r="12" spans="1:32" ht="12.75">
      <c r="A12" s="56">
        <v>10</v>
      </c>
      <c r="B12" s="36" t="s">
        <v>282</v>
      </c>
      <c r="C12" s="220" t="s">
        <v>288</v>
      </c>
      <c r="D12" s="193">
        <v>6</v>
      </c>
      <c r="E12" s="81">
        <v>1</v>
      </c>
      <c r="F12" s="95">
        <v>7</v>
      </c>
      <c r="G12" s="113">
        <v>1</v>
      </c>
      <c r="H12" s="107">
        <v>7</v>
      </c>
      <c r="I12" s="81" t="s">
        <v>257</v>
      </c>
      <c r="J12" s="74"/>
      <c r="K12" s="95">
        <v>8</v>
      </c>
      <c r="L12" s="81">
        <v>1</v>
      </c>
      <c r="M12" s="124">
        <v>7</v>
      </c>
      <c r="N12" s="109">
        <v>1</v>
      </c>
      <c r="O12" s="95">
        <v>7</v>
      </c>
      <c r="P12" s="81">
        <v>1</v>
      </c>
      <c r="Q12" s="95">
        <v>7</v>
      </c>
      <c r="R12" s="81"/>
      <c r="S12" s="106"/>
      <c r="T12" s="109">
        <v>9</v>
      </c>
      <c r="U12" s="81"/>
      <c r="V12" s="115"/>
      <c r="W12" s="115"/>
      <c r="X12" s="115"/>
      <c r="Y12" s="115"/>
      <c r="Z12" s="74">
        <v>7</v>
      </c>
      <c r="AA12" s="12">
        <v>6</v>
      </c>
      <c r="AB12" s="95">
        <v>7</v>
      </c>
      <c r="AC12" s="100">
        <f t="shared" si="0"/>
        <v>5.133333333333334</v>
      </c>
      <c r="AD12" s="8">
        <f t="shared" si="2"/>
        <v>5</v>
      </c>
      <c r="AE12" s="12">
        <v>6</v>
      </c>
      <c r="AF12" s="12">
        <v>3</v>
      </c>
    </row>
    <row r="13" spans="1:32" ht="12.75">
      <c r="A13" s="56">
        <v>11</v>
      </c>
      <c r="B13" s="2" t="s">
        <v>283</v>
      </c>
      <c r="C13" s="220" t="s">
        <v>288</v>
      </c>
      <c r="D13" s="133">
        <v>11</v>
      </c>
      <c r="E13" s="81">
        <v>1</v>
      </c>
      <c r="F13" s="95">
        <v>7</v>
      </c>
      <c r="G13" s="113">
        <v>1</v>
      </c>
      <c r="H13" s="109">
        <v>7</v>
      </c>
      <c r="I13" s="83"/>
      <c r="J13" s="74">
        <v>1</v>
      </c>
      <c r="K13" s="95">
        <v>6</v>
      </c>
      <c r="L13" s="81">
        <v>1</v>
      </c>
      <c r="M13" s="124">
        <v>4</v>
      </c>
      <c r="N13" s="109" t="s">
        <v>257</v>
      </c>
      <c r="O13" s="109">
        <v>5</v>
      </c>
      <c r="P13" s="81">
        <v>1</v>
      </c>
      <c r="Q13" s="95">
        <v>6</v>
      </c>
      <c r="R13" s="81"/>
      <c r="S13" s="106"/>
      <c r="T13" s="109">
        <v>7</v>
      </c>
      <c r="U13" s="81" t="s">
        <v>257</v>
      </c>
      <c r="V13" s="115"/>
      <c r="W13" s="115"/>
      <c r="X13" s="115"/>
      <c r="Y13" s="115"/>
      <c r="Z13" s="74">
        <v>7</v>
      </c>
      <c r="AA13" s="12">
        <v>7</v>
      </c>
      <c r="AB13" s="95">
        <v>7</v>
      </c>
      <c r="AC13" s="100">
        <f t="shared" si="0"/>
        <v>4.533333333333333</v>
      </c>
      <c r="AD13" s="8">
        <f t="shared" si="2"/>
        <v>5</v>
      </c>
      <c r="AE13" s="12">
        <v>5</v>
      </c>
      <c r="AF13" s="12">
        <v>16</v>
      </c>
    </row>
    <row r="14" spans="1:32" ht="12.75">
      <c r="A14" s="56">
        <v>12</v>
      </c>
      <c r="B14" s="2" t="s">
        <v>284</v>
      </c>
      <c r="C14" s="221" t="s">
        <v>290</v>
      </c>
      <c r="D14" s="133">
        <v>4</v>
      </c>
      <c r="E14" s="81"/>
      <c r="F14" s="95">
        <v>9</v>
      </c>
      <c r="G14" s="113"/>
      <c r="H14" s="109">
        <v>5</v>
      </c>
      <c r="I14" s="81"/>
      <c r="J14" s="74"/>
      <c r="K14" s="95">
        <v>9</v>
      </c>
      <c r="L14" s="81"/>
      <c r="M14" s="124">
        <v>10</v>
      </c>
      <c r="N14" s="115"/>
      <c r="O14" s="109">
        <v>10</v>
      </c>
      <c r="P14" s="81"/>
      <c r="Q14" s="95">
        <v>10</v>
      </c>
      <c r="R14" s="81"/>
      <c r="S14" s="106"/>
      <c r="T14" s="109">
        <v>10</v>
      </c>
      <c r="U14" s="81" t="s">
        <v>257</v>
      </c>
      <c r="V14" s="115" t="s">
        <v>257</v>
      </c>
      <c r="W14" s="115" t="s">
        <v>257</v>
      </c>
      <c r="X14" s="115" t="s">
        <v>257</v>
      </c>
      <c r="Y14" s="115" t="s">
        <v>257</v>
      </c>
      <c r="Z14" s="74">
        <v>9</v>
      </c>
      <c r="AA14" s="74">
        <v>9</v>
      </c>
      <c r="AB14" s="95">
        <v>9</v>
      </c>
      <c r="AC14" s="100">
        <f t="shared" si="0"/>
        <v>9</v>
      </c>
      <c r="AD14" s="8">
        <f t="shared" si="2"/>
        <v>9</v>
      </c>
      <c r="AE14" s="12">
        <v>9</v>
      </c>
      <c r="AF14" s="12">
        <v>21</v>
      </c>
    </row>
    <row r="15" spans="1:32" ht="12.75">
      <c r="A15" s="56">
        <v>13</v>
      </c>
      <c r="B15" s="2" t="s">
        <v>285</v>
      </c>
      <c r="C15" s="220" t="s">
        <v>288</v>
      </c>
      <c r="D15" s="133">
        <v>12</v>
      </c>
      <c r="E15" s="81">
        <v>1</v>
      </c>
      <c r="F15" s="95">
        <v>7</v>
      </c>
      <c r="G15" s="113">
        <v>1</v>
      </c>
      <c r="H15" s="109">
        <v>7</v>
      </c>
      <c r="I15" s="81" t="s">
        <v>257</v>
      </c>
      <c r="J15" s="74">
        <v>1</v>
      </c>
      <c r="K15" s="95">
        <v>6</v>
      </c>
      <c r="L15" s="81">
        <v>1</v>
      </c>
      <c r="M15" s="124">
        <v>6</v>
      </c>
      <c r="N15" s="115"/>
      <c r="O15" s="109">
        <v>5</v>
      </c>
      <c r="P15" s="81">
        <v>1</v>
      </c>
      <c r="Q15" s="95">
        <v>7</v>
      </c>
      <c r="R15" s="81"/>
      <c r="S15" s="106"/>
      <c r="T15" s="109">
        <v>6</v>
      </c>
      <c r="U15" s="81"/>
      <c r="V15" s="115" t="s">
        <v>257</v>
      </c>
      <c r="W15" s="115"/>
      <c r="X15" s="115" t="s">
        <v>257</v>
      </c>
      <c r="Y15" s="115"/>
      <c r="Z15" s="12">
        <v>7</v>
      </c>
      <c r="AA15" s="12">
        <v>6</v>
      </c>
      <c r="AB15" s="95">
        <v>7</v>
      </c>
      <c r="AC15" s="100">
        <f t="shared" si="0"/>
        <v>4.6</v>
      </c>
      <c r="AD15" s="8">
        <f t="shared" si="2"/>
        <v>5</v>
      </c>
      <c r="AE15" s="12">
        <v>4</v>
      </c>
      <c r="AF15" s="12">
        <v>9</v>
      </c>
    </row>
    <row r="16" spans="1:32" ht="12.75">
      <c r="A16" s="56">
        <v>14</v>
      </c>
      <c r="B16" s="2" t="s">
        <v>286</v>
      </c>
      <c r="C16" s="221" t="s">
        <v>291</v>
      </c>
      <c r="D16" s="133">
        <v>3</v>
      </c>
      <c r="E16" s="81"/>
      <c r="F16" s="95">
        <v>9</v>
      </c>
      <c r="G16" s="113" t="s">
        <v>257</v>
      </c>
      <c r="H16" s="109">
        <v>7</v>
      </c>
      <c r="I16" s="81" t="s">
        <v>257</v>
      </c>
      <c r="J16" s="74"/>
      <c r="K16" s="95">
        <v>8</v>
      </c>
      <c r="L16" s="81"/>
      <c r="M16" s="124">
        <v>9</v>
      </c>
      <c r="N16" s="115"/>
      <c r="O16" s="109">
        <v>8</v>
      </c>
      <c r="P16" s="81"/>
      <c r="Q16" s="95">
        <v>7</v>
      </c>
      <c r="R16" s="81"/>
      <c r="S16" s="106"/>
      <c r="T16" s="109">
        <v>8</v>
      </c>
      <c r="U16" s="81"/>
      <c r="V16" s="115"/>
      <c r="W16" s="115" t="s">
        <v>257</v>
      </c>
      <c r="X16" s="115" t="s">
        <v>257</v>
      </c>
      <c r="Y16" s="115" t="s">
        <v>257</v>
      </c>
      <c r="Z16" s="12">
        <v>9</v>
      </c>
      <c r="AA16" s="12">
        <v>9</v>
      </c>
      <c r="AB16" s="95">
        <v>9</v>
      </c>
      <c r="AC16" s="100">
        <f t="shared" si="0"/>
        <v>8.3</v>
      </c>
      <c r="AD16" s="8">
        <f t="shared" si="2"/>
        <v>8</v>
      </c>
      <c r="AE16" s="12">
        <v>9</v>
      </c>
      <c r="AF16" s="12">
        <v>10</v>
      </c>
    </row>
    <row r="17" spans="1:32" ht="12.75">
      <c r="A17" s="56">
        <v>15</v>
      </c>
      <c r="B17" s="36" t="s">
        <v>287</v>
      </c>
      <c r="C17" s="220" t="s">
        <v>288</v>
      </c>
      <c r="D17" s="133">
        <v>5</v>
      </c>
      <c r="E17" s="81"/>
      <c r="F17" s="95">
        <v>9</v>
      </c>
      <c r="G17" s="113">
        <v>1</v>
      </c>
      <c r="H17" s="109">
        <v>5</v>
      </c>
      <c r="I17" s="81"/>
      <c r="J17" s="74"/>
      <c r="K17" s="95">
        <v>9</v>
      </c>
      <c r="L17" s="81"/>
      <c r="M17" s="124">
        <v>5</v>
      </c>
      <c r="N17" s="115"/>
      <c r="O17" s="109">
        <v>4</v>
      </c>
      <c r="P17" s="81"/>
      <c r="Q17" s="95">
        <v>6</v>
      </c>
      <c r="R17" s="81"/>
      <c r="S17" s="106"/>
      <c r="T17" s="109">
        <v>6</v>
      </c>
      <c r="U17" s="81"/>
      <c r="V17" s="115"/>
      <c r="W17" s="115"/>
      <c r="X17" s="115"/>
      <c r="Y17" s="115"/>
      <c r="Z17" s="74">
        <v>9</v>
      </c>
      <c r="AA17" s="74">
        <v>8</v>
      </c>
      <c r="AB17" s="95">
        <v>9</v>
      </c>
      <c r="AC17" s="100">
        <f t="shared" si="0"/>
        <v>6.454545454545454</v>
      </c>
      <c r="AD17" s="8">
        <f t="shared" si="2"/>
        <v>6</v>
      </c>
      <c r="AE17" s="12">
        <v>7</v>
      </c>
      <c r="AF17" s="12">
        <v>4</v>
      </c>
    </row>
    <row r="18" spans="1:30" s="5" customFormat="1" ht="13.5" thickBot="1">
      <c r="A18" s="289" t="s">
        <v>0</v>
      </c>
      <c r="B18" s="290"/>
      <c r="C18" s="290"/>
      <c r="D18" s="290"/>
      <c r="E18" s="178"/>
      <c r="F18" s="179">
        <f>AVERAGE(F3:F17)</f>
        <v>7.666666666666667</v>
      </c>
      <c r="G18" s="199"/>
      <c r="H18" s="181">
        <f>AVERAGE(H3:H17)</f>
        <v>6.6</v>
      </c>
      <c r="I18" s="178"/>
      <c r="J18" s="183"/>
      <c r="K18" s="179">
        <f>AVERAGE(K3:K17)</f>
        <v>7.4</v>
      </c>
      <c r="L18" s="186"/>
      <c r="M18" s="179">
        <f>AVERAGE(M3:M17)</f>
        <v>6.266666666666667</v>
      </c>
      <c r="N18" s="76"/>
      <c r="O18" s="108">
        <f>AVERAGE(O3:O17)</f>
        <v>6.066666666666666</v>
      </c>
      <c r="P18" s="178"/>
      <c r="Q18" s="179">
        <f>AVERAGE(Q3:Q17)</f>
        <v>6.533333333333333</v>
      </c>
      <c r="R18" s="178"/>
      <c r="S18" s="182"/>
      <c r="T18" s="181">
        <f>AVERAGE(T3:T17)</f>
        <v>7.733333333333333</v>
      </c>
      <c r="U18" s="178"/>
      <c r="V18" s="199"/>
      <c r="W18" s="199"/>
      <c r="X18" s="199"/>
      <c r="Y18" s="199"/>
      <c r="Z18" s="183" t="s">
        <v>142</v>
      </c>
      <c r="AA18" s="183" t="s">
        <v>143</v>
      </c>
      <c r="AB18" s="179">
        <f>AVERAGE(AB3:AB17)</f>
        <v>7.666666666666667</v>
      </c>
      <c r="AC18" s="98">
        <f>AVERAGE(AC3:AC17)</f>
        <v>5.681187080892962</v>
      </c>
      <c r="AD18" s="33">
        <f>AVERAGE(AD3:AD17)</f>
        <v>5.666666666666667</v>
      </c>
    </row>
    <row r="19" spans="1:30" s="5" customFormat="1" ht="13.5" thickBot="1">
      <c r="A19" s="289"/>
      <c r="B19" s="290"/>
      <c r="C19" s="290"/>
      <c r="D19" s="290"/>
      <c r="E19" s="284" t="s">
        <v>59</v>
      </c>
      <c r="F19" s="286"/>
      <c r="G19" s="285" t="s">
        <v>60</v>
      </c>
      <c r="H19" s="285"/>
      <c r="I19" s="284" t="s">
        <v>61</v>
      </c>
      <c r="J19" s="285"/>
      <c r="K19" s="286"/>
      <c r="L19" s="284" t="s">
        <v>62</v>
      </c>
      <c r="M19" s="285"/>
      <c r="N19" s="293" t="s">
        <v>63</v>
      </c>
      <c r="O19" s="294"/>
      <c r="P19" s="308" t="s">
        <v>67</v>
      </c>
      <c r="Q19" s="309"/>
      <c r="R19" s="308" t="s">
        <v>68</v>
      </c>
      <c r="S19" s="285"/>
      <c r="T19" s="309"/>
      <c r="U19" s="243"/>
      <c r="V19" s="243"/>
      <c r="W19" s="243"/>
      <c r="X19" s="243"/>
      <c r="Y19" s="243"/>
      <c r="Z19" s="285" t="s">
        <v>141</v>
      </c>
      <c r="AA19" s="285"/>
      <c r="AB19" s="286"/>
      <c r="AC19" s="92"/>
      <c r="AD19" s="9"/>
    </row>
    <row r="20" spans="1:30" ht="12.75">
      <c r="A20" s="297" t="s">
        <v>46</v>
      </c>
      <c r="B20" s="298"/>
      <c r="C20" s="298"/>
      <c r="D20" s="299"/>
      <c r="E20" s="272" t="s">
        <v>90</v>
      </c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4">
        <f>AD20/A17</f>
        <v>1</v>
      </c>
      <c r="AD20" s="8">
        <f>COUNTIF(AD3:AD17,"&gt;3")</f>
        <v>15</v>
      </c>
    </row>
    <row r="21" spans="1:30" ht="12.75">
      <c r="A21" s="297" t="s">
        <v>47</v>
      </c>
      <c r="B21" s="298"/>
      <c r="C21" s="298"/>
      <c r="D21" s="299"/>
      <c r="E21" s="13"/>
      <c r="F21" s="4"/>
      <c r="G21" s="1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13"/>
      <c r="AA21" s="4"/>
      <c r="AB21" s="4"/>
      <c r="AC21" s="34">
        <f>AD21/A17</f>
        <v>0.2</v>
      </c>
      <c r="AD21" s="8">
        <f>COUNTIF(AD3:AD17,"&gt;6")</f>
        <v>3</v>
      </c>
    </row>
    <row r="23" ht="12.75">
      <c r="B23" t="s">
        <v>86</v>
      </c>
    </row>
    <row r="25" spans="33:35" ht="12.75">
      <c r="AG25" s="53"/>
      <c r="AH25" s="53"/>
      <c r="AI25" s="3"/>
    </row>
  </sheetData>
  <sheetProtection/>
  <mergeCells count="14">
    <mergeCell ref="B1:K1"/>
    <mergeCell ref="A18:D18"/>
    <mergeCell ref="A19:D19"/>
    <mergeCell ref="A20:D20"/>
    <mergeCell ref="E19:F19"/>
    <mergeCell ref="G19:H19"/>
    <mergeCell ref="I19:K19"/>
    <mergeCell ref="A21:D21"/>
    <mergeCell ref="E20:AB20"/>
    <mergeCell ref="P19:Q19"/>
    <mergeCell ref="Z19:AB19"/>
    <mergeCell ref="L19:M19"/>
    <mergeCell ref="N19:O19"/>
    <mergeCell ref="R19:T19"/>
  </mergeCells>
  <conditionalFormatting sqref="AD3:AD17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AC3:AC17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22"/>
  <sheetViews>
    <sheetView zoomScale="95" zoomScaleNormal="95" zoomScalePageLayoutView="0" workbookViewId="0" topLeftCell="A1">
      <selection activeCell="L9" sqref="L9"/>
    </sheetView>
  </sheetViews>
  <sheetFormatPr defaultColWidth="9.00390625" defaultRowHeight="12.75"/>
  <cols>
    <col min="1" max="1" width="4.375" style="0" customWidth="1"/>
    <col min="2" max="2" width="21.75390625" style="0" bestFit="1" customWidth="1"/>
    <col min="3" max="3" width="8.625" style="0" customWidth="1"/>
    <col min="4" max="4" width="8.00390625" style="0" customWidth="1"/>
    <col min="5" max="5" width="5.75390625" style="0" customWidth="1"/>
    <col min="6" max="6" width="5.375" style="0" customWidth="1"/>
    <col min="7" max="7" width="6.00390625" style="0" customWidth="1"/>
    <col min="8" max="8" width="5.75390625" style="0" customWidth="1"/>
    <col min="9" max="10" width="5.875" style="0" bestFit="1" customWidth="1"/>
    <col min="11" max="11" width="6.375" style="0" customWidth="1"/>
    <col min="12" max="12" width="5.875" style="0" customWidth="1"/>
    <col min="13" max="13" width="9.125" style="10" customWidth="1"/>
    <col min="15" max="16" width="9.25390625" style="0" bestFit="1" customWidth="1"/>
  </cols>
  <sheetData>
    <row r="1" spans="2:25" ht="13.5" thickBot="1">
      <c r="B1" s="292" t="s">
        <v>293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31"/>
      <c r="P1" s="31"/>
      <c r="Q1" s="31"/>
      <c r="R1" s="31"/>
      <c r="S1" s="31"/>
      <c r="T1" s="59"/>
      <c r="U1" s="60"/>
      <c r="X1" s="14"/>
      <c r="Y1" s="15"/>
    </row>
    <row r="2" spans="1:21" ht="16.5" customHeight="1" thickBot="1">
      <c r="A2" s="61" t="s">
        <v>77</v>
      </c>
      <c r="B2" s="62" t="s">
        <v>26</v>
      </c>
      <c r="C2" s="63" t="s">
        <v>292</v>
      </c>
      <c r="D2" s="63" t="s">
        <v>78</v>
      </c>
      <c r="E2" s="78"/>
      <c r="F2" s="77"/>
      <c r="G2" s="78"/>
      <c r="H2" s="78"/>
      <c r="I2" s="77"/>
      <c r="J2" s="78"/>
      <c r="K2" s="78"/>
      <c r="L2" s="78"/>
      <c r="M2" s="65" t="s">
        <v>21</v>
      </c>
      <c r="N2" s="31"/>
      <c r="O2" s="31"/>
      <c r="P2" s="31"/>
      <c r="Q2" s="31"/>
      <c r="R2" s="31"/>
      <c r="S2" s="31"/>
      <c r="T2" s="31"/>
      <c r="U2" s="31"/>
    </row>
    <row r="3" spans="1:13" ht="12.75">
      <c r="A3" s="36">
        <v>1</v>
      </c>
      <c r="B3" s="36" t="s">
        <v>273</v>
      </c>
      <c r="C3" s="220" t="s">
        <v>289</v>
      </c>
      <c r="D3" s="66">
        <v>9</v>
      </c>
      <c r="E3" s="173" t="s">
        <v>356</v>
      </c>
      <c r="F3" s="79"/>
      <c r="G3" s="94" t="s">
        <v>356</v>
      </c>
      <c r="H3" s="94" t="s">
        <v>356</v>
      </c>
      <c r="I3" s="79"/>
      <c r="J3" s="94" t="s">
        <v>356</v>
      </c>
      <c r="K3" s="94" t="s">
        <v>356</v>
      </c>
      <c r="L3" s="132" t="s">
        <v>356</v>
      </c>
      <c r="M3" s="8" t="s">
        <v>357</v>
      </c>
    </row>
    <row r="4" spans="1:13" ht="12.75">
      <c r="A4" s="2">
        <v>2</v>
      </c>
      <c r="B4" s="36" t="s">
        <v>274</v>
      </c>
      <c r="C4" s="220" t="s">
        <v>288</v>
      </c>
      <c r="D4" s="66">
        <v>1</v>
      </c>
      <c r="E4" s="244" t="s">
        <v>354</v>
      </c>
      <c r="F4" s="99"/>
      <c r="G4" s="226" t="s">
        <v>354</v>
      </c>
      <c r="H4" s="95" t="s">
        <v>356</v>
      </c>
      <c r="I4" s="83"/>
      <c r="J4" s="82" t="s">
        <v>356</v>
      </c>
      <c r="K4" s="82" t="s">
        <v>356</v>
      </c>
      <c r="L4" s="82" t="s">
        <v>356</v>
      </c>
      <c r="M4" s="251" t="s">
        <v>355</v>
      </c>
    </row>
    <row r="5" spans="1:13" ht="12.75">
      <c r="A5" s="2">
        <v>3</v>
      </c>
      <c r="B5" s="36" t="s">
        <v>275</v>
      </c>
      <c r="C5" s="220" t="s">
        <v>288</v>
      </c>
      <c r="D5" s="66">
        <v>6</v>
      </c>
      <c r="E5" s="88" t="s">
        <v>356</v>
      </c>
      <c r="F5" s="83"/>
      <c r="G5" s="95" t="s">
        <v>356</v>
      </c>
      <c r="H5" s="95" t="s">
        <v>356</v>
      </c>
      <c r="I5" s="81"/>
      <c r="J5" s="95" t="s">
        <v>356</v>
      </c>
      <c r="K5" s="95" t="s">
        <v>356</v>
      </c>
      <c r="L5" s="82" t="s">
        <v>356</v>
      </c>
      <c r="M5" s="8" t="s">
        <v>357</v>
      </c>
    </row>
    <row r="6" spans="1:13" ht="12.75">
      <c r="A6" s="2">
        <v>4</v>
      </c>
      <c r="B6" s="2" t="s">
        <v>276</v>
      </c>
      <c r="C6" s="221" t="s">
        <v>290</v>
      </c>
      <c r="D6" s="67">
        <v>5</v>
      </c>
      <c r="E6" s="96" t="s">
        <v>356</v>
      </c>
      <c r="F6" s="81"/>
      <c r="G6" s="95" t="s">
        <v>356</v>
      </c>
      <c r="H6" s="95" t="s">
        <v>356</v>
      </c>
      <c r="I6" s="81"/>
      <c r="J6" s="95" t="s">
        <v>356</v>
      </c>
      <c r="K6" s="95" t="s">
        <v>356</v>
      </c>
      <c r="L6" s="95" t="s">
        <v>356</v>
      </c>
      <c r="M6" s="8" t="s">
        <v>357</v>
      </c>
    </row>
    <row r="7" spans="1:13" ht="12.75">
      <c r="A7" s="2">
        <v>5</v>
      </c>
      <c r="B7" s="36" t="s">
        <v>277</v>
      </c>
      <c r="C7" s="220" t="s">
        <v>289</v>
      </c>
      <c r="D7" s="66">
        <v>10</v>
      </c>
      <c r="E7" s="97" t="s">
        <v>356</v>
      </c>
      <c r="F7" s="83"/>
      <c r="G7" s="95" t="s">
        <v>356</v>
      </c>
      <c r="H7" s="95" t="s">
        <v>356</v>
      </c>
      <c r="I7" s="83"/>
      <c r="J7" s="82" t="s">
        <v>356</v>
      </c>
      <c r="K7" s="82" t="s">
        <v>356</v>
      </c>
      <c r="L7" s="82" t="s">
        <v>356</v>
      </c>
      <c r="M7" s="8" t="s">
        <v>357</v>
      </c>
    </row>
    <row r="8" spans="1:13" ht="12.75">
      <c r="A8" s="2">
        <v>6</v>
      </c>
      <c r="B8" s="36" t="s">
        <v>278</v>
      </c>
      <c r="C8" s="220" t="s">
        <v>288</v>
      </c>
      <c r="D8" s="66">
        <v>13</v>
      </c>
      <c r="E8" s="88" t="s">
        <v>356</v>
      </c>
      <c r="F8" s="83"/>
      <c r="G8" s="82" t="s">
        <v>356</v>
      </c>
      <c r="H8" s="82" t="s">
        <v>356</v>
      </c>
      <c r="I8" s="83"/>
      <c r="J8" s="82" t="s">
        <v>356</v>
      </c>
      <c r="K8" s="82" t="s">
        <v>356</v>
      </c>
      <c r="L8" s="82" t="s">
        <v>356</v>
      </c>
      <c r="M8" s="8" t="s">
        <v>357</v>
      </c>
    </row>
    <row r="9" spans="1:13" ht="12.75">
      <c r="A9" s="2">
        <v>7</v>
      </c>
      <c r="B9" s="36" t="s">
        <v>279</v>
      </c>
      <c r="C9" s="220" t="s">
        <v>289</v>
      </c>
      <c r="D9" s="66">
        <v>9</v>
      </c>
      <c r="E9" s="97" t="s">
        <v>356</v>
      </c>
      <c r="F9" s="81"/>
      <c r="G9" s="95" t="s">
        <v>356</v>
      </c>
      <c r="H9" s="95" t="s">
        <v>356</v>
      </c>
      <c r="I9" s="81"/>
      <c r="J9" s="95" t="s">
        <v>356</v>
      </c>
      <c r="K9" s="95" t="s">
        <v>356</v>
      </c>
      <c r="L9" s="95" t="s">
        <v>356</v>
      </c>
      <c r="M9" s="8" t="s">
        <v>357</v>
      </c>
    </row>
    <row r="10" spans="1:13" ht="12.75">
      <c r="A10" s="2">
        <v>8</v>
      </c>
      <c r="B10" s="36" t="s">
        <v>280</v>
      </c>
      <c r="C10" s="220" t="s">
        <v>289</v>
      </c>
      <c r="D10" s="66">
        <v>8</v>
      </c>
      <c r="E10" s="88" t="s">
        <v>356</v>
      </c>
      <c r="F10" s="83"/>
      <c r="G10" s="95" t="s">
        <v>356</v>
      </c>
      <c r="H10" s="95" t="s">
        <v>356</v>
      </c>
      <c r="I10" s="83"/>
      <c r="J10" s="82" t="s">
        <v>356</v>
      </c>
      <c r="K10" s="82" t="s">
        <v>356</v>
      </c>
      <c r="L10" s="82" t="s">
        <v>356</v>
      </c>
      <c r="M10" s="8" t="s">
        <v>357</v>
      </c>
    </row>
    <row r="11" spans="1:13" ht="12.75">
      <c r="A11" s="2">
        <v>9</v>
      </c>
      <c r="B11" s="36" t="s">
        <v>281</v>
      </c>
      <c r="C11" s="220" t="s">
        <v>291</v>
      </c>
      <c r="D11" s="66">
        <v>3</v>
      </c>
      <c r="E11" s="88" t="s">
        <v>356</v>
      </c>
      <c r="F11" s="83"/>
      <c r="G11" s="95" t="s">
        <v>356</v>
      </c>
      <c r="H11" s="95" t="s">
        <v>356</v>
      </c>
      <c r="I11" s="81"/>
      <c r="J11" s="95" t="s">
        <v>356</v>
      </c>
      <c r="K11" s="95" t="s">
        <v>356</v>
      </c>
      <c r="L11" s="95" t="s">
        <v>356</v>
      </c>
      <c r="M11" s="8" t="s">
        <v>357</v>
      </c>
    </row>
    <row r="12" spans="1:13" ht="12.75">
      <c r="A12" s="2">
        <v>10</v>
      </c>
      <c r="B12" s="36" t="s">
        <v>282</v>
      </c>
      <c r="C12" s="220" t="s">
        <v>288</v>
      </c>
      <c r="D12" s="66">
        <v>6</v>
      </c>
      <c r="E12" s="97" t="s">
        <v>356</v>
      </c>
      <c r="F12" s="83"/>
      <c r="G12" s="95" t="s">
        <v>356</v>
      </c>
      <c r="H12" s="82" t="s">
        <v>356</v>
      </c>
      <c r="I12" s="83"/>
      <c r="J12" s="82" t="s">
        <v>356</v>
      </c>
      <c r="K12" s="82" t="s">
        <v>356</v>
      </c>
      <c r="L12" s="147" t="s">
        <v>356</v>
      </c>
      <c r="M12" s="8" t="s">
        <v>357</v>
      </c>
    </row>
    <row r="13" spans="1:13" ht="12.75">
      <c r="A13" s="36">
        <v>11</v>
      </c>
      <c r="B13" s="2" t="s">
        <v>283</v>
      </c>
      <c r="C13" s="220" t="s">
        <v>288</v>
      </c>
      <c r="D13" s="67">
        <v>11</v>
      </c>
      <c r="E13" s="96" t="s">
        <v>356</v>
      </c>
      <c r="F13" s="84"/>
      <c r="G13" s="80" t="s">
        <v>356</v>
      </c>
      <c r="H13" s="80" t="s">
        <v>356</v>
      </c>
      <c r="I13" s="84"/>
      <c r="J13" s="80" t="s">
        <v>356</v>
      </c>
      <c r="K13" s="80" t="s">
        <v>356</v>
      </c>
      <c r="L13" s="82" t="s">
        <v>356</v>
      </c>
      <c r="M13" s="8" t="s">
        <v>357</v>
      </c>
    </row>
    <row r="14" spans="1:13" ht="12.75">
      <c r="A14" s="36">
        <v>12</v>
      </c>
      <c r="B14" s="2" t="s">
        <v>284</v>
      </c>
      <c r="C14" s="221" t="s">
        <v>290</v>
      </c>
      <c r="D14" s="67">
        <v>4</v>
      </c>
      <c r="E14" s="97" t="s">
        <v>356</v>
      </c>
      <c r="F14" s="84"/>
      <c r="G14" s="80" t="s">
        <v>356</v>
      </c>
      <c r="H14" s="80" t="s">
        <v>356</v>
      </c>
      <c r="I14" s="84"/>
      <c r="J14" s="80" t="s">
        <v>356</v>
      </c>
      <c r="K14" s="80" t="s">
        <v>356</v>
      </c>
      <c r="L14" s="82" t="s">
        <v>356</v>
      </c>
      <c r="M14" s="8" t="s">
        <v>357</v>
      </c>
    </row>
    <row r="15" spans="1:13" ht="12.75">
      <c r="A15" s="36">
        <v>13</v>
      </c>
      <c r="B15" s="2" t="s">
        <v>285</v>
      </c>
      <c r="C15" s="220" t="s">
        <v>288</v>
      </c>
      <c r="D15" s="67">
        <v>12</v>
      </c>
      <c r="E15" s="88" t="s">
        <v>356</v>
      </c>
      <c r="F15" s="83"/>
      <c r="G15" s="95" t="s">
        <v>356</v>
      </c>
      <c r="H15" s="95" t="s">
        <v>356</v>
      </c>
      <c r="I15" s="81"/>
      <c r="J15" s="95" t="s">
        <v>356</v>
      </c>
      <c r="K15" s="95" t="s">
        <v>356</v>
      </c>
      <c r="L15" s="82" t="s">
        <v>356</v>
      </c>
      <c r="M15" s="8" t="s">
        <v>357</v>
      </c>
    </row>
    <row r="16" spans="1:13" ht="12.75">
      <c r="A16" s="36">
        <v>14</v>
      </c>
      <c r="B16" s="2" t="s">
        <v>286</v>
      </c>
      <c r="C16" s="221" t="s">
        <v>291</v>
      </c>
      <c r="D16" s="67">
        <v>3</v>
      </c>
      <c r="E16" s="96" t="s">
        <v>356</v>
      </c>
      <c r="F16" s="83"/>
      <c r="G16" s="95" t="s">
        <v>356</v>
      </c>
      <c r="H16" s="95" t="s">
        <v>356</v>
      </c>
      <c r="I16" s="83"/>
      <c r="J16" s="95" t="s">
        <v>356</v>
      </c>
      <c r="K16" s="82" t="s">
        <v>356</v>
      </c>
      <c r="L16" s="82" t="s">
        <v>356</v>
      </c>
      <c r="M16" s="8" t="s">
        <v>357</v>
      </c>
    </row>
    <row r="17" spans="1:13" ht="13.5" thickBot="1">
      <c r="A17" s="36">
        <v>15</v>
      </c>
      <c r="B17" s="36" t="s">
        <v>287</v>
      </c>
      <c r="C17" s="220" t="s">
        <v>288</v>
      </c>
      <c r="D17" s="67">
        <v>5</v>
      </c>
      <c r="E17" s="207" t="s">
        <v>356</v>
      </c>
      <c r="F17" s="83"/>
      <c r="G17" s="82" t="s">
        <v>356</v>
      </c>
      <c r="H17" s="82" t="s">
        <v>356</v>
      </c>
      <c r="I17" s="83"/>
      <c r="J17" s="82" t="s">
        <v>356</v>
      </c>
      <c r="K17" s="95" t="s">
        <v>356</v>
      </c>
      <c r="L17" s="82" t="s">
        <v>356</v>
      </c>
      <c r="M17" s="8" t="s">
        <v>357</v>
      </c>
    </row>
    <row r="18" spans="1:13" s="5" customFormat="1" ht="13.5" thickBot="1">
      <c r="A18" s="6"/>
      <c r="B18" s="7"/>
      <c r="C18" s="71"/>
      <c r="D18" s="71"/>
      <c r="E18" s="152" t="s">
        <v>59</v>
      </c>
      <c r="F18" s="293" t="s">
        <v>60</v>
      </c>
      <c r="G18" s="294"/>
      <c r="H18" s="156" t="s">
        <v>61</v>
      </c>
      <c r="I18" s="293" t="s">
        <v>74</v>
      </c>
      <c r="J18" s="294"/>
      <c r="K18" s="156" t="s">
        <v>67</v>
      </c>
      <c r="L18" s="156" t="s">
        <v>68</v>
      </c>
      <c r="M18" s="33" t="e">
        <f>AVERAGE(M3:M17)</f>
        <v>#DIV/0!</v>
      </c>
    </row>
    <row r="19" spans="1:13" ht="13.5" thickBot="1">
      <c r="A19" s="300" t="s">
        <v>36</v>
      </c>
      <c r="B19" s="300"/>
      <c r="C19" s="297"/>
      <c r="D19" s="297"/>
      <c r="E19" s="296" t="s">
        <v>208</v>
      </c>
      <c r="F19" s="296"/>
      <c r="G19" s="296"/>
      <c r="H19" s="296"/>
      <c r="I19" s="296"/>
      <c r="J19" s="296"/>
      <c r="K19" s="296"/>
      <c r="L19" s="294"/>
      <c r="M19" s="9"/>
    </row>
    <row r="20" spans="1:13" ht="12.75">
      <c r="A20" s="297" t="s">
        <v>48</v>
      </c>
      <c r="B20" s="298"/>
      <c r="C20" s="298"/>
      <c r="D20" s="299"/>
      <c r="E20" s="68"/>
      <c r="F20" s="68"/>
      <c r="G20" s="68"/>
      <c r="H20" s="68"/>
      <c r="I20" s="68"/>
      <c r="J20" s="68"/>
      <c r="K20" s="68"/>
      <c r="L20" s="136"/>
      <c r="M20" s="8">
        <f>COUNTIF(M3:M17,"&gt;3")</f>
        <v>0</v>
      </c>
    </row>
    <row r="21" ht="12.75">
      <c r="M21" s="8">
        <f>COUNTIF(M3:M17,"&gt;6")</f>
        <v>0</v>
      </c>
    </row>
    <row r="22" ht="12.75">
      <c r="B22" t="s">
        <v>86</v>
      </c>
    </row>
  </sheetData>
  <sheetProtection/>
  <mergeCells count="6">
    <mergeCell ref="B1:N1"/>
    <mergeCell ref="A20:D20"/>
    <mergeCell ref="I18:J18"/>
    <mergeCell ref="F18:G18"/>
    <mergeCell ref="E19:L19"/>
    <mergeCell ref="A19:D19"/>
  </mergeCells>
  <conditionalFormatting sqref="M3:M17">
    <cfRule type="cellIs" priority="1" dxfId="1" operator="equal" stopIfTrue="1">
      <formula>"незач"</formula>
    </cfRule>
    <cfRule type="cellIs" priority="2" dxfId="0" operator="equal" stopIfTrue="1">
      <formula>"зач"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PageLayoutView="0" workbookViewId="0" topLeftCell="A7">
      <selection activeCell="G23" sqref="G23"/>
    </sheetView>
  </sheetViews>
  <sheetFormatPr defaultColWidth="9.00390625" defaultRowHeight="12.75"/>
  <cols>
    <col min="1" max="1" width="17.75390625" style="0" customWidth="1"/>
    <col min="2" max="2" width="11.125" style="0" customWidth="1"/>
    <col min="3" max="3" width="8.125" style="0" customWidth="1"/>
    <col min="4" max="4" width="8.625" style="0" customWidth="1"/>
    <col min="5" max="5" width="7.875" style="0" customWidth="1"/>
    <col min="6" max="6" width="8.00390625" style="0" customWidth="1"/>
    <col min="7" max="7" width="7.75390625" style="0" customWidth="1"/>
    <col min="8" max="8" width="6.875" style="0" customWidth="1"/>
    <col min="9" max="9" width="7.75390625" style="0" customWidth="1"/>
    <col min="10" max="10" width="8.125" style="0" customWidth="1"/>
    <col min="11" max="11" width="8.00390625" style="0" customWidth="1"/>
    <col min="12" max="13" width="6.75390625" style="0" customWidth="1"/>
    <col min="14" max="14" width="7.625" style="0" customWidth="1"/>
    <col min="15" max="15" width="10.75390625" style="15" customWidth="1"/>
    <col min="16" max="16" width="11.875" style="29" customWidth="1"/>
    <col min="17" max="17" width="11.00390625" style="28" bestFit="1" customWidth="1"/>
  </cols>
  <sheetData>
    <row r="1" spans="4:17" s="16" customFormat="1" ht="15.75">
      <c r="D1" s="16" t="s">
        <v>2</v>
      </c>
      <c r="O1" s="17"/>
      <c r="P1" s="27"/>
      <c r="Q1" s="27"/>
    </row>
    <row r="2" spans="5:8" ht="15.75">
      <c r="E2" s="18" t="s">
        <v>209</v>
      </c>
      <c r="F2" s="16"/>
      <c r="G2" s="16"/>
      <c r="H2" s="16"/>
    </row>
    <row r="4" spans="1:3" ht="12.75">
      <c r="A4" s="5" t="s">
        <v>3</v>
      </c>
      <c r="B4" s="5" t="s">
        <v>4</v>
      </c>
      <c r="C4" s="5"/>
    </row>
    <row r="5" spans="1:9" ht="12.75">
      <c r="A5" s="265" t="s">
        <v>5</v>
      </c>
      <c r="B5" s="266"/>
      <c r="C5" s="266"/>
      <c r="D5" s="311"/>
      <c r="E5" s="312" t="s">
        <v>6</v>
      </c>
      <c r="F5" s="312"/>
      <c r="H5" s="31"/>
      <c r="I5" s="31"/>
    </row>
    <row r="6" spans="1:9" ht="12.75">
      <c r="A6" s="277" t="s">
        <v>311</v>
      </c>
      <c r="B6" s="263"/>
      <c r="C6" s="263"/>
      <c r="D6" s="278"/>
      <c r="E6" s="19" t="s">
        <v>210</v>
      </c>
      <c r="F6" s="12"/>
      <c r="H6" s="30"/>
      <c r="I6" s="30"/>
    </row>
    <row r="7" spans="1:9" ht="12.75">
      <c r="A7" s="277" t="s">
        <v>49</v>
      </c>
      <c r="B7" s="263"/>
      <c r="C7" s="263"/>
      <c r="D7" s="278"/>
      <c r="E7" s="12" t="s">
        <v>211</v>
      </c>
      <c r="F7" s="12"/>
      <c r="H7" s="30"/>
      <c r="I7" s="30"/>
    </row>
    <row r="8" spans="1:9" ht="12.75">
      <c r="A8" s="277" t="s">
        <v>81</v>
      </c>
      <c r="B8" s="263"/>
      <c r="C8" s="263"/>
      <c r="D8" s="278"/>
      <c r="E8" s="12" t="s">
        <v>212</v>
      </c>
      <c r="F8" s="12"/>
      <c r="H8" s="30"/>
      <c r="I8" s="30"/>
    </row>
    <row r="9" spans="1:11" ht="12.75">
      <c r="A9" s="277" t="s">
        <v>17</v>
      </c>
      <c r="B9" s="263"/>
      <c r="C9" s="263"/>
      <c r="D9" s="278"/>
      <c r="E9" s="12" t="s">
        <v>211</v>
      </c>
      <c r="F9" s="14" t="s">
        <v>217</v>
      </c>
      <c r="G9" s="12" t="s">
        <v>213</v>
      </c>
      <c r="H9" s="12" t="s">
        <v>214</v>
      </c>
      <c r="I9" s="12" t="s">
        <v>215</v>
      </c>
      <c r="J9" s="12" t="s">
        <v>124</v>
      </c>
      <c r="K9" s="208" t="s">
        <v>125</v>
      </c>
    </row>
    <row r="10" spans="1:9" ht="12.75">
      <c r="A10" s="315" t="s">
        <v>38</v>
      </c>
      <c r="B10" s="316"/>
      <c r="C10" s="316"/>
      <c r="D10" s="317"/>
      <c r="E10" s="12" t="s">
        <v>216</v>
      </c>
      <c r="F10" s="12"/>
      <c r="I10" s="30"/>
    </row>
    <row r="11" spans="3:6" ht="12.75">
      <c r="C11" s="14"/>
      <c r="D11" s="14"/>
      <c r="E11" s="14"/>
      <c r="F11" s="14"/>
    </row>
    <row r="12" spans="1:19" ht="12.75">
      <c r="A12" s="22" t="s">
        <v>8</v>
      </c>
      <c r="B12" s="22" t="s">
        <v>9</v>
      </c>
      <c r="C12" s="22">
        <v>10</v>
      </c>
      <c r="D12" s="24">
        <v>9</v>
      </c>
      <c r="E12" s="24">
        <v>8</v>
      </c>
      <c r="F12" s="22">
        <v>7</v>
      </c>
      <c r="G12" s="22">
        <v>6</v>
      </c>
      <c r="H12" s="22">
        <v>5</v>
      </c>
      <c r="I12" s="22">
        <v>4</v>
      </c>
      <c r="J12" s="22">
        <v>3</v>
      </c>
      <c r="K12" s="22">
        <v>2</v>
      </c>
      <c r="L12" s="22">
        <v>1</v>
      </c>
      <c r="M12" s="22">
        <v>0</v>
      </c>
      <c r="N12" s="22" t="s">
        <v>13</v>
      </c>
      <c r="O12" s="22" t="s">
        <v>10</v>
      </c>
      <c r="P12" s="25" t="s">
        <v>11</v>
      </c>
      <c r="Q12" s="25" t="s">
        <v>12</v>
      </c>
      <c r="R12" s="14"/>
      <c r="S12" s="14"/>
    </row>
    <row r="13" spans="1:19" ht="13.5" thickBot="1">
      <c r="A13" s="157" t="s">
        <v>18</v>
      </c>
      <c r="B13" s="157" t="s">
        <v>19</v>
      </c>
      <c r="C13" s="157"/>
      <c r="D13" s="158"/>
      <c r="E13" s="158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9"/>
      <c r="Q13" s="159"/>
      <c r="R13" s="14"/>
      <c r="S13" s="14"/>
    </row>
    <row r="14" spans="1:17" ht="12.75">
      <c r="A14" s="161" t="s">
        <v>218</v>
      </c>
      <c r="B14" s="162" t="s">
        <v>1</v>
      </c>
      <c r="C14" s="163">
        <f>COUNTIF('27в-2_ПО'!$W$3:$W$16,C12)</f>
        <v>2</v>
      </c>
      <c r="D14" s="163">
        <f>COUNTIF('27в-2_ПО'!$W$3:$W$16,D12)</f>
        <v>3</v>
      </c>
      <c r="E14" s="163">
        <f>COUNTIF('27в-2_ПО'!$W$3:$W$16,E12)</f>
        <v>1</v>
      </c>
      <c r="F14" s="163">
        <f>COUNTIF('27в-2_ПО'!$W$3:$W$16,F12)</f>
        <v>2</v>
      </c>
      <c r="G14" s="163">
        <f>COUNTIF('27в-2_ПО'!$W$3:$W$16,G12)</f>
        <v>3</v>
      </c>
      <c r="H14" s="163">
        <f>COUNTIF('27в-2_ПО'!$W$3:$W$16,H12)</f>
        <v>3</v>
      </c>
      <c r="I14" s="163">
        <f>COUNTIF('27в-2_ПО'!$W$3:$W$16,I12)</f>
        <v>0</v>
      </c>
      <c r="J14" s="163">
        <f>COUNTIF('27в-2_ПО'!$W$3:$W$16,J12)</f>
        <v>0</v>
      </c>
      <c r="K14" s="163">
        <f>COUNTIF('27в-2_ПО'!$W$3:$W$16,K12)</f>
        <v>0</v>
      </c>
      <c r="L14" s="163">
        <f>COUNTIF('27в-2_ПО'!$W$3:$W$16,L12)</f>
        <v>0</v>
      </c>
      <c r="M14" s="163">
        <f>COUNTIF('27в-2_ПО'!$W$3:$W$16,M12)</f>
        <v>0</v>
      </c>
      <c r="N14" s="163">
        <f>$A$15-SUM(C14:M14)</f>
        <v>0</v>
      </c>
      <c r="O14" s="164">
        <f>'27в-2_ПО'!W17</f>
        <v>7.285714285714286</v>
      </c>
      <c r="P14" s="165">
        <f>SUM(C14:I14)/$A$15</f>
        <v>1</v>
      </c>
      <c r="Q14" s="166">
        <f>SUM(C14:F14)/$A$15</f>
        <v>0.5714285714285714</v>
      </c>
    </row>
    <row r="15" spans="1:17" ht="13.5" thickBot="1">
      <c r="A15" s="167">
        <f>'27в-2_ПО'!B16</f>
        <v>14</v>
      </c>
      <c r="B15" s="168" t="s">
        <v>7</v>
      </c>
      <c r="C15" s="168">
        <f>COUNTIF('27в-2_ПО'!$AC$3:$AC$16,C12)</f>
        <v>0</v>
      </c>
      <c r="D15" s="168">
        <f>COUNTIF('27в-2_ПО'!$AC$3:$AC$16,D12)</f>
        <v>2</v>
      </c>
      <c r="E15" s="168">
        <f>COUNTIF('27в-2_ПО'!$AC$3:$AC$16,E12)</f>
        <v>5</v>
      </c>
      <c r="F15" s="168">
        <f>COUNTIF('27в-2_ПО'!$AC$3:$AC$16,F12)</f>
        <v>7</v>
      </c>
      <c r="G15" s="168">
        <f>COUNTIF('27в-2_ПО'!$AC$3:$AC$16,G12)</f>
        <v>0</v>
      </c>
      <c r="H15" s="168">
        <f>COUNTIF('27в-2_ПО'!$AC$3:$AC$16,H12)</f>
        <v>0</v>
      </c>
      <c r="I15" s="168">
        <f>COUNTIF('27в-2_ПО'!$AC$3:$AC$16,I12)</f>
        <v>0</v>
      </c>
      <c r="J15" s="168">
        <f>COUNTIF('27в-2_ПО'!$AC$3:$AC$16,J12)</f>
        <v>0</v>
      </c>
      <c r="K15" s="168">
        <f>COUNTIF('27в-2_ПО'!$AC$3:$AC$16,K12)</f>
        <v>0</v>
      </c>
      <c r="L15" s="168">
        <f>COUNTIF('27в-2_ПО'!$AC$3:$AC$16,L12)</f>
        <v>0</v>
      </c>
      <c r="M15" s="168">
        <f>COUNTIF('27в-2_ПО'!$AC$3:$AC$16,M12)</f>
        <v>0</v>
      </c>
      <c r="N15" s="169">
        <f>$A$15-SUM(C15:M15)</f>
        <v>0</v>
      </c>
      <c r="O15" s="170">
        <f>'27в-2_ПО'!AC17</f>
        <v>7.642857142857143</v>
      </c>
      <c r="P15" s="171">
        <f>SUM(C15:I15)/$A$15</f>
        <v>1</v>
      </c>
      <c r="Q15" s="172">
        <f>SUM(C15:F15)/$A$15</f>
        <v>1</v>
      </c>
    </row>
    <row r="16" spans="1:17" ht="12.75">
      <c r="A16" s="161" t="s">
        <v>219</v>
      </c>
      <c r="B16" s="162" t="s">
        <v>1</v>
      </c>
      <c r="C16" s="163">
        <f>COUNTIF('27в-2_ИТ'!$Q$3:$Q$16,C12)</f>
        <v>0</v>
      </c>
      <c r="D16" s="163">
        <f>COUNTIF('27в-2_ИТ'!$Q$3:$Q$16,D12)</f>
        <v>4</v>
      </c>
      <c r="E16" s="163">
        <f>COUNTIF('27в-2_ИТ'!$Q$3:$Q$16,E12)</f>
        <v>2</v>
      </c>
      <c r="F16" s="163">
        <f>COUNTIF('27в-2_ИТ'!$Q$3:$Q$16,F12)</f>
        <v>1</v>
      </c>
      <c r="G16" s="163">
        <f>COUNTIF('27в-2_ИТ'!$Q$3:$Q$16,G12)</f>
        <v>1</v>
      </c>
      <c r="H16" s="163">
        <f>COUNTIF('27в-2_ИТ'!$Q$3:$Q$16,H12)</f>
        <v>3</v>
      </c>
      <c r="I16" s="163">
        <f>COUNTIF('27в-2_ИТ'!$Q$3:$Q$16,I12)</f>
        <v>3</v>
      </c>
      <c r="J16" s="163">
        <f>COUNTIF('27в-2_ИТ'!$Q$3:$Q$16,J12)</f>
        <v>0</v>
      </c>
      <c r="K16" s="163">
        <f>COUNTIF('27в-2_ИТ'!$Q$3:$Q$16,K12)</f>
        <v>0</v>
      </c>
      <c r="L16" s="163">
        <f>COUNTIF('27в-2_ИТ'!$Q$3:$Q$16,L12)</f>
        <v>0</v>
      </c>
      <c r="M16" s="163">
        <f>COUNTIF('27в-2_ИТ'!$Q$3:$Q$16,M12)</f>
        <v>0</v>
      </c>
      <c r="N16" s="163">
        <f>$A$17-SUM(C16:M16)</f>
        <v>0</v>
      </c>
      <c r="O16" s="164">
        <f>'27в-2_ИТ'!Q17</f>
        <v>6.571428571428571</v>
      </c>
      <c r="P16" s="165">
        <f>SUM(C16:I16)/$A$17</f>
        <v>1</v>
      </c>
      <c r="Q16" s="166">
        <f>SUM(C16:F16)/$A$17</f>
        <v>0.5</v>
      </c>
    </row>
    <row r="17" spans="1:17" ht="13.5" thickBot="1">
      <c r="A17" s="167">
        <f>'27в-2_ИТ'!B16</f>
        <v>14</v>
      </c>
      <c r="B17" s="168" t="s">
        <v>7</v>
      </c>
      <c r="C17" s="168">
        <f>COUNTIF('27в-2_ИТ'!$V$3:$V$16,C12)</f>
        <v>0</v>
      </c>
      <c r="D17" s="168">
        <f>COUNTIF('27в-2_ИТ'!$V$3:$V$16,D12)</f>
        <v>3</v>
      </c>
      <c r="E17" s="168">
        <f>COUNTIF('27в-2_ИТ'!$V$3:$V$16,E12)</f>
        <v>4</v>
      </c>
      <c r="F17" s="168">
        <f>COUNTIF('27в-2_ИТ'!$V$3:$V$16,F12)</f>
        <v>4</v>
      </c>
      <c r="G17" s="168">
        <f>COUNTIF('27в-2_ИТ'!$V$3:$V$16,G12)</f>
        <v>3</v>
      </c>
      <c r="H17" s="168">
        <f>COUNTIF('27в-2_ИТ'!$V$3:$V$16,H12)</f>
        <v>0</v>
      </c>
      <c r="I17" s="168">
        <f>COUNTIF('27в-2_ИТ'!$V$3:$V$16,I12)</f>
        <v>0</v>
      </c>
      <c r="J17" s="168">
        <f>COUNTIF('27в-2_ИТ'!$V$3:$V$16,J12)</f>
        <v>0</v>
      </c>
      <c r="K17" s="168">
        <f>COUNTIF('27в-2_ИТ'!$V$3:$V$16,K12)</f>
        <v>0</v>
      </c>
      <c r="L17" s="168">
        <f>COUNTIF('27в-2_ИТ'!$V$3:$V$16,L12)</f>
        <v>0</v>
      </c>
      <c r="M17" s="168">
        <f>COUNTIF('27в-2_ИТ'!$V$3:$V$16,M12)</f>
        <v>0</v>
      </c>
      <c r="N17" s="169">
        <f>$A$17-SUM(C17:M17)</f>
        <v>0</v>
      </c>
      <c r="O17" s="170">
        <f>'27в-2_ИТ'!V17</f>
        <v>7.5</v>
      </c>
      <c r="P17" s="171">
        <f>SUM(C17:I17)/$A$17</f>
        <v>1</v>
      </c>
      <c r="Q17" s="172">
        <f>SUM(C17:F17)/$A$17</f>
        <v>0.7857142857142857</v>
      </c>
    </row>
    <row r="18" spans="1:17" ht="12.75">
      <c r="A18" s="161" t="s">
        <v>220</v>
      </c>
      <c r="B18" s="162" t="s">
        <v>1</v>
      </c>
      <c r="C18" s="163">
        <f>COUNTIF('27в_САПР'!$O$3:$O$31,C12)</f>
        <v>14</v>
      </c>
      <c r="D18" s="163">
        <f>COUNTIF('27в_САПР'!$O$3:$O$31,D12)</f>
        <v>14</v>
      </c>
      <c r="E18" s="163">
        <f>COUNTIF('27в_САПР'!$O$3:$O$31,E12)</f>
        <v>0</v>
      </c>
      <c r="F18" s="163">
        <f>COUNTIF('27в_САПР'!$O$3:$O$31,F12)</f>
        <v>0</v>
      </c>
      <c r="G18" s="163">
        <f>COUNTIF('27в_САПР'!$O$3:$O$31,G12)</f>
        <v>0</v>
      </c>
      <c r="H18" s="163">
        <f>COUNTIF('27в_САПР'!$O$3:$O$31,H12)</f>
        <v>0</v>
      </c>
      <c r="I18" s="163">
        <f>COUNTIF('27в_САПР'!$O$3:$O$31,I12)</f>
        <v>0</v>
      </c>
      <c r="J18" s="163">
        <f>COUNTIF('27в_САПР'!$O$3:$O$31,J12)</f>
        <v>0</v>
      </c>
      <c r="K18" s="163">
        <f>COUNTIF('27в_САПР'!$O$3:$O$31,K12)</f>
        <v>0</v>
      </c>
      <c r="L18" s="163">
        <f>COUNTIF('27в_САПР'!$O$3:$O$31,L12)</f>
        <v>0</v>
      </c>
      <c r="M18" s="163">
        <f>COUNTIF('27в_САПР'!$O$3:$O$31,M12)</f>
        <v>0</v>
      </c>
      <c r="N18" s="163">
        <f>$A$19-SUM(C18:M18)</f>
        <v>0</v>
      </c>
      <c r="O18" s="164">
        <f>'27в_САПР'!O32</f>
        <v>9.5</v>
      </c>
      <c r="P18" s="165">
        <f>SUM(C18:I18)/$A$19</f>
        <v>1</v>
      </c>
      <c r="Q18" s="166">
        <f>SUM(C18:F18)/$A$19</f>
        <v>1</v>
      </c>
    </row>
    <row r="19" spans="1:17" ht="13.5" thickBot="1">
      <c r="A19" s="167">
        <f>'27в_САПР'!B31</f>
        <v>28</v>
      </c>
      <c r="B19" s="168" t="s">
        <v>7</v>
      </c>
      <c r="C19" s="168">
        <f>COUNTIF('27в_САПР'!$S$3:$S$31,C12)</f>
        <v>13</v>
      </c>
      <c r="D19" s="168">
        <f>COUNTIF('27в_САПР'!$S$3:$S$31,D12)</f>
        <v>8</v>
      </c>
      <c r="E19" s="168">
        <f>COUNTIF('27в_САПР'!$S$3:$S$31,E12)</f>
        <v>5</v>
      </c>
      <c r="F19" s="168">
        <f>COUNTIF('27в_САПР'!$S$3:$S$31,F12)</f>
        <v>1</v>
      </c>
      <c r="G19" s="168">
        <f>COUNTIF('27в_САПР'!$S$3:$S$31,G12)</f>
        <v>1</v>
      </c>
      <c r="H19" s="168">
        <f>COUNTIF('27в_САПР'!$S$3:$S$31,H12)</f>
        <v>0</v>
      </c>
      <c r="I19" s="168">
        <f>COUNTIF('27в_САПР'!$S$3:$S$31,I12)</f>
        <v>0</v>
      </c>
      <c r="J19" s="168">
        <f>COUNTIF('27в_САПР'!$S$3:$S$31,J12)</f>
        <v>0</v>
      </c>
      <c r="K19" s="168">
        <f>COUNTIF('27в_САПР'!$S$3:$S$31,K12)</f>
        <v>0</v>
      </c>
      <c r="L19" s="168">
        <f>COUNTIF('27в_САПР'!$S$3:$S$31,L12)</f>
        <v>0</v>
      </c>
      <c r="M19" s="168">
        <f>COUNTIF('27в_САПР'!$S$3:$S$31,M12)</f>
        <v>0</v>
      </c>
      <c r="N19" s="169">
        <f>$A$19-SUM(C19:M19)</f>
        <v>0</v>
      </c>
      <c r="O19" s="170">
        <f>'27в_САПР'!S32</f>
        <v>9.107142857142858</v>
      </c>
      <c r="P19" s="171">
        <f>SUM(C19:I19)/$A$19</f>
        <v>1</v>
      </c>
      <c r="Q19" s="172">
        <f>SUM(C19:F19)/$A$19</f>
        <v>0.9642857142857143</v>
      </c>
    </row>
    <row r="20" spans="1:17" ht="12.75">
      <c r="A20" s="161" t="s">
        <v>221</v>
      </c>
      <c r="B20" s="162" t="s">
        <v>1</v>
      </c>
      <c r="C20" s="163">
        <f>COUNTIF('28в-2_ИТ'!$T$3:$T$17,C12)</f>
        <v>2</v>
      </c>
      <c r="D20" s="163">
        <f>COUNTIF('28в-2_ИТ'!$T$3:$T$17,D12)</f>
        <v>0</v>
      </c>
      <c r="E20" s="163">
        <f>COUNTIF('28в-2_ИТ'!$T$3:$T$17,E12)</f>
        <v>3</v>
      </c>
      <c r="F20" s="163">
        <f>COUNTIF('28в-2_ИТ'!$T$3:$T$17,F12)</f>
        <v>2</v>
      </c>
      <c r="G20" s="163">
        <f>COUNTIF('28в-2_ИТ'!$T$3:$T$17,G12)</f>
        <v>3</v>
      </c>
      <c r="H20" s="163">
        <f>COUNTIF('28в-2_ИТ'!$T$3:$T$17,H12)</f>
        <v>3</v>
      </c>
      <c r="I20" s="163">
        <f>COUNTIF('28в-2_ИТ'!$T$3:$T$17,I12)</f>
        <v>1</v>
      </c>
      <c r="J20" s="163">
        <f>COUNTIF('28в-2_ИТ'!$T$3:$T$17,J12)</f>
        <v>0</v>
      </c>
      <c r="K20" s="163">
        <f>COUNTIF('28в-2_ИТ'!$T$3:$T$17,K12)</f>
        <v>0</v>
      </c>
      <c r="L20" s="163">
        <f>COUNTIF('28в-2_ИТ'!$T$3:$T$17,L12)</f>
        <v>0</v>
      </c>
      <c r="M20" s="163">
        <f>COUNTIF('28в-2_ИТ'!$T$3:$T$17,M12)</f>
        <v>0</v>
      </c>
      <c r="N20" s="163">
        <f>$A$21-SUM(C20:M20)</f>
        <v>1</v>
      </c>
      <c r="O20" s="164">
        <f>'28в-2_ИТ'!T18</f>
        <v>6.785714285714286</v>
      </c>
      <c r="P20" s="165">
        <f>SUM(C20:I20)/$A$21</f>
        <v>0.9333333333333333</v>
      </c>
      <c r="Q20" s="166">
        <f>SUM(C20:F20)/$A$21</f>
        <v>0.4666666666666667</v>
      </c>
    </row>
    <row r="21" spans="1:17" ht="13.5" thickBot="1">
      <c r="A21" s="167">
        <f>'28в-2_ИТ'!B17</f>
        <v>15</v>
      </c>
      <c r="B21" s="168" t="s">
        <v>7</v>
      </c>
      <c r="C21" s="168">
        <f>COUNTIF('28в-2_ИТ'!$X$3:$X$17,C12)</f>
        <v>0</v>
      </c>
      <c r="D21" s="168">
        <f>COUNTIF('28в-2_ИТ'!$X$3:$X$17,D12)</f>
        <v>2</v>
      </c>
      <c r="E21" s="168">
        <f>COUNTIF('28в-2_ИТ'!$X$3:$X$17,E12)</f>
        <v>5</v>
      </c>
      <c r="F21" s="168">
        <f>COUNTIF('28в-2_ИТ'!$X$3:$X$17,F12)</f>
        <v>2</v>
      </c>
      <c r="G21" s="168">
        <f>COUNTIF('28в-2_ИТ'!$X$3:$X$17,G12)</f>
        <v>1</v>
      </c>
      <c r="H21" s="168">
        <f>COUNTIF('28в-2_ИТ'!$X$3:$X$17,H12)</f>
        <v>2</v>
      </c>
      <c r="I21" s="168">
        <f>COUNTIF('28в-2_ИТ'!$X$3:$X$17,I12)</f>
        <v>2</v>
      </c>
      <c r="J21" s="168">
        <f>COUNTIF('28в-2_ИТ'!$X$3:$X$17,J12)</f>
        <v>0</v>
      </c>
      <c r="K21" s="168">
        <f>COUNTIF('28в-2_ИТ'!$X$3:$X$17,K12)</f>
        <v>0</v>
      </c>
      <c r="L21" s="168">
        <f>COUNTIF('28в-2_ИТ'!$X$3:$X$17,L12)</f>
        <v>0</v>
      </c>
      <c r="M21" s="168">
        <f>COUNTIF('28в-2_ИТ'!$X$3:$X$17,M12)</f>
        <v>1</v>
      </c>
      <c r="N21" s="169">
        <f>$A$21-SUM(C21:M21)</f>
        <v>0</v>
      </c>
      <c r="O21" s="170">
        <f>'28в-2_ИТ'!X18</f>
        <v>6.4</v>
      </c>
      <c r="P21" s="171">
        <f>SUM(C21:I21)/$A$21</f>
        <v>0.9333333333333333</v>
      </c>
      <c r="Q21" s="172">
        <f>SUM(C21:F21)/$A$21</f>
        <v>0.6</v>
      </c>
    </row>
    <row r="22" spans="1:17" ht="12.75">
      <c r="A22" s="161" t="s">
        <v>222</v>
      </c>
      <c r="B22" s="162" t="s">
        <v>1</v>
      </c>
      <c r="C22" s="163">
        <f>COUNTIF('47ппа-1_Прогр'!$X$3:$X$16,C12)</f>
        <v>0</v>
      </c>
      <c r="D22" s="163">
        <f>COUNTIF('47ппа-1_Прогр'!$X$3:$X$16,D12)</f>
        <v>3</v>
      </c>
      <c r="E22" s="163">
        <f>COUNTIF('47ппа-1_Прогр'!$X$3:$X$16,E12)</f>
        <v>2</v>
      </c>
      <c r="F22" s="163">
        <f>COUNTIF('47ппа-1_Прогр'!$X$3:$X$16,F12)</f>
        <v>4</v>
      </c>
      <c r="G22" s="163">
        <f>COUNTIF('47ппа-1_Прогр'!$X$3:$X$16,G12)</f>
        <v>3</v>
      </c>
      <c r="H22" s="163">
        <f>COUNTIF('47ппа-1_Прогр'!$X$3:$X$16,H12)</f>
        <v>2</v>
      </c>
      <c r="I22" s="163">
        <f>COUNTIF('47ппа-1_Прогр'!$X$3:$X$16,I12)</f>
        <v>0</v>
      </c>
      <c r="J22" s="163">
        <f>COUNTIF('47ппа-1_Прогр'!$X$3:$X$16,J12)</f>
        <v>0</v>
      </c>
      <c r="K22" s="163">
        <f>COUNTIF('47ппа-1_Прогр'!$X$3:$X$16,K12)</f>
        <v>0</v>
      </c>
      <c r="L22" s="163">
        <f>COUNTIF('47ппа-1_Прогр'!$X$3:$X$16,L12)</f>
        <v>0</v>
      </c>
      <c r="M22" s="163">
        <f>COUNTIF('47ппа-1_Прогр'!$X$3:$X$16,M12)</f>
        <v>0</v>
      </c>
      <c r="N22" s="163">
        <f>$A$23-SUM(C22:M22)</f>
        <v>0</v>
      </c>
      <c r="O22" s="164">
        <f>'47ппа-1_Прогр'!X17</f>
        <v>7.071428571428571</v>
      </c>
      <c r="P22" s="165">
        <f>SUM(C22:I22)/$A$23</f>
        <v>1</v>
      </c>
      <c r="Q22" s="166">
        <f>SUM(C22:F22)/$A$23</f>
        <v>0.6428571428571429</v>
      </c>
    </row>
    <row r="23" spans="1:17" ht="13.5" thickBot="1">
      <c r="A23" s="209">
        <f>'47ппа-1_Прогр'!B16</f>
        <v>14</v>
      </c>
      <c r="B23" s="214" t="s">
        <v>7</v>
      </c>
      <c r="C23" s="214">
        <f>COUNTIF('47ппа-1_Прогр'!$Z$3:$Z$16,C12)</f>
        <v>0</v>
      </c>
      <c r="D23" s="214">
        <f>COUNTIF('47ппа-1_Прогр'!$Z$3:$Z$16,D12)</f>
        <v>2</v>
      </c>
      <c r="E23" s="214">
        <f>COUNTIF('47ппа-1_Прогр'!$Z$3:$Z$16,E12)</f>
        <v>3</v>
      </c>
      <c r="F23" s="214">
        <f>COUNTIF('47ппа-1_Прогр'!$Z$3:$Z$16,F12)</f>
        <v>7</v>
      </c>
      <c r="G23" s="214">
        <f>COUNTIF('47ппа-1_Прогр'!$Z$3:$Z$16,G12)</f>
        <v>2</v>
      </c>
      <c r="H23" s="214">
        <f>COUNTIF('47ппа-1_Прогр'!$Z$3:$Z$16,H12)</f>
        <v>0</v>
      </c>
      <c r="I23" s="214">
        <f>COUNTIF('47ппа-1_Прогр'!$Z$3:$Z$16,I12)</f>
        <v>0</v>
      </c>
      <c r="J23" s="214">
        <f>COUNTIF('47ппа-1_Прогр'!$Z$3:$Z$16,J12)</f>
        <v>0</v>
      </c>
      <c r="K23" s="214">
        <f>COUNTIF('47ппа-1_Прогр'!$Z$3:$Z$16,K12)</f>
        <v>0</v>
      </c>
      <c r="L23" s="214">
        <f>COUNTIF('47ппа-1_Прогр'!$Z$3:$Z$16,L12)</f>
        <v>0</v>
      </c>
      <c r="M23" s="214">
        <f>COUNTIF('47ппа-1_Прогр'!$Z$3:$Z$16,M12)</f>
        <v>0</v>
      </c>
      <c r="N23" s="210">
        <f>$A$23-SUM(C23:M23)</f>
        <v>0</v>
      </c>
      <c r="O23" s="215">
        <f>'47ппа-1_Прогр'!Z17</f>
        <v>7.357142857142857</v>
      </c>
      <c r="P23" s="247">
        <f>SUM(C23:I23)/$A$23</f>
        <v>1</v>
      </c>
      <c r="Q23" s="248">
        <f>SUM(C23:F23)/$A$23</f>
        <v>0.8571428571428571</v>
      </c>
    </row>
    <row r="24" spans="1:17" ht="12.75">
      <c r="A24" s="216" t="s">
        <v>224</v>
      </c>
      <c r="B24" s="163" t="s">
        <v>1</v>
      </c>
      <c r="C24" s="163">
        <f>COUNTIF('217ту-1_СК_ИТ'!$O$3:$O$17,C12)</f>
        <v>1</v>
      </c>
      <c r="D24" s="163">
        <f>COUNTIF('217ту-1_СК_ИТ'!$O$3:$O$17,D12)</f>
        <v>2</v>
      </c>
      <c r="E24" s="163">
        <f>COUNTIF('217ту-1_СК_ИТ'!$O$3:$O$17,E12)</f>
        <v>4</v>
      </c>
      <c r="F24" s="163">
        <f>COUNTIF('217ту-1_СК_ИТ'!$O$3:$O$17,F12)</f>
        <v>5</v>
      </c>
      <c r="G24" s="163">
        <f>COUNTIF('217ту-1_СК_ИТ'!$O$3:$O$17,G12)</f>
        <v>1</v>
      </c>
      <c r="H24" s="163">
        <f>COUNTIF('217ту-1_СК_ИТ'!$O$3:$O$17,H12)</f>
        <v>2</v>
      </c>
      <c r="I24" s="163">
        <f>COUNTIF('217ту-1_СК_ИТ'!$O$3:$O$17,I12)</f>
        <v>0</v>
      </c>
      <c r="J24" s="163">
        <f>COUNTIF('217ту-1_СК_ИТ'!$O$3:$O$17,J12)</f>
        <v>0</v>
      </c>
      <c r="K24" s="163">
        <f>COUNTIF('217ту-1_СК_ИТ'!$O$3:$O$17,K12)</f>
        <v>0</v>
      </c>
      <c r="L24" s="163">
        <f>COUNTIF('217ту-1_СК_ИТ'!$O$3:$O$17,L12)</f>
        <v>0</v>
      </c>
      <c r="M24" s="163">
        <f>COUNTIF('217ту-1_СК_ИТ'!$O$3:$O$17,M12)</f>
        <v>0</v>
      </c>
      <c r="N24" s="163">
        <f>$A$25-SUM(C24:M24)</f>
        <v>0</v>
      </c>
      <c r="O24" s="164">
        <f>'217ту-1_СК_ИТ'!O18</f>
        <v>7.4</v>
      </c>
      <c r="P24" s="165">
        <f>SUM(C24:I24)/$A$25</f>
        <v>1</v>
      </c>
      <c r="Q24" s="166">
        <f>SUM(C24:F24)/$A$25</f>
        <v>0.8</v>
      </c>
    </row>
    <row r="25" spans="1:17" ht="13.5" thickBot="1">
      <c r="A25" s="217">
        <f>'217ту-1_СК_ИТ'!B17</f>
        <v>15</v>
      </c>
      <c r="B25" s="168" t="s">
        <v>7</v>
      </c>
      <c r="C25" s="168">
        <f>COUNTIF('217ту-1_СК_ИТ'!$Q$3:$Q$17,C12)</f>
        <v>0</v>
      </c>
      <c r="D25" s="168">
        <f>COUNTIF('217ту-1_СК_ИТ'!$Q$3:$Q$17,D12)</f>
        <v>2</v>
      </c>
      <c r="E25" s="168">
        <f>COUNTIF('217ту-1_СК_ИТ'!$Q$3:$Q$17,E12)</f>
        <v>0</v>
      </c>
      <c r="F25" s="168">
        <f>COUNTIF('217ту-1_СК_ИТ'!$Q$3:$Q$17,F12)</f>
        <v>6</v>
      </c>
      <c r="G25" s="168">
        <f>COUNTIF('217ту-1_СК_ИТ'!$Q$3:$Q$17,G12)</f>
        <v>5</v>
      </c>
      <c r="H25" s="168">
        <f>COUNTIF('217ту-1_СК_ИТ'!$Q$3:$Q$17,H12)</f>
        <v>2</v>
      </c>
      <c r="I25" s="168">
        <f>COUNTIF('217ту-1_СК_ИТ'!$Q$3:$Q$17,I12)</f>
        <v>0</v>
      </c>
      <c r="J25" s="168">
        <f>COUNTIF('217ту-1_СК_ИТ'!$Q$3:$Q$17,J12)</f>
        <v>0</v>
      </c>
      <c r="K25" s="168">
        <f>COUNTIF('217ту-1_СК_ИТ'!$Q$3:$Q$17,K12)</f>
        <v>0</v>
      </c>
      <c r="L25" s="168">
        <f>COUNTIF('217ту-1_СК_ИТ'!$Q$3:$Q$17,L12)</f>
        <v>0</v>
      </c>
      <c r="M25" s="168">
        <f>COUNTIF('217ту-1_СК_ИТ'!$Q$3:$Q$17,M12)</f>
        <v>0</v>
      </c>
      <c r="N25" s="168">
        <f>$A$25-SUM(C25:M25)</f>
        <v>0</v>
      </c>
      <c r="O25" s="170">
        <f>'217ту-1_СК_ИТ'!Q18</f>
        <v>6.666666666666667</v>
      </c>
      <c r="P25" s="218">
        <f>SUM(C25:I25)/$A$25</f>
        <v>1</v>
      </c>
      <c r="Q25" s="219">
        <f>SUM(C25:F25)/$A$25</f>
        <v>0.5333333333333333</v>
      </c>
    </row>
    <row r="26" spans="1:17" ht="12.75">
      <c r="A26" s="209" t="s">
        <v>223</v>
      </c>
      <c r="B26" s="249" t="s">
        <v>1</v>
      </c>
      <c r="C26" s="250">
        <f>COUNTIF('31су-2_ИТ'!$Y$3:$Y$15,C12)</f>
        <v>0</v>
      </c>
      <c r="D26" s="250">
        <f>COUNTIF('31су-2_ИТ'!$Y$3:$Y$15,D12)</f>
        <v>7</v>
      </c>
      <c r="E26" s="250">
        <f>COUNTIF('31су-2_ИТ'!$Y$3:$Y$15,E12)</f>
        <v>0</v>
      </c>
      <c r="F26" s="250">
        <f>COUNTIF('31су-2_ИТ'!$Y$3:$Y$15,F12)</f>
        <v>5</v>
      </c>
      <c r="G26" s="250">
        <f>COUNTIF('31су-2_ИТ'!$Y$3:$Y$15,G12)</f>
        <v>0</v>
      </c>
      <c r="H26" s="250">
        <f>COUNTIF('31су-2_ИТ'!$Y$3:$Y$15,H12)</f>
        <v>0</v>
      </c>
      <c r="I26" s="250">
        <f>COUNTIF('31су-2_ИТ'!$Y$3:$Y$15,I12)</f>
        <v>1</v>
      </c>
      <c r="J26" s="250">
        <f>COUNTIF('31су-2_ИТ'!$Y$3:$Y$15,J12)</f>
        <v>0</v>
      </c>
      <c r="K26" s="250">
        <f>COUNTIF('31су-2_ИТ'!$Y$3:$Y$15,K12)</f>
        <v>0</v>
      </c>
      <c r="L26" s="250">
        <f>COUNTIF('31су-2_ИТ'!$Y$3:$Y$15,L12)</f>
        <v>0</v>
      </c>
      <c r="M26" s="250">
        <f>COUNTIF('31су-2_ИТ'!$Y$3:$Y$15,M12)</f>
        <v>0</v>
      </c>
      <c r="N26" s="250">
        <f>$A$27-SUM(C26:M26)</f>
        <v>0</v>
      </c>
      <c r="O26" s="160">
        <f>'31су-2_ИТ'!Y16</f>
        <v>7.846153846153846</v>
      </c>
      <c r="P26" s="245">
        <f>SUM(C26:I26)/$A$27</f>
        <v>1</v>
      </c>
      <c r="Q26" s="246">
        <f>SUM(C26:F26)/$A$27</f>
        <v>0.9230769230769231</v>
      </c>
    </row>
    <row r="27" spans="1:17" ht="13.5" thickBot="1">
      <c r="A27" s="209">
        <f>'31су-2_ИТ'!B15</f>
        <v>13</v>
      </c>
      <c r="B27" s="213" t="s">
        <v>7</v>
      </c>
      <c r="C27" s="214">
        <f>COUNTIF('31су-2_ИТ'!$AD$3:$AD$15,C12)</f>
        <v>0</v>
      </c>
      <c r="D27" s="214">
        <f>COUNTIF('31су-2_ИТ'!$AD$3:$AD$15,D12)</f>
        <v>2</v>
      </c>
      <c r="E27" s="214">
        <f>COUNTIF('31су-2_ИТ'!$AD$3:$AD$15,E12)</f>
        <v>5</v>
      </c>
      <c r="F27" s="214">
        <f>COUNTIF('31су-2_ИТ'!$AD$3:$AD$15,F12)</f>
        <v>4</v>
      </c>
      <c r="G27" s="214">
        <f>COUNTIF('31су-2_ИТ'!$AD$3:$AD$15,G12)</f>
        <v>2</v>
      </c>
      <c r="H27" s="214">
        <f>COUNTIF('31су-2_ИТ'!$AD$3:$AD$15,H12)</f>
        <v>0</v>
      </c>
      <c r="I27" s="214">
        <f>COUNTIF('31су-2_ИТ'!$AD$3:$AD$15,I12)</f>
        <v>0</v>
      </c>
      <c r="J27" s="214">
        <f>COUNTIF('31су-2_ИТ'!$AD$3:$AD$15,J12)</f>
        <v>0</v>
      </c>
      <c r="K27" s="214">
        <f>COUNTIF('31су-2_ИТ'!$AD$3:$AD$15,K12)</f>
        <v>0</v>
      </c>
      <c r="L27" s="214">
        <f>COUNTIF('31су-2_ИТ'!$AD$3:$AD$15,L12)</f>
        <v>0</v>
      </c>
      <c r="M27" s="214">
        <f>COUNTIF('31су-2_ИТ'!$AD$3:$AD$15,M12)</f>
        <v>0</v>
      </c>
      <c r="N27" s="210">
        <f>$A$27-SUM(C27:M27)</f>
        <v>0</v>
      </c>
      <c r="O27" s="215">
        <f>'31су-2_ИТ'!AD16</f>
        <v>7.538461538461538</v>
      </c>
      <c r="P27" s="211">
        <f>SUM(C27:I27)/$A$27</f>
        <v>1</v>
      </c>
      <c r="Q27" s="212">
        <f>SUM(C27:F27)/$A$27</f>
        <v>0.8461538461538461</v>
      </c>
    </row>
    <row r="28" spans="1:17" ht="12.75">
      <c r="A28" s="216" t="s">
        <v>225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4"/>
      <c r="P28" s="165"/>
      <c r="Q28" s="166"/>
    </row>
    <row r="29" spans="1:17" ht="13.5" thickBot="1">
      <c r="A29" s="217">
        <f>'207т-1_ИТ'!B16</f>
        <v>14</v>
      </c>
      <c r="B29" s="168" t="s">
        <v>7</v>
      </c>
      <c r="C29" s="168">
        <f>COUNTIF('207т-1_ИТ'!$V$3:$V$16,C12)</f>
        <v>0</v>
      </c>
      <c r="D29" s="168">
        <f>COUNTIF('207т-1_ИТ'!$V$3:$V$16,D12)</f>
        <v>0</v>
      </c>
      <c r="E29" s="168">
        <f>COUNTIF('207т-1_ИТ'!$V$3:$V$16,E12)</f>
        <v>10</v>
      </c>
      <c r="F29" s="168">
        <f>COUNTIF('207т-1_ИТ'!$V$3:$V$16,F12)</f>
        <v>3</v>
      </c>
      <c r="G29" s="168">
        <f>COUNTIF('207т-1_ИТ'!$V$3:$V$16,G12)</f>
        <v>1</v>
      </c>
      <c r="H29" s="168">
        <f>COUNTIF('207т-1_ИТ'!$V$3:$V$16,H12)</f>
        <v>0</v>
      </c>
      <c r="I29" s="168">
        <f>COUNTIF('207т-1_ИТ'!$V$3:$V$16,I12)</f>
        <v>0</v>
      </c>
      <c r="J29" s="168">
        <f>COUNTIF('207т-1_ИТ'!$V$3:$V$16,J12)</f>
        <v>0</v>
      </c>
      <c r="K29" s="168">
        <f>COUNTIF('207т-1_ИТ'!$V$3:$V$16,K12)</f>
        <v>0</v>
      </c>
      <c r="L29" s="168">
        <f>COUNTIF('207т-1_ИТ'!$V$3:$V$16,L12)</f>
        <v>0</v>
      </c>
      <c r="M29" s="168">
        <f>COUNTIF('207т-1_ИТ'!$V$3:$V$16,M12)</f>
        <v>0</v>
      </c>
      <c r="N29" s="168">
        <f>$A$29-SUM(C29:M29)</f>
        <v>0</v>
      </c>
      <c r="O29" s="170">
        <f>'207т-1_ИТ'!V17</f>
        <v>7.642857142857143</v>
      </c>
      <c r="P29" s="218">
        <f>SUM(C29:I29)/$A$29</f>
        <v>1</v>
      </c>
      <c r="Q29" s="219">
        <f>SUM(C29:F29)/$A$29</f>
        <v>0.9285714285714286</v>
      </c>
    </row>
    <row r="30" spans="1:17" ht="12.75">
      <c r="A30" s="216" t="s">
        <v>226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4"/>
      <c r="P30" s="165"/>
      <c r="Q30" s="166"/>
    </row>
    <row r="31" spans="1:17" ht="13.5" thickBot="1">
      <c r="A31" s="217">
        <f>'208т-1_ИТ'!B15</f>
        <v>13</v>
      </c>
      <c r="B31" s="168" t="s">
        <v>7</v>
      </c>
      <c r="C31" s="168">
        <f>COUNTIF('208т-1_ИТ'!$U$3:$U$15,C12)</f>
        <v>0</v>
      </c>
      <c r="D31" s="168">
        <f>COUNTIF('208т-1_ИТ'!$U$3:$U$15,D12)</f>
        <v>0</v>
      </c>
      <c r="E31" s="168">
        <f>COUNTIF('208т-1_ИТ'!$U$3:$U$15,E12)</f>
        <v>4</v>
      </c>
      <c r="F31" s="168">
        <f>COUNTIF('208т-1_ИТ'!$U$3:$U$15,F12)</f>
        <v>8</v>
      </c>
      <c r="G31" s="168">
        <f>COUNTIF('208т-1_ИТ'!$U$3:$U$15,G12)</f>
        <v>1</v>
      </c>
      <c r="H31" s="168">
        <f>COUNTIF('208т-1_ИТ'!$U$3:$U$15,H12)</f>
        <v>0</v>
      </c>
      <c r="I31" s="168">
        <f>COUNTIF('208т-1_ИТ'!$U$3:$U$15,I12)</f>
        <v>0</v>
      </c>
      <c r="J31" s="168">
        <f>COUNTIF('208т-1_ИТ'!$U$3:$U$15,J12)</f>
        <v>0</v>
      </c>
      <c r="K31" s="168">
        <f>COUNTIF('208т-1_ИТ'!$U$3:$U$15,K12)</f>
        <v>0</v>
      </c>
      <c r="L31" s="168">
        <f>COUNTIF('208т-1_ИТ'!$U$3:$U$15,L12)</f>
        <v>0</v>
      </c>
      <c r="M31" s="168">
        <f>COUNTIF('208т-1_ИТ'!$U$3:$U$15,M12)</f>
        <v>0</v>
      </c>
      <c r="N31" s="168">
        <f>$A$31-SUM(C31:M31)</f>
        <v>0</v>
      </c>
      <c r="O31" s="170">
        <f>'208т-1_ИТ'!U16</f>
        <v>7.230769230769231</v>
      </c>
      <c r="P31" s="218">
        <f>SUM(C31:I31)/$A$31</f>
        <v>1</v>
      </c>
      <c r="Q31" s="219">
        <f>SUM(C31:F31)/$A$31</f>
        <v>0.9230769230769231</v>
      </c>
    </row>
    <row r="32" spans="1:17" ht="12.75">
      <c r="A32" s="216" t="s">
        <v>227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4"/>
      <c r="P32" s="165"/>
      <c r="Q32" s="166"/>
    </row>
    <row r="33" spans="1:17" ht="13.5" thickBot="1">
      <c r="A33" s="217">
        <f>'213ту-1_ИТ'!B13</f>
        <v>11</v>
      </c>
      <c r="B33" s="168" t="s">
        <v>7</v>
      </c>
      <c r="C33" s="168">
        <f>COUNTIF('213ту-1_ИТ'!$S$3:$S$13,C12)</f>
        <v>0</v>
      </c>
      <c r="D33" s="168">
        <f>COUNTIF('213ту-1_ИТ'!$S$3:$S$13,D12)</f>
        <v>2</v>
      </c>
      <c r="E33" s="168">
        <f>COUNTIF('213ту-1_ИТ'!$S$3:$S$13,E12)</f>
        <v>5</v>
      </c>
      <c r="F33" s="168">
        <f>COUNTIF('213ту-1_ИТ'!$S$3:$S$13,F12)</f>
        <v>4</v>
      </c>
      <c r="G33" s="168">
        <f>COUNTIF('213ту-1_ИТ'!$S$3:$S$13,G12)</f>
        <v>0</v>
      </c>
      <c r="H33" s="168">
        <f>COUNTIF('213ту-1_ИТ'!$S$3:$S$13,H12)</f>
        <v>0</v>
      </c>
      <c r="I33" s="168">
        <f>COUNTIF('213ту-1_ИТ'!$S$3:$S$13,I12)</f>
        <v>0</v>
      </c>
      <c r="J33" s="168">
        <f>COUNTIF('213ту-1_ИТ'!$S$3:$S$13,J12)</f>
        <v>0</v>
      </c>
      <c r="K33" s="168">
        <f>COUNTIF('213ту-1_ИТ'!$S$3:$S$13,K12)</f>
        <v>0</v>
      </c>
      <c r="L33" s="168">
        <f>COUNTIF('213ту-1_ИТ'!$S$3:$S$13,L12)</f>
        <v>0</v>
      </c>
      <c r="M33" s="168">
        <f>COUNTIF('213ту-1_ИТ'!$S$3:$S$13,M12)</f>
        <v>0</v>
      </c>
      <c r="N33" s="168">
        <f>$A$33-SUM(C33:M33)</f>
        <v>0</v>
      </c>
      <c r="O33" s="170">
        <f>'213ту-1_ИТ'!S14</f>
        <v>7.818181818181818</v>
      </c>
      <c r="P33" s="218">
        <f>SUM(C33:I33)/$A$33</f>
        <v>1</v>
      </c>
      <c r="Q33" s="219">
        <f>SUM(C33:F33)/$A$33</f>
        <v>1</v>
      </c>
    </row>
    <row r="34" spans="1:17" ht="12.75">
      <c r="A34" s="216" t="s">
        <v>228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4"/>
      <c r="P34" s="165"/>
      <c r="Q34" s="166"/>
    </row>
    <row r="35" spans="1:17" ht="13.5" thickBot="1">
      <c r="A35" s="217">
        <f>'214тку-1_ИТ'!B11</f>
        <v>9</v>
      </c>
      <c r="B35" s="168" t="s">
        <v>7</v>
      </c>
      <c r="C35" s="168">
        <f>COUNTIF('214тку-1_ИТ'!$X$3:$X$11,C12)</f>
        <v>0</v>
      </c>
      <c r="D35" s="168">
        <f>COUNTIF('214тку-1_ИТ'!$X$3:$X$11,D12)</f>
        <v>0</v>
      </c>
      <c r="E35" s="168">
        <f>COUNTIF('214тку-1_ИТ'!$X$3:$X$11,E12)</f>
        <v>0</v>
      </c>
      <c r="F35" s="168">
        <f>COUNTIF('214тку-1_ИТ'!$X$3:$X$11,F12)</f>
        <v>6</v>
      </c>
      <c r="G35" s="168">
        <f>COUNTIF('214тку-1_ИТ'!$X$3:$X$11,G12)</f>
        <v>2</v>
      </c>
      <c r="H35" s="168">
        <f>COUNTIF('214тку-1_ИТ'!$X$3:$X$11,H12)</f>
        <v>1</v>
      </c>
      <c r="I35" s="168">
        <f>COUNTIF('214тку-1_ИТ'!$X$3:$X$11,I12)</f>
        <v>0</v>
      </c>
      <c r="J35" s="168">
        <f>COUNTIF('214тку-1_ИТ'!$X$3:$X$11,J12)</f>
        <v>0</v>
      </c>
      <c r="K35" s="168">
        <f>COUNTIF('214тку-1_ИТ'!$X$3:$X$11,K12)</f>
        <v>0</v>
      </c>
      <c r="L35" s="168">
        <f>COUNTIF('214тку-1_ИТ'!$X$3:$X$11,L12)</f>
        <v>0</v>
      </c>
      <c r="M35" s="168">
        <f>COUNTIF('214тку-1_ИТ'!$X$3:$X$11,M12)</f>
        <v>0</v>
      </c>
      <c r="N35" s="168">
        <f>$A$35-SUM(C35:M35)</f>
        <v>0</v>
      </c>
      <c r="O35" s="170">
        <f>'214тку-1_ИТ'!X12</f>
        <v>6.555555555555555</v>
      </c>
      <c r="P35" s="218">
        <f>SUM(C35:I35)/$A$35</f>
        <v>1</v>
      </c>
      <c r="Q35" s="219">
        <f>SUM(C35:F35)/$A$35</f>
        <v>0.6666666666666666</v>
      </c>
    </row>
    <row r="36" spans="1:17" ht="12.75">
      <c r="A36" s="32" t="s">
        <v>20</v>
      </c>
      <c r="B36" s="23">
        <f>SUM(A14:A35)</f>
        <v>160</v>
      </c>
      <c r="C36" s="23">
        <f>SUM(C15,C17,C19,C21,C23,C25,C27,C29,C31,C33,C35)</f>
        <v>13</v>
      </c>
      <c r="D36" s="23">
        <f aca="true" t="shared" si="0" ref="D36:M36">SUM(D15,D17,D19,D21,D23,D25,D27,D29,D31,D33,D35)</f>
        <v>23</v>
      </c>
      <c r="E36" s="23">
        <f t="shared" si="0"/>
        <v>46</v>
      </c>
      <c r="F36" s="23">
        <f t="shared" si="0"/>
        <v>52</v>
      </c>
      <c r="G36" s="23">
        <f t="shared" si="0"/>
        <v>18</v>
      </c>
      <c r="H36" s="23">
        <f t="shared" si="0"/>
        <v>5</v>
      </c>
      <c r="I36" s="23">
        <f t="shared" si="0"/>
        <v>2</v>
      </c>
      <c r="J36" s="23">
        <f t="shared" si="0"/>
        <v>0</v>
      </c>
      <c r="K36" s="23">
        <f t="shared" si="0"/>
        <v>0</v>
      </c>
      <c r="L36" s="23">
        <f t="shared" si="0"/>
        <v>0</v>
      </c>
      <c r="M36" s="23">
        <f t="shared" si="0"/>
        <v>1</v>
      </c>
      <c r="N36" s="23">
        <f>$B$36-SUM(C36:M36)</f>
        <v>0</v>
      </c>
      <c r="O36" s="160">
        <f>AVERAGE(O15,O17,O19,O21,O23,O25,O27,O29,O31,O33,O35)</f>
        <v>7.405421346330437</v>
      </c>
      <c r="P36" s="26">
        <f>SUM(C36:I36)/$B$36</f>
        <v>0.99375</v>
      </c>
      <c r="Q36" s="26">
        <f>SUM(C36:F36)/$B$36</f>
        <v>0.8375</v>
      </c>
    </row>
    <row r="38" spans="1:15" ht="12.75">
      <c r="A38" s="20" t="s">
        <v>14</v>
      </c>
      <c r="B38" s="21">
        <f ca="1">TODAY()</f>
        <v>42755</v>
      </c>
      <c r="N38" s="20" t="s">
        <v>15</v>
      </c>
      <c r="O38" s="15" t="s">
        <v>16</v>
      </c>
    </row>
    <row r="40" spans="1:13" ht="12.75">
      <c r="A40" s="1" t="s">
        <v>39</v>
      </c>
      <c r="B40" s="51">
        <f>C36+D36</f>
        <v>36</v>
      </c>
      <c r="C40" s="312" t="s">
        <v>25</v>
      </c>
      <c r="D40" s="312"/>
      <c r="J40" s="312" t="s">
        <v>27</v>
      </c>
      <c r="K40" s="312"/>
      <c r="L40" s="52"/>
      <c r="M40" s="52"/>
    </row>
    <row r="41" spans="1:15" ht="12.75">
      <c r="A41" s="1" t="s">
        <v>40</v>
      </c>
      <c r="B41" s="51">
        <f>E36+F36</f>
        <v>98</v>
      </c>
      <c r="C41" s="12" t="s">
        <v>24</v>
      </c>
      <c r="D41" s="295" t="s">
        <v>23</v>
      </c>
      <c r="E41" s="295"/>
      <c r="F41" s="295" t="s">
        <v>26</v>
      </c>
      <c r="G41" s="295"/>
      <c r="H41" s="295"/>
      <c r="J41" s="12" t="s">
        <v>24</v>
      </c>
      <c r="K41" s="313" t="s">
        <v>23</v>
      </c>
      <c r="L41" s="314"/>
      <c r="M41" s="295" t="s">
        <v>26</v>
      </c>
      <c r="N41" s="295"/>
      <c r="O41" s="295"/>
    </row>
    <row r="42" spans="1:15" ht="12.75">
      <c r="A42" s="1" t="s">
        <v>41</v>
      </c>
      <c r="B42" s="51">
        <f>SUM(G36:I36)</f>
        <v>25</v>
      </c>
      <c r="C42" s="37">
        <f>MAX('27в-2_ПО'!AB3:AB16)</f>
        <v>8.416666666666666</v>
      </c>
      <c r="D42" s="264" t="str">
        <f>A14</f>
        <v>27в-2 ПО</v>
      </c>
      <c r="E42" s="264"/>
      <c r="F42" s="277" t="str">
        <f>VLOOKUP(C42,'27в-2_ПО'!A3:C16,3,0)</f>
        <v>Пуйдак Эдуард</v>
      </c>
      <c r="G42" s="263"/>
      <c r="H42" s="278"/>
      <c r="J42" s="43">
        <f>MIN('27в-2_ПО'!AB3:AB16)</f>
        <v>6.5</v>
      </c>
      <c r="K42" s="49" t="str">
        <f>D42</f>
        <v>27в-2 ПО</v>
      </c>
      <c r="L42" s="75"/>
      <c r="M42" s="273" t="str">
        <f>VLOOKUP(J42,'27в-2_ПО'!A3:C16,3,0)</f>
        <v>Соболевский Денис</v>
      </c>
      <c r="N42" s="273"/>
      <c r="O42" s="273"/>
    </row>
    <row r="43" spans="1:15" ht="12.75">
      <c r="A43" s="1" t="s">
        <v>42</v>
      </c>
      <c r="B43" s="51">
        <f>SUM(J36:M36)</f>
        <v>1</v>
      </c>
      <c r="C43" s="37">
        <f>MAX('27в-2_ИТ'!U3:U16)</f>
        <v>8.875</v>
      </c>
      <c r="D43" s="277" t="str">
        <f>A16</f>
        <v>27в-2 ИТ</v>
      </c>
      <c r="E43" s="278"/>
      <c r="F43" s="277" t="str">
        <f>VLOOKUP(C43,'27в-2_ИТ'!A3:C16,3,0)</f>
        <v>Попело  Владислав</v>
      </c>
      <c r="G43" s="263"/>
      <c r="H43" s="278"/>
      <c r="J43" s="43">
        <f>MIN('27в-2_ИТ'!U3:U16)</f>
        <v>5.888888888888889</v>
      </c>
      <c r="K43" s="49" t="str">
        <f aca="true" t="shared" si="1" ref="K43:K52">D43</f>
        <v>27в-2 ИТ</v>
      </c>
      <c r="L43" s="75"/>
      <c r="M43" s="273" t="str">
        <f>VLOOKUP(J43,'27в-2_ИТ'!A3:C16,3,0)</f>
        <v>Позняк Елизавета</v>
      </c>
      <c r="N43" s="273"/>
      <c r="O43" s="273"/>
    </row>
    <row r="44" spans="1:15" ht="12.75">
      <c r="A44" s="1" t="s">
        <v>43</v>
      </c>
      <c r="B44" s="51">
        <f>N36</f>
        <v>0</v>
      </c>
      <c r="C44" s="37">
        <f>MAX('27в_САПР'!R3:R31)</f>
        <v>9.857142857142858</v>
      </c>
      <c r="D44" s="264" t="str">
        <f>A18</f>
        <v>27в САПР</v>
      </c>
      <c r="E44" s="264"/>
      <c r="F44" s="277" t="str">
        <f>VLOOKUP(C44,'27в_САПР'!A3:C31,3,0)</f>
        <v>Новицкая Вероника</v>
      </c>
      <c r="G44" s="263"/>
      <c r="H44" s="278"/>
      <c r="J44" s="43">
        <f>MIN('27в_САПР'!R3:R31)</f>
        <v>6.25</v>
      </c>
      <c r="K44" s="49" t="str">
        <f t="shared" si="1"/>
        <v>27в САПР</v>
      </c>
      <c r="L44" s="75"/>
      <c r="M44" s="273" t="str">
        <f>VLOOKUP(J44,'27в_САПР'!A3:C31,3,0)</f>
        <v>Говор Алексей</v>
      </c>
      <c r="N44" s="273"/>
      <c r="O44" s="273"/>
    </row>
    <row r="45" spans="3:15" ht="12.75">
      <c r="C45" s="37">
        <f>MAX('28в-2_ИТ'!W3:W17)</f>
        <v>8.625</v>
      </c>
      <c r="D45" s="277" t="str">
        <f>A20</f>
        <v>28в-2 ИТ</v>
      </c>
      <c r="E45" s="278"/>
      <c r="F45" s="277" t="str">
        <f>VLOOKUP(C45,'28в-2_ИТ'!A3:C17,3,0)</f>
        <v>Улан Вадим</v>
      </c>
      <c r="G45" s="263"/>
      <c r="H45" s="278"/>
      <c r="J45" s="43">
        <f>MIN('28в-2_ИТ'!W3:W17)</f>
        <v>3.4</v>
      </c>
      <c r="K45" s="49" t="str">
        <f t="shared" si="1"/>
        <v>28в-2 ИТ</v>
      </c>
      <c r="L45" s="75"/>
      <c r="M45" s="273" t="str">
        <f>VLOOKUP(J45,'28в-2_ИТ'!A3:C17,3,0)</f>
        <v>Щербич Евгений</v>
      </c>
      <c r="N45" s="273"/>
      <c r="O45" s="273"/>
    </row>
    <row r="46" spans="3:15" ht="12.75">
      <c r="C46" s="37">
        <f>MAX('47ппа-1_Прогр'!Y3:Y16)</f>
        <v>8.5</v>
      </c>
      <c r="D46" s="277" t="str">
        <f>A22</f>
        <v>47ппа-1 Прогр.</v>
      </c>
      <c r="E46" s="278"/>
      <c r="F46" s="277" t="str">
        <f>VLOOKUP(C46,'47ппа-1_Прогр'!A3:C16,3,0)</f>
        <v>Жминда Артур</v>
      </c>
      <c r="G46" s="263"/>
      <c r="H46" s="278"/>
      <c r="J46" s="43">
        <f>MIN('47ппа-1_Прогр'!Y3:Y16)</f>
        <v>6.090909090909091</v>
      </c>
      <c r="K46" s="49" t="str">
        <f t="shared" si="1"/>
        <v>47ппа-1 Прогр.</v>
      </c>
      <c r="L46" s="75"/>
      <c r="M46" s="273" t="str">
        <f>VLOOKUP(J46,'47ппа-1_Прогр'!A3:C16,3,0)</f>
        <v>Ивашкевич Артур</v>
      </c>
      <c r="N46" s="273"/>
      <c r="O46" s="273"/>
    </row>
    <row r="47" spans="3:15" ht="12.75">
      <c r="C47" s="37">
        <f>MAX('217ту-1_СК_ИТ'!P3:P17)</f>
        <v>8.333333333333334</v>
      </c>
      <c r="D47" s="264" t="str">
        <f>A24</f>
        <v>217ту-1 СК ИТ</v>
      </c>
      <c r="E47" s="264"/>
      <c r="F47" s="277" t="str">
        <f>VLOOKUP(C47,'217ту-1_СК_ИТ'!A3:C17,3,0)</f>
        <v>Болынский Евгений</v>
      </c>
      <c r="G47" s="263"/>
      <c r="H47" s="278"/>
      <c r="J47" s="43">
        <f>MIN('217ту-1_СК_ИТ'!P3:P17)</f>
        <v>4.714285714285714</v>
      </c>
      <c r="K47" s="49" t="str">
        <f t="shared" si="1"/>
        <v>217ту-1 СК ИТ</v>
      </c>
      <c r="L47" s="75"/>
      <c r="M47" s="273" t="str">
        <f>VLOOKUP(J47,'217ту-1_СК_ИТ'!A3:C17,3,0)</f>
        <v>Войшнарович Максим</v>
      </c>
      <c r="N47" s="273"/>
      <c r="O47" s="273"/>
    </row>
    <row r="48" spans="3:15" ht="12.75">
      <c r="C48" s="37">
        <f>MAX('31су-2_ИТ'!AC3:AC15)</f>
        <v>8.533333333333333</v>
      </c>
      <c r="D48" s="277" t="str">
        <f>A26</f>
        <v>31су-2 ИТ</v>
      </c>
      <c r="E48" s="278"/>
      <c r="F48" s="277" t="str">
        <f>VLOOKUP(C48,'31су-2_ИТ'!A3:C15,3,0)</f>
        <v>Сташевский Евгений</v>
      </c>
      <c r="G48" s="263"/>
      <c r="H48" s="278"/>
      <c r="J48" s="43">
        <f>MIN('31су-2_ИТ'!AC3:AC15)</f>
        <v>5.8125</v>
      </c>
      <c r="K48" s="49" t="str">
        <f t="shared" si="1"/>
        <v>31су-2 ИТ</v>
      </c>
      <c r="L48" s="75"/>
      <c r="M48" s="273" t="str">
        <f>VLOOKUP(J48,'31су-2_ИТ'!A3:C15,3,0)</f>
        <v>Мойсей Александр</v>
      </c>
      <c r="N48" s="273"/>
      <c r="O48" s="273"/>
    </row>
    <row r="49" spans="3:15" ht="12.75">
      <c r="C49" s="37">
        <f>MAX('207т-1_ИТ'!U3:U16)</f>
        <v>7.769230769230769</v>
      </c>
      <c r="D49" s="277" t="str">
        <f>A28</f>
        <v>207т-1 ИТ</v>
      </c>
      <c r="E49" s="278"/>
      <c r="F49" s="277" t="str">
        <f>VLOOKUP(C49,'207т-1_ИТ'!A3:C16,3,0)</f>
        <v>Кузьма Олег</v>
      </c>
      <c r="G49" s="263"/>
      <c r="H49" s="278"/>
      <c r="J49" s="43">
        <f>MIN('207т-1_ИТ'!U3:U16)</f>
        <v>5.928571428571429</v>
      </c>
      <c r="K49" s="49" t="str">
        <f t="shared" si="1"/>
        <v>207т-1 ИТ</v>
      </c>
      <c r="L49" s="75"/>
      <c r="M49" s="273" t="str">
        <f>VLOOKUP(J49,'207т-1_ИТ'!A3:C16,3,0)</f>
        <v>Балакирев Максим</v>
      </c>
      <c r="N49" s="273"/>
      <c r="O49" s="273"/>
    </row>
    <row r="50" spans="3:15" ht="12.75">
      <c r="C50" s="37">
        <f>MAX('208т-1_ИТ'!T3:T15)</f>
        <v>7.416666666666667</v>
      </c>
      <c r="D50" s="277" t="str">
        <f>A30</f>
        <v>208т-1 ИТ</v>
      </c>
      <c r="E50" s="278"/>
      <c r="F50" s="277" t="str">
        <f>VLOOKUP(C50,'208т-1_ИТ'!A3:C15,3,0)</f>
        <v>Дагиль Дмитрий</v>
      </c>
      <c r="G50" s="263"/>
      <c r="H50" s="278"/>
      <c r="J50" s="43">
        <f>MIN('208т-1_ИТ'!T3:T15)</f>
        <v>5.923076923076923</v>
      </c>
      <c r="K50" s="49" t="str">
        <f t="shared" si="1"/>
        <v>208т-1 ИТ</v>
      </c>
      <c r="L50" s="75"/>
      <c r="M50" s="273" t="str">
        <f>VLOOKUP(J50,'208т-1_ИТ'!A3:C15,3,0)</f>
        <v>Алексей Роман</v>
      </c>
      <c r="N50" s="273"/>
      <c r="O50" s="273"/>
    </row>
    <row r="51" spans="3:15" ht="12.75">
      <c r="C51" s="37">
        <f>MAX('213ту-1_ИТ'!R3:R13)</f>
        <v>8.583333333333334</v>
      </c>
      <c r="D51" s="49" t="str">
        <f>A32</f>
        <v>213ту-1 ИТ</v>
      </c>
      <c r="E51" s="50"/>
      <c r="F51" s="277" t="str">
        <f>VLOOKUP(C51,'213ту-1_ИТ'!A3:C13,3,0)</f>
        <v>Мышковец Влад</v>
      </c>
      <c r="G51" s="263"/>
      <c r="H51" s="278"/>
      <c r="J51" s="43">
        <f>MIN('213ту-1_ИТ'!R3:R13)</f>
        <v>6.833333333333333</v>
      </c>
      <c r="K51" s="49" t="str">
        <f t="shared" si="1"/>
        <v>213ту-1 ИТ</v>
      </c>
      <c r="L51" s="75"/>
      <c r="M51" s="273" t="str">
        <f>VLOOKUP(J51,'213ту-1_ИТ'!A3:C13,3,0)</f>
        <v>Гуща Артем</v>
      </c>
      <c r="N51" s="273"/>
      <c r="O51" s="273"/>
    </row>
    <row r="52" spans="3:15" ht="12.75">
      <c r="C52" s="37">
        <f>MAX('214тку-1_ИТ'!W3:W11)</f>
        <v>6.769230769230769</v>
      </c>
      <c r="D52" s="49" t="str">
        <f>A34</f>
        <v>214тку-1 ИТ</v>
      </c>
      <c r="E52" s="50"/>
      <c r="F52" s="277" t="str">
        <f>VLOOKUP(C52,'214тку-1_ИТ'!A3:C11,3,0)</f>
        <v>Головач Артур</v>
      </c>
      <c r="G52" s="263"/>
      <c r="H52" s="278"/>
      <c r="J52" s="43">
        <f>MIN('214тку-1_ИТ'!W3:W11)</f>
        <v>5.066666666666666</v>
      </c>
      <c r="K52" s="49" t="str">
        <f t="shared" si="1"/>
        <v>214тку-1 ИТ</v>
      </c>
      <c r="L52" s="75"/>
      <c r="M52" s="273" t="str">
        <f>VLOOKUP(J52,'214тку-1_ИТ'!A3:C11,3,0)</f>
        <v>Горелик Виктор</v>
      </c>
      <c r="N52" s="273"/>
      <c r="O52" s="273"/>
    </row>
    <row r="53" spans="2:18" ht="12.75">
      <c r="B53" s="38" t="s">
        <v>28</v>
      </c>
      <c r="C53" s="42">
        <f>MAX(C42:C52)</f>
        <v>9.857142857142858</v>
      </c>
      <c r="D53" s="261" t="str">
        <f>VLOOKUP(C53,C42:E52,2,0)</f>
        <v>27в САПР</v>
      </c>
      <c r="E53" s="262"/>
      <c r="F53" s="39" t="str">
        <f>VLOOKUP(C53,C42:H52,4,0)</f>
        <v>Новицкая Вероника</v>
      </c>
      <c r="G53" s="40"/>
      <c r="H53" s="41"/>
      <c r="J53" s="44">
        <f>MIN(J42:J52)</f>
        <v>3.4</v>
      </c>
      <c r="K53" s="274" t="str">
        <f>VLOOKUP(J53,J42:L52,2,0)</f>
        <v>28в-2 ИТ</v>
      </c>
      <c r="L53" s="275"/>
      <c r="M53" s="276" t="str">
        <f>VLOOKUP(J53,J42:M52,4,0)</f>
        <v>Щербич Евгений</v>
      </c>
      <c r="N53" s="276"/>
      <c r="O53" s="276"/>
      <c r="P53" s="45" t="s">
        <v>29</v>
      </c>
      <c r="R53" s="29"/>
    </row>
  </sheetData>
  <sheetProtection/>
  <mergeCells count="47">
    <mergeCell ref="F43:H43"/>
    <mergeCell ref="D41:E41"/>
    <mergeCell ref="D42:E42"/>
    <mergeCell ref="D43:E43"/>
    <mergeCell ref="J40:K40"/>
    <mergeCell ref="E5:F5"/>
    <mergeCell ref="A8:D8"/>
    <mergeCell ref="A10:D10"/>
    <mergeCell ref="M44:O44"/>
    <mergeCell ref="A5:D5"/>
    <mergeCell ref="A6:D6"/>
    <mergeCell ref="A7:D7"/>
    <mergeCell ref="A9:D9"/>
    <mergeCell ref="C40:D40"/>
    <mergeCell ref="K41:L41"/>
    <mergeCell ref="M41:O41"/>
    <mergeCell ref="M42:O42"/>
    <mergeCell ref="M43:O43"/>
    <mergeCell ref="D47:E47"/>
    <mergeCell ref="D45:E45"/>
    <mergeCell ref="F46:H46"/>
    <mergeCell ref="F41:H41"/>
    <mergeCell ref="F42:H42"/>
    <mergeCell ref="F44:H44"/>
    <mergeCell ref="F47:H47"/>
    <mergeCell ref="D46:E46"/>
    <mergeCell ref="F45:H45"/>
    <mergeCell ref="D44:E44"/>
    <mergeCell ref="D49:E49"/>
    <mergeCell ref="D48:E48"/>
    <mergeCell ref="D53:E53"/>
    <mergeCell ref="F51:H51"/>
    <mergeCell ref="D50:E50"/>
    <mergeCell ref="F48:H48"/>
    <mergeCell ref="F50:H50"/>
    <mergeCell ref="F52:H52"/>
    <mergeCell ref="F49:H49"/>
    <mergeCell ref="M45:O45"/>
    <mergeCell ref="K53:L53"/>
    <mergeCell ref="M50:O50"/>
    <mergeCell ref="M51:O51"/>
    <mergeCell ref="M52:O52"/>
    <mergeCell ref="M53:O53"/>
    <mergeCell ref="M46:O46"/>
    <mergeCell ref="M47:O47"/>
    <mergeCell ref="M48:O48"/>
    <mergeCell ref="M49:O49"/>
  </mergeCells>
  <printOptions/>
  <pageMargins left="0.74" right="0.1968503937007874" top="0.8" bottom="0.43" header="0.31496062992125984" footer="0.31496062992125984"/>
  <pageSetup fitToHeight="1" fitToWidth="1" horizontalDpi="300" verticalDpi="300" orientation="landscape" scale="83" r:id="rId1"/>
  <ignoredErrors>
    <ignoredError sqref="N22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selection activeCell="C63" sqref="C63"/>
    </sheetView>
  </sheetViews>
  <sheetFormatPr defaultColWidth="9.00390625" defaultRowHeight="12.75"/>
  <cols>
    <col min="3" max="3" width="11.625" style="0" customWidth="1"/>
  </cols>
  <sheetData>
    <row r="1" ht="12.75">
      <c r="A1" s="5" t="s">
        <v>44</v>
      </c>
    </row>
    <row r="44" spans="1:3" ht="12.75">
      <c r="A44" s="12" t="s">
        <v>7</v>
      </c>
      <c r="B44" s="12" t="s">
        <v>24</v>
      </c>
      <c r="C44" s="12" t="s">
        <v>45</v>
      </c>
    </row>
    <row r="45" spans="1:3" ht="12.75">
      <c r="A45" s="1" t="s">
        <v>50</v>
      </c>
      <c r="B45" s="43">
        <v>6.59</v>
      </c>
      <c r="C45" s="46">
        <v>0.54</v>
      </c>
    </row>
    <row r="46" spans="1:3" ht="12.75">
      <c r="A46" s="1" t="s">
        <v>51</v>
      </c>
      <c r="B46" s="43">
        <v>7.21</v>
      </c>
      <c r="C46" s="46">
        <v>0.68</v>
      </c>
    </row>
    <row r="47" spans="1:3" ht="12.75">
      <c r="A47" s="1" t="s">
        <v>52</v>
      </c>
      <c r="B47" s="43">
        <v>7.03</v>
      </c>
      <c r="C47" s="46">
        <v>0.66</v>
      </c>
    </row>
    <row r="48" spans="1:3" ht="12.75">
      <c r="A48" s="1" t="s">
        <v>53</v>
      </c>
      <c r="B48" s="43">
        <v>6.95</v>
      </c>
      <c r="C48" s="46">
        <v>0.6</v>
      </c>
    </row>
    <row r="49" spans="1:3" ht="12.75">
      <c r="A49" s="1" t="s">
        <v>54</v>
      </c>
      <c r="B49" s="43">
        <v>7.42</v>
      </c>
      <c r="C49" s="46">
        <v>0.71</v>
      </c>
    </row>
    <row r="50" spans="1:3" ht="12.75">
      <c r="A50" s="1" t="s">
        <v>55</v>
      </c>
      <c r="B50" s="43">
        <v>7.16</v>
      </c>
      <c r="C50" s="46">
        <v>0.65</v>
      </c>
    </row>
    <row r="51" spans="1:3" ht="12.75">
      <c r="A51" s="1" t="s">
        <v>56</v>
      </c>
      <c r="B51" s="43">
        <v>7.5</v>
      </c>
      <c r="C51" s="46">
        <v>0.58</v>
      </c>
    </row>
    <row r="52" spans="1:3" ht="12.75">
      <c r="A52" s="1" t="s">
        <v>57</v>
      </c>
      <c r="B52" s="43">
        <v>7.14</v>
      </c>
      <c r="C52" s="46">
        <v>0.68</v>
      </c>
    </row>
    <row r="53" spans="1:3" ht="12.75">
      <c r="A53" s="1" t="s">
        <v>58</v>
      </c>
      <c r="B53" s="43">
        <v>6.29</v>
      </c>
      <c r="C53" s="46">
        <v>0.46</v>
      </c>
    </row>
    <row r="54" spans="1:3" ht="12.75">
      <c r="A54" s="1" t="s">
        <v>75</v>
      </c>
      <c r="B54" s="43">
        <v>7.18423254985755</v>
      </c>
      <c r="C54" s="46">
        <v>0.6214285714285714</v>
      </c>
    </row>
    <row r="55" spans="1:3" ht="12.75">
      <c r="A55" s="48" t="s">
        <v>76</v>
      </c>
      <c r="B55" s="43">
        <v>6.52</v>
      </c>
      <c r="C55" s="46">
        <v>0.52</v>
      </c>
    </row>
    <row r="56" spans="1:3" ht="12.75">
      <c r="A56" s="48" t="s">
        <v>84</v>
      </c>
      <c r="B56" s="43">
        <v>7.24</v>
      </c>
      <c r="C56" s="46">
        <v>0.7</v>
      </c>
    </row>
    <row r="57" spans="1:3" ht="12.75">
      <c r="A57" s="48" t="s">
        <v>85</v>
      </c>
      <c r="B57" s="43">
        <v>7.28</v>
      </c>
      <c r="C57" s="46">
        <v>0.69</v>
      </c>
    </row>
    <row r="58" spans="1:3" ht="12.75">
      <c r="A58" s="48" t="s">
        <v>87</v>
      </c>
      <c r="B58" s="43">
        <v>6.17</v>
      </c>
      <c r="C58" s="46">
        <v>0.4</v>
      </c>
    </row>
    <row r="59" spans="1:3" ht="12.75">
      <c r="A59" s="48" t="s">
        <v>88</v>
      </c>
      <c r="B59" s="43">
        <v>6.88</v>
      </c>
      <c r="C59" s="46">
        <v>0.59</v>
      </c>
    </row>
    <row r="60" spans="1:3" ht="12.75">
      <c r="A60" s="48" t="s">
        <v>126</v>
      </c>
      <c r="B60" s="43">
        <v>6.72</v>
      </c>
      <c r="C60" s="46">
        <v>0.61</v>
      </c>
    </row>
    <row r="61" spans="1:3" ht="12.75">
      <c r="A61" s="48" t="s">
        <v>127</v>
      </c>
      <c r="B61" s="43">
        <v>7.1</v>
      </c>
      <c r="C61" s="46">
        <v>0.7</v>
      </c>
    </row>
    <row r="62" spans="1:3" ht="12.75">
      <c r="A62" s="48" t="s">
        <v>312</v>
      </c>
      <c r="B62" s="43">
        <v>7.18</v>
      </c>
      <c r="C62" s="46">
        <v>0.73</v>
      </c>
    </row>
    <row r="63" spans="1:3" ht="12.75">
      <c r="A63" s="48" t="s">
        <v>313</v>
      </c>
      <c r="B63" s="43">
        <f>Отчет!O36</f>
        <v>7.405421346330437</v>
      </c>
      <c r="C63" s="46">
        <f>Отчет!Q36</f>
        <v>0.8375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"/>
  <sheetViews>
    <sheetView zoomScale="90" zoomScaleNormal="90" zoomScalePageLayoutView="0" workbookViewId="0" topLeftCell="B1">
      <selection activeCell="C13" sqref="C13"/>
    </sheetView>
  </sheetViews>
  <sheetFormatPr defaultColWidth="9.00390625" defaultRowHeight="12.75"/>
  <cols>
    <col min="1" max="1" width="5.25390625" style="0" hidden="1" customWidth="1"/>
    <col min="2" max="2" width="3.625" style="0" bestFit="1" customWidth="1"/>
    <col min="3" max="3" width="23.00390625" style="0" customWidth="1"/>
    <col min="4" max="4" width="8.875" style="0" customWidth="1"/>
    <col min="5" max="5" width="5.875" style="0" customWidth="1"/>
    <col min="6" max="8" width="5.75390625" style="0" customWidth="1"/>
    <col min="9" max="9" width="6.00390625" style="0" customWidth="1"/>
    <col min="10" max="10" width="6.375" style="0" customWidth="1"/>
    <col min="11" max="13" width="6.125" style="0" customWidth="1"/>
    <col min="14" max="14" width="5.875" style="0" customWidth="1"/>
    <col min="15" max="16" width="5.75390625" style="0" customWidth="1"/>
    <col min="17" max="17" width="6.625" style="14" customWidth="1"/>
    <col min="18" max="19" width="6.125" style="14" customWidth="1"/>
    <col min="20" max="20" width="6.375" style="14" customWidth="1"/>
    <col min="21" max="21" width="10.75390625" style="3" bestFit="1" customWidth="1"/>
    <col min="22" max="22" width="9.25390625" style="10" bestFit="1" customWidth="1"/>
    <col min="24" max="25" width="9.25390625" style="0" bestFit="1" customWidth="1"/>
  </cols>
  <sheetData>
    <row r="1" spans="3:24" ht="13.5" thickBot="1">
      <c r="C1" s="291" t="s">
        <v>163</v>
      </c>
      <c r="D1" s="291"/>
      <c r="E1" s="292"/>
      <c r="F1" s="292"/>
      <c r="G1" s="291"/>
      <c r="H1" s="291"/>
      <c r="I1" s="57"/>
      <c r="J1" s="57"/>
      <c r="K1" s="57"/>
      <c r="L1" s="57"/>
      <c r="M1" s="57"/>
      <c r="N1" s="57"/>
      <c r="O1" s="57"/>
      <c r="P1" s="57"/>
      <c r="Q1" s="59"/>
      <c r="R1" s="58"/>
      <c r="S1" s="58"/>
      <c r="T1" s="58"/>
      <c r="U1"/>
      <c r="V1"/>
      <c r="W1" s="14"/>
      <c r="X1" s="15"/>
    </row>
    <row r="2" spans="2:22" ht="16.5" customHeight="1" thickBot="1">
      <c r="B2" s="61" t="s">
        <v>77</v>
      </c>
      <c r="C2" s="62" t="s">
        <v>26</v>
      </c>
      <c r="D2" s="63" t="s">
        <v>78</v>
      </c>
      <c r="E2" s="141">
        <v>42632</v>
      </c>
      <c r="F2" s="78">
        <v>42634</v>
      </c>
      <c r="G2" s="141">
        <v>42641</v>
      </c>
      <c r="H2" s="78">
        <v>42646</v>
      </c>
      <c r="I2" s="77">
        <v>42653</v>
      </c>
      <c r="J2" s="78">
        <v>42655</v>
      </c>
      <c r="K2" s="77">
        <v>42662</v>
      </c>
      <c r="L2" s="119">
        <v>42667</v>
      </c>
      <c r="M2" s="78">
        <v>42669</v>
      </c>
      <c r="N2" s="78">
        <v>42676</v>
      </c>
      <c r="O2" s="77">
        <v>42683</v>
      </c>
      <c r="P2" s="78">
        <v>42688</v>
      </c>
      <c r="Q2" s="87">
        <v>42690</v>
      </c>
      <c r="R2" s="111">
        <v>42704</v>
      </c>
      <c r="S2" s="119">
        <v>42709</v>
      </c>
      <c r="T2" s="78">
        <v>42711</v>
      </c>
      <c r="U2" s="64" t="s">
        <v>24</v>
      </c>
      <c r="V2" s="65" t="s">
        <v>21</v>
      </c>
    </row>
    <row r="3" spans="1:25" ht="12.75">
      <c r="A3" s="3">
        <f aca="true" t="shared" si="0" ref="A3:A16">U3</f>
        <v>5.888888888888889</v>
      </c>
      <c r="B3" s="36">
        <v>1</v>
      </c>
      <c r="C3" s="134" t="s">
        <v>150</v>
      </c>
      <c r="D3" s="193" t="s">
        <v>350</v>
      </c>
      <c r="E3" s="129"/>
      <c r="F3" s="132">
        <v>7</v>
      </c>
      <c r="G3" s="113" t="s">
        <v>257</v>
      </c>
      <c r="H3" s="184">
        <v>4</v>
      </c>
      <c r="I3" s="79"/>
      <c r="J3" s="94">
        <v>4</v>
      </c>
      <c r="K3" s="79"/>
      <c r="L3" s="104">
        <v>1</v>
      </c>
      <c r="M3" s="94">
        <v>6</v>
      </c>
      <c r="N3" s="94">
        <v>4</v>
      </c>
      <c r="O3" s="79" t="s">
        <v>257</v>
      </c>
      <c r="P3" s="94">
        <v>9</v>
      </c>
      <c r="Q3" s="96">
        <v>9</v>
      </c>
      <c r="R3" s="113"/>
      <c r="S3" s="104"/>
      <c r="T3" s="94">
        <v>9</v>
      </c>
      <c r="U3" s="91">
        <f aca="true" t="shared" si="1" ref="U3:U16">AVERAGE(E3:T3)</f>
        <v>5.888888888888889</v>
      </c>
      <c r="V3" s="35">
        <f aca="true" t="shared" si="2" ref="V3:V16">ROUND(U3,0)</f>
        <v>6</v>
      </c>
      <c r="W3" s="1" t="s">
        <v>30</v>
      </c>
      <c r="X3" s="1">
        <f>COUNTIF(V3:V16,"&gt;8")</f>
        <v>3</v>
      </c>
      <c r="Y3" s="46">
        <f>X3/$B$16</f>
        <v>0.21428571428571427</v>
      </c>
    </row>
    <row r="4" spans="1:25" ht="12.75">
      <c r="A4" s="3">
        <f t="shared" si="0"/>
        <v>8.875</v>
      </c>
      <c r="B4" s="36">
        <v>2</v>
      </c>
      <c r="C4" s="2" t="s">
        <v>151</v>
      </c>
      <c r="D4" s="193">
        <v>3</v>
      </c>
      <c r="E4" s="81"/>
      <c r="F4" s="95">
        <v>10</v>
      </c>
      <c r="G4" s="113"/>
      <c r="H4" s="94">
        <v>9</v>
      </c>
      <c r="I4" s="79"/>
      <c r="J4" s="94">
        <v>6</v>
      </c>
      <c r="K4" s="79"/>
      <c r="L4" s="104"/>
      <c r="M4" s="94">
        <v>9</v>
      </c>
      <c r="N4" s="94">
        <v>10</v>
      </c>
      <c r="O4" s="79" t="s">
        <v>257</v>
      </c>
      <c r="P4" s="94">
        <v>9</v>
      </c>
      <c r="Q4" s="97">
        <v>9</v>
      </c>
      <c r="R4" s="113"/>
      <c r="S4" s="104"/>
      <c r="T4" s="94">
        <v>9</v>
      </c>
      <c r="U4" s="91">
        <f t="shared" si="1"/>
        <v>8.875</v>
      </c>
      <c r="V4" s="35">
        <f t="shared" si="2"/>
        <v>9</v>
      </c>
      <c r="W4" s="1" t="s">
        <v>31</v>
      </c>
      <c r="X4" s="47">
        <f>COUNTIF(V3:V16,7)+COUNTIF(V3:V16,8)</f>
        <v>8</v>
      </c>
      <c r="Y4" s="46">
        <f>X4/$B$16</f>
        <v>0.5714285714285714</v>
      </c>
    </row>
    <row r="5" spans="1:25" ht="12.75">
      <c r="A5" s="3">
        <f t="shared" si="0"/>
        <v>8.875</v>
      </c>
      <c r="B5" s="36">
        <v>3</v>
      </c>
      <c r="C5" s="2" t="s">
        <v>152</v>
      </c>
      <c r="D5" s="193">
        <v>3</v>
      </c>
      <c r="E5" s="81"/>
      <c r="F5" s="95">
        <v>10</v>
      </c>
      <c r="G5" s="113"/>
      <c r="H5" s="95">
        <v>9</v>
      </c>
      <c r="I5" s="81"/>
      <c r="J5" s="95">
        <v>6</v>
      </c>
      <c r="K5" s="81"/>
      <c r="L5" s="106"/>
      <c r="M5" s="95">
        <v>9</v>
      </c>
      <c r="N5" s="95">
        <v>10</v>
      </c>
      <c r="O5" s="81"/>
      <c r="P5" s="95">
        <v>9</v>
      </c>
      <c r="Q5" s="97">
        <v>9</v>
      </c>
      <c r="R5" s="115"/>
      <c r="S5" s="106"/>
      <c r="T5" s="95">
        <v>9</v>
      </c>
      <c r="U5" s="91">
        <f t="shared" si="1"/>
        <v>8.875</v>
      </c>
      <c r="V5" s="35">
        <f t="shared" si="2"/>
        <v>9</v>
      </c>
      <c r="W5" s="1" t="s">
        <v>32</v>
      </c>
      <c r="X5" s="47">
        <f>COUNTIF(V3:V16,4)+COUNTIF(V3:V16,5)+COUNTIF(V3:V16,6)</f>
        <v>3</v>
      </c>
      <c r="Y5" s="46">
        <f>X5/$B$16</f>
        <v>0.21428571428571427</v>
      </c>
    </row>
    <row r="6" spans="1:25" ht="12.75">
      <c r="A6" s="3">
        <f t="shared" si="0"/>
        <v>7.5</v>
      </c>
      <c r="B6" s="36">
        <v>4</v>
      </c>
      <c r="C6" s="2" t="s">
        <v>153</v>
      </c>
      <c r="D6" s="133">
        <v>8</v>
      </c>
      <c r="E6" s="81"/>
      <c r="F6" s="95">
        <v>8</v>
      </c>
      <c r="G6" s="113"/>
      <c r="H6" s="95">
        <v>8</v>
      </c>
      <c r="I6" s="81"/>
      <c r="J6" s="95">
        <v>4</v>
      </c>
      <c r="K6" s="81"/>
      <c r="L6" s="106"/>
      <c r="M6" s="95">
        <v>8</v>
      </c>
      <c r="N6" s="95">
        <v>8</v>
      </c>
      <c r="O6" s="81"/>
      <c r="P6" s="95">
        <v>7</v>
      </c>
      <c r="Q6" s="97">
        <v>8</v>
      </c>
      <c r="R6" s="115"/>
      <c r="S6" s="106"/>
      <c r="T6" s="95">
        <v>9</v>
      </c>
      <c r="U6" s="91">
        <f t="shared" si="1"/>
        <v>7.5</v>
      </c>
      <c r="V6" s="35">
        <f t="shared" si="2"/>
        <v>8</v>
      </c>
      <c r="W6" s="1" t="s">
        <v>33</v>
      </c>
      <c r="X6" s="1">
        <f>COUNTIF(V3:V16,"&lt;4")</f>
        <v>0</v>
      </c>
      <c r="Y6" s="46">
        <f>X6/$B$16</f>
        <v>0</v>
      </c>
    </row>
    <row r="7" spans="1:25" ht="12.75">
      <c r="A7" s="3">
        <f t="shared" si="0"/>
        <v>6.5</v>
      </c>
      <c r="B7" s="36">
        <v>5</v>
      </c>
      <c r="C7" s="2" t="s">
        <v>154</v>
      </c>
      <c r="D7" s="193" t="s">
        <v>350</v>
      </c>
      <c r="E7" s="81"/>
      <c r="F7" s="82">
        <v>7</v>
      </c>
      <c r="G7" s="113"/>
      <c r="H7" s="94">
        <v>4</v>
      </c>
      <c r="I7" s="84"/>
      <c r="J7" s="94">
        <v>4</v>
      </c>
      <c r="K7" s="79"/>
      <c r="L7" s="104">
        <v>1</v>
      </c>
      <c r="M7" s="94">
        <v>7</v>
      </c>
      <c r="N7" s="94">
        <v>7</v>
      </c>
      <c r="O7" s="79"/>
      <c r="P7" s="94">
        <v>10</v>
      </c>
      <c r="Q7" s="97">
        <v>5</v>
      </c>
      <c r="R7" s="113"/>
      <c r="S7" s="104">
        <v>10</v>
      </c>
      <c r="T7" s="94">
        <v>10</v>
      </c>
      <c r="U7" s="91">
        <f t="shared" si="1"/>
        <v>6.5</v>
      </c>
      <c r="V7" s="35">
        <f t="shared" si="2"/>
        <v>7</v>
      </c>
      <c r="W7" s="48" t="s">
        <v>34</v>
      </c>
      <c r="X7" s="1">
        <f>B16-SUM(X3:X6)</f>
        <v>0</v>
      </c>
      <c r="Y7" s="46">
        <f>X7/$B$16</f>
        <v>0</v>
      </c>
    </row>
    <row r="8" spans="1:22" ht="12.75">
      <c r="A8" s="3">
        <f t="shared" si="0"/>
        <v>5.888888888888889</v>
      </c>
      <c r="B8" s="36">
        <v>6</v>
      </c>
      <c r="C8" s="2" t="s">
        <v>155</v>
      </c>
      <c r="D8" s="133">
        <v>11</v>
      </c>
      <c r="E8" s="81">
        <v>1</v>
      </c>
      <c r="F8" s="95">
        <v>5</v>
      </c>
      <c r="G8" s="113"/>
      <c r="H8" s="95">
        <v>5</v>
      </c>
      <c r="I8" s="81" t="s">
        <v>257</v>
      </c>
      <c r="J8" s="82">
        <v>4</v>
      </c>
      <c r="K8" s="83"/>
      <c r="L8" s="105" t="s">
        <v>257</v>
      </c>
      <c r="M8" s="82">
        <v>9</v>
      </c>
      <c r="N8" s="82">
        <v>9</v>
      </c>
      <c r="O8" s="81"/>
      <c r="P8" s="82">
        <v>7</v>
      </c>
      <c r="Q8" s="97">
        <v>4</v>
      </c>
      <c r="R8" s="115"/>
      <c r="S8" s="106" t="s">
        <v>257</v>
      </c>
      <c r="T8" s="95">
        <v>9</v>
      </c>
      <c r="U8" s="91">
        <f t="shared" si="1"/>
        <v>5.888888888888889</v>
      </c>
      <c r="V8" s="35">
        <f t="shared" si="2"/>
        <v>6</v>
      </c>
    </row>
    <row r="9" spans="1:22" ht="12.75">
      <c r="A9" s="3">
        <f t="shared" si="0"/>
        <v>6.75</v>
      </c>
      <c r="B9" s="36">
        <v>7</v>
      </c>
      <c r="C9" s="2" t="s">
        <v>156</v>
      </c>
      <c r="D9" s="133">
        <v>12</v>
      </c>
      <c r="E9" s="81"/>
      <c r="F9" s="95">
        <v>5</v>
      </c>
      <c r="G9" s="113"/>
      <c r="H9" s="95">
        <v>7</v>
      </c>
      <c r="I9" s="81"/>
      <c r="J9" s="95">
        <v>5</v>
      </c>
      <c r="K9" s="81"/>
      <c r="L9" s="106"/>
      <c r="M9" s="95">
        <v>9</v>
      </c>
      <c r="N9" s="95">
        <v>9</v>
      </c>
      <c r="O9" s="81" t="s">
        <v>257</v>
      </c>
      <c r="P9" s="95">
        <v>6</v>
      </c>
      <c r="Q9" s="97">
        <v>4</v>
      </c>
      <c r="R9" s="115"/>
      <c r="S9" s="106"/>
      <c r="T9" s="95">
        <v>9</v>
      </c>
      <c r="U9" s="91">
        <f t="shared" si="1"/>
        <v>6.75</v>
      </c>
      <c r="V9" s="35">
        <f t="shared" si="2"/>
        <v>7</v>
      </c>
    </row>
    <row r="10" spans="1:22" ht="12.75">
      <c r="A10" s="3">
        <f t="shared" si="0"/>
        <v>5.888888888888889</v>
      </c>
      <c r="B10" s="36">
        <v>8</v>
      </c>
      <c r="C10" s="2" t="s">
        <v>309</v>
      </c>
      <c r="D10" s="133">
        <v>4</v>
      </c>
      <c r="E10" s="83"/>
      <c r="F10" s="95">
        <v>7</v>
      </c>
      <c r="G10" s="113"/>
      <c r="H10" s="95">
        <v>4</v>
      </c>
      <c r="I10" s="81">
        <v>1</v>
      </c>
      <c r="J10" s="95">
        <v>4</v>
      </c>
      <c r="K10" s="81"/>
      <c r="L10" s="106"/>
      <c r="M10" s="95">
        <v>8</v>
      </c>
      <c r="N10" s="95">
        <v>9</v>
      </c>
      <c r="O10" s="81"/>
      <c r="P10" s="95">
        <v>6</v>
      </c>
      <c r="Q10" s="97">
        <v>5</v>
      </c>
      <c r="R10" s="115"/>
      <c r="S10" s="106"/>
      <c r="T10" s="95">
        <v>9</v>
      </c>
      <c r="U10" s="91">
        <f t="shared" si="1"/>
        <v>5.888888888888889</v>
      </c>
      <c r="V10" s="35">
        <f t="shared" si="2"/>
        <v>6</v>
      </c>
    </row>
    <row r="11" spans="1:22" ht="12.75">
      <c r="A11" s="3">
        <f t="shared" si="0"/>
        <v>7.5</v>
      </c>
      <c r="B11" s="36">
        <v>9</v>
      </c>
      <c r="C11" s="2" t="s">
        <v>157</v>
      </c>
      <c r="D11" s="133">
        <v>5</v>
      </c>
      <c r="E11" s="81"/>
      <c r="F11" s="95">
        <v>7</v>
      </c>
      <c r="G11" s="113"/>
      <c r="H11" s="95">
        <v>8</v>
      </c>
      <c r="I11" s="81"/>
      <c r="J11" s="95">
        <v>6</v>
      </c>
      <c r="K11" s="81"/>
      <c r="L11" s="106"/>
      <c r="M11" s="95">
        <v>8</v>
      </c>
      <c r="N11" s="95">
        <v>7</v>
      </c>
      <c r="O11" s="81"/>
      <c r="P11" s="95">
        <v>8</v>
      </c>
      <c r="Q11" s="97">
        <v>6</v>
      </c>
      <c r="R11" s="115"/>
      <c r="S11" s="106"/>
      <c r="T11" s="95">
        <v>10</v>
      </c>
      <c r="U11" s="91">
        <f t="shared" si="1"/>
        <v>7.5</v>
      </c>
      <c r="V11" s="35">
        <f t="shared" si="2"/>
        <v>8</v>
      </c>
    </row>
    <row r="12" spans="1:22" ht="12.75">
      <c r="A12" s="3">
        <f t="shared" si="0"/>
        <v>6.875</v>
      </c>
      <c r="B12" s="36">
        <v>10</v>
      </c>
      <c r="C12" s="2" t="s">
        <v>158</v>
      </c>
      <c r="D12" s="133" t="s">
        <v>352</v>
      </c>
      <c r="E12" s="81"/>
      <c r="F12" s="95">
        <v>7</v>
      </c>
      <c r="G12" s="113"/>
      <c r="H12" s="95">
        <v>7</v>
      </c>
      <c r="I12" s="81"/>
      <c r="J12" s="95">
        <v>6</v>
      </c>
      <c r="K12" s="81"/>
      <c r="L12" s="106"/>
      <c r="M12" s="95">
        <v>8</v>
      </c>
      <c r="N12" s="95">
        <v>9</v>
      </c>
      <c r="O12" s="81" t="s">
        <v>257</v>
      </c>
      <c r="P12" s="95">
        <v>5</v>
      </c>
      <c r="Q12" s="97">
        <v>4</v>
      </c>
      <c r="R12" s="115"/>
      <c r="S12" s="106"/>
      <c r="T12" s="95">
        <v>9</v>
      </c>
      <c r="U12" s="91">
        <f t="shared" si="1"/>
        <v>6.875</v>
      </c>
      <c r="V12" s="35">
        <f t="shared" si="2"/>
        <v>7</v>
      </c>
    </row>
    <row r="13" spans="1:22" ht="12.75">
      <c r="A13" s="3">
        <f t="shared" si="0"/>
        <v>7.5</v>
      </c>
      <c r="B13" s="36">
        <v>11</v>
      </c>
      <c r="C13" s="2" t="s">
        <v>159</v>
      </c>
      <c r="D13" s="133">
        <v>6</v>
      </c>
      <c r="E13" s="81"/>
      <c r="F13" s="95">
        <v>9</v>
      </c>
      <c r="G13" s="113"/>
      <c r="H13" s="95">
        <v>9</v>
      </c>
      <c r="I13" s="81"/>
      <c r="J13" s="95">
        <v>4</v>
      </c>
      <c r="K13" s="81"/>
      <c r="L13" s="106"/>
      <c r="M13" s="95">
        <v>9</v>
      </c>
      <c r="N13" s="95">
        <v>8</v>
      </c>
      <c r="O13" s="81"/>
      <c r="P13" s="95">
        <v>5</v>
      </c>
      <c r="Q13" s="97">
        <v>7</v>
      </c>
      <c r="R13" s="115"/>
      <c r="S13" s="106"/>
      <c r="T13" s="95">
        <v>9</v>
      </c>
      <c r="U13" s="91">
        <f t="shared" si="1"/>
        <v>7.5</v>
      </c>
      <c r="V13" s="35">
        <f t="shared" si="2"/>
        <v>8</v>
      </c>
    </row>
    <row r="14" spans="1:22" ht="12.75">
      <c r="A14" s="3">
        <f t="shared" si="0"/>
        <v>7.5</v>
      </c>
      <c r="B14" s="36">
        <v>12</v>
      </c>
      <c r="C14" s="2" t="s">
        <v>160</v>
      </c>
      <c r="D14" s="133">
        <v>8</v>
      </c>
      <c r="E14" s="81"/>
      <c r="F14" s="95">
        <v>8</v>
      </c>
      <c r="G14" s="113"/>
      <c r="H14" s="95">
        <v>8</v>
      </c>
      <c r="I14" s="81"/>
      <c r="J14" s="95">
        <v>4</v>
      </c>
      <c r="K14" s="81"/>
      <c r="L14" s="106"/>
      <c r="M14" s="95">
        <v>8</v>
      </c>
      <c r="N14" s="95">
        <v>8</v>
      </c>
      <c r="O14" s="81"/>
      <c r="P14" s="95">
        <v>7</v>
      </c>
      <c r="Q14" s="97">
        <v>8</v>
      </c>
      <c r="R14" s="115"/>
      <c r="S14" s="106"/>
      <c r="T14" s="95">
        <v>9</v>
      </c>
      <c r="U14" s="91">
        <f t="shared" si="1"/>
        <v>7.5</v>
      </c>
      <c r="V14" s="35">
        <f t="shared" si="2"/>
        <v>8</v>
      </c>
    </row>
    <row r="15" spans="1:22" ht="12.75">
      <c r="A15" s="3">
        <f t="shared" si="0"/>
        <v>8.555555555555555</v>
      </c>
      <c r="B15" s="36">
        <v>13</v>
      </c>
      <c r="C15" s="2" t="s">
        <v>161</v>
      </c>
      <c r="D15" s="133">
        <v>13</v>
      </c>
      <c r="E15" s="83"/>
      <c r="F15" s="95">
        <v>7</v>
      </c>
      <c r="G15" s="113"/>
      <c r="H15" s="95">
        <v>8</v>
      </c>
      <c r="I15" s="83"/>
      <c r="J15" s="95">
        <v>8</v>
      </c>
      <c r="K15" s="83"/>
      <c r="L15" s="105"/>
      <c r="M15" s="95">
        <v>7</v>
      </c>
      <c r="N15" s="95">
        <v>8</v>
      </c>
      <c r="O15" s="81"/>
      <c r="P15" s="95">
        <v>10</v>
      </c>
      <c r="Q15" s="88">
        <v>9</v>
      </c>
      <c r="R15" s="114"/>
      <c r="S15" s="105">
        <v>10</v>
      </c>
      <c r="T15" s="82">
        <v>10</v>
      </c>
      <c r="U15" s="91">
        <f t="shared" si="1"/>
        <v>8.555555555555555</v>
      </c>
      <c r="V15" s="35">
        <f t="shared" si="2"/>
        <v>9</v>
      </c>
    </row>
    <row r="16" spans="1:22" ht="13.5" thickBot="1">
      <c r="A16" s="3">
        <f t="shared" si="0"/>
        <v>6.5</v>
      </c>
      <c r="B16" s="36">
        <v>14</v>
      </c>
      <c r="C16" s="2" t="s">
        <v>162</v>
      </c>
      <c r="D16" s="133">
        <v>9</v>
      </c>
      <c r="E16" s="144"/>
      <c r="F16" s="174">
        <v>5</v>
      </c>
      <c r="G16" s="113"/>
      <c r="H16" s="95">
        <v>7</v>
      </c>
      <c r="I16" s="83"/>
      <c r="J16" s="95">
        <v>5</v>
      </c>
      <c r="K16" s="83"/>
      <c r="L16" s="105"/>
      <c r="M16" s="95">
        <v>4</v>
      </c>
      <c r="N16" s="95">
        <v>9</v>
      </c>
      <c r="O16" s="83"/>
      <c r="P16" s="95">
        <v>7</v>
      </c>
      <c r="Q16" s="88">
        <v>5</v>
      </c>
      <c r="R16" s="114"/>
      <c r="S16" s="105"/>
      <c r="T16" s="82">
        <v>10</v>
      </c>
      <c r="U16" s="91">
        <f t="shared" si="1"/>
        <v>6.5</v>
      </c>
      <c r="V16" s="35">
        <f t="shared" si="2"/>
        <v>7</v>
      </c>
    </row>
    <row r="17" spans="3:22" s="5" customFormat="1" ht="13.5" thickBot="1">
      <c r="C17" s="289" t="s">
        <v>0</v>
      </c>
      <c r="D17" s="290"/>
      <c r="E17" s="196"/>
      <c r="F17" s="197">
        <f>AVERAGE(F3:F16)</f>
        <v>7.285714285714286</v>
      </c>
      <c r="G17" s="76"/>
      <c r="H17" s="86">
        <f>AVERAGE(H3:H16)</f>
        <v>6.928571428571429</v>
      </c>
      <c r="I17" s="85"/>
      <c r="J17" s="86">
        <f>AVERAGE(J3:J16)</f>
        <v>5</v>
      </c>
      <c r="K17" s="85"/>
      <c r="L17" s="120"/>
      <c r="M17" s="86">
        <f>AVERAGE(M3:M16)</f>
        <v>7.785714285714286</v>
      </c>
      <c r="N17" s="86">
        <f>AVERAGE(N3:N16)</f>
        <v>8.214285714285714</v>
      </c>
      <c r="O17" s="85"/>
      <c r="P17" s="86">
        <f>AVERAGE(P3:P16)</f>
        <v>7.5</v>
      </c>
      <c r="Q17" s="128">
        <f>AVERAGE(Q3:Q16)</f>
        <v>6.571428571428571</v>
      </c>
      <c r="R17" s="76"/>
      <c r="S17" s="120"/>
      <c r="T17" s="86">
        <f>AVERAGE(T3:T16)</f>
        <v>9.285714285714286</v>
      </c>
      <c r="U17" s="98">
        <f>AVERAGE(U3:U16)</f>
        <v>7.185515873015873</v>
      </c>
      <c r="V17" s="33">
        <f>AVERAGE(V3:V16)</f>
        <v>7.5</v>
      </c>
    </row>
    <row r="18" spans="3:22" s="5" customFormat="1" ht="13.5" thickBot="1">
      <c r="C18" s="6"/>
      <c r="D18" s="93"/>
      <c r="E18" s="293" t="s">
        <v>59</v>
      </c>
      <c r="F18" s="294"/>
      <c r="G18" s="293" t="s">
        <v>60</v>
      </c>
      <c r="H18" s="294"/>
      <c r="I18" s="281" t="s">
        <v>61</v>
      </c>
      <c r="J18" s="282"/>
      <c r="K18" s="281" t="s">
        <v>74</v>
      </c>
      <c r="L18" s="283"/>
      <c r="M18" s="282"/>
      <c r="N18" s="121" t="s">
        <v>67</v>
      </c>
      <c r="O18" s="281" t="s">
        <v>68</v>
      </c>
      <c r="P18" s="282"/>
      <c r="Q18" s="90" t="s">
        <v>64</v>
      </c>
      <c r="R18" s="283" t="s">
        <v>65</v>
      </c>
      <c r="S18" s="283"/>
      <c r="T18" s="282"/>
      <c r="U18" s="92"/>
      <c r="V18" s="9"/>
    </row>
    <row r="19" spans="3:22" ht="12.75">
      <c r="C19" s="4" t="s">
        <v>46</v>
      </c>
      <c r="D19" s="54"/>
      <c r="E19" s="280" t="s">
        <v>148</v>
      </c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34">
        <f>V19/B16</f>
        <v>1</v>
      </c>
      <c r="V19" s="8">
        <f>COUNTIF(V3:V16,"&gt;3")</f>
        <v>14</v>
      </c>
    </row>
    <row r="20" spans="3:22" ht="12.75">
      <c r="C20" s="4" t="s">
        <v>47</v>
      </c>
      <c r="D20" s="4"/>
      <c r="E20" s="4"/>
      <c r="F20" s="4"/>
      <c r="G20" s="4"/>
      <c r="H20" s="4"/>
      <c r="I20" s="4"/>
      <c r="J20" s="13" t="s">
        <v>315</v>
      </c>
      <c r="K20" s="4"/>
      <c r="L20" s="4"/>
      <c r="M20" s="4"/>
      <c r="N20" s="4"/>
      <c r="O20" s="4"/>
      <c r="P20" s="4"/>
      <c r="Q20" s="13"/>
      <c r="R20" s="13"/>
      <c r="S20" s="13"/>
      <c r="T20" s="13"/>
      <c r="U20" s="34">
        <f>V20/B16</f>
        <v>0.7857142857142857</v>
      </c>
      <c r="V20" s="8">
        <f>COUNTIF(V3:V16,"&gt;6")</f>
        <v>11</v>
      </c>
    </row>
    <row r="22" ht="12.75">
      <c r="C22" t="s">
        <v>347</v>
      </c>
    </row>
    <row r="24" ht="12.75">
      <c r="T24" s="101"/>
    </row>
    <row r="25" ht="12.75">
      <c r="T25" s="101"/>
    </row>
  </sheetData>
  <sheetProtection/>
  <mergeCells count="9">
    <mergeCell ref="E19:T19"/>
    <mergeCell ref="R18:T18"/>
    <mergeCell ref="I18:J18"/>
    <mergeCell ref="K18:M18"/>
    <mergeCell ref="O18:P18"/>
    <mergeCell ref="C1:H1"/>
    <mergeCell ref="C17:D17"/>
    <mergeCell ref="E18:F18"/>
    <mergeCell ref="G18:H18"/>
  </mergeCells>
  <conditionalFormatting sqref="V3:V16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U3:U16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7"/>
  <sheetViews>
    <sheetView zoomScale="95" zoomScaleNormal="95" zoomScalePageLayoutView="0" workbookViewId="0" topLeftCell="B28">
      <selection activeCell="R14" sqref="R14"/>
    </sheetView>
  </sheetViews>
  <sheetFormatPr defaultColWidth="9.00390625" defaultRowHeight="12.75"/>
  <cols>
    <col min="1" max="1" width="12.125" style="0" hidden="1" customWidth="1"/>
    <col min="2" max="2" width="4.375" style="0" customWidth="1"/>
    <col min="3" max="3" width="22.125" style="0" customWidth="1"/>
    <col min="4" max="4" width="13.25390625" style="0" customWidth="1"/>
    <col min="5" max="5" width="5.125" style="0" customWidth="1"/>
    <col min="6" max="6" width="4.75390625" style="0" customWidth="1"/>
    <col min="7" max="7" width="5.875" style="0" bestFit="1" customWidth="1"/>
    <col min="8" max="8" width="5.875" style="0" customWidth="1"/>
    <col min="9" max="11" width="5.875" style="0" bestFit="1" customWidth="1"/>
    <col min="12" max="12" width="5.75390625" style="0" customWidth="1"/>
    <col min="13" max="13" width="6.00390625" style="0" customWidth="1"/>
    <col min="14" max="14" width="6.25390625" style="0" customWidth="1"/>
    <col min="15" max="15" width="6.875" style="0" customWidth="1"/>
    <col min="16" max="16" width="6.00390625" style="0" customWidth="1"/>
    <col min="17" max="17" width="6.25390625" style="0" customWidth="1"/>
    <col min="18" max="18" width="9.25390625" style="3" bestFit="1" customWidth="1"/>
    <col min="19" max="19" width="9.25390625" style="10" bestFit="1" customWidth="1"/>
    <col min="21" max="22" width="9.25390625" style="0" bestFit="1" customWidth="1"/>
  </cols>
  <sheetData>
    <row r="1" spans="3:31" ht="13.5" thickBot="1">
      <c r="C1" s="287" t="s">
        <v>164</v>
      </c>
      <c r="D1" s="287"/>
      <c r="E1" s="287"/>
      <c r="F1" s="287"/>
      <c r="G1" s="287"/>
      <c r="H1" s="287"/>
      <c r="I1" s="287"/>
      <c r="J1" s="287"/>
      <c r="K1" s="57"/>
      <c r="L1" s="57"/>
      <c r="M1" s="57"/>
      <c r="N1" s="57"/>
      <c r="O1" s="57"/>
      <c r="P1" s="31"/>
      <c r="Q1" s="31"/>
      <c r="R1" s="57"/>
      <c r="S1" s="57"/>
      <c r="T1" s="31"/>
      <c r="U1" s="31"/>
      <c r="V1" s="31"/>
      <c r="W1" s="31"/>
      <c r="X1" s="295" t="s">
        <v>22</v>
      </c>
      <c r="Y1" s="295"/>
      <c r="Z1" s="59"/>
      <c r="AA1" s="60"/>
      <c r="AD1" s="14"/>
      <c r="AE1" s="15"/>
    </row>
    <row r="2" spans="2:27" ht="16.5" customHeight="1" thickBot="1">
      <c r="B2" s="61" t="s">
        <v>77</v>
      </c>
      <c r="C2" s="62" t="s">
        <v>26</v>
      </c>
      <c r="D2" s="63" t="s">
        <v>78</v>
      </c>
      <c r="E2" s="77">
        <v>42635</v>
      </c>
      <c r="F2" s="78">
        <v>42642</v>
      </c>
      <c r="G2" s="77">
        <v>42649</v>
      </c>
      <c r="H2" s="78">
        <v>42656</v>
      </c>
      <c r="I2" s="77">
        <v>42668</v>
      </c>
      <c r="J2" s="78">
        <v>42675</v>
      </c>
      <c r="K2" s="77">
        <v>42684</v>
      </c>
      <c r="L2" s="78">
        <v>42691</v>
      </c>
      <c r="M2" s="77">
        <v>42697</v>
      </c>
      <c r="N2" s="78">
        <v>42699</v>
      </c>
      <c r="O2" s="127">
        <v>42703</v>
      </c>
      <c r="P2" s="77">
        <v>42705</v>
      </c>
      <c r="Q2" s="78">
        <v>42712</v>
      </c>
      <c r="R2" s="64" t="s">
        <v>24</v>
      </c>
      <c r="S2" s="65" t="s">
        <v>21</v>
      </c>
      <c r="T2" s="31"/>
      <c r="U2" s="31"/>
      <c r="V2" s="31"/>
      <c r="W2" s="31"/>
      <c r="X2" s="12" t="s">
        <v>330</v>
      </c>
      <c r="Y2" s="12" t="s">
        <v>331</v>
      </c>
      <c r="Z2" s="12" t="s">
        <v>346</v>
      </c>
      <c r="AA2" s="31"/>
    </row>
    <row r="3" spans="1:26" ht="12.75">
      <c r="A3" s="3">
        <f aca="true" t="shared" si="0" ref="A3:A16">R3</f>
        <v>8.428571428571429</v>
      </c>
      <c r="B3" s="36">
        <v>1</v>
      </c>
      <c r="C3" s="134" t="s">
        <v>258</v>
      </c>
      <c r="D3" s="193">
        <v>4</v>
      </c>
      <c r="E3" s="79"/>
      <c r="F3" s="94">
        <v>7</v>
      </c>
      <c r="G3" s="84"/>
      <c r="H3" s="80">
        <v>9</v>
      </c>
      <c r="I3" s="84"/>
      <c r="J3" s="80">
        <v>9</v>
      </c>
      <c r="K3" s="84"/>
      <c r="L3" s="80">
        <v>9</v>
      </c>
      <c r="M3" s="84"/>
      <c r="N3" s="80">
        <v>7</v>
      </c>
      <c r="O3" s="137">
        <v>9</v>
      </c>
      <c r="P3" s="131"/>
      <c r="Q3" s="130">
        <v>9</v>
      </c>
      <c r="R3" s="91">
        <f>AVERAGE(E3:Q3)</f>
        <v>8.428571428571429</v>
      </c>
      <c r="S3" s="35">
        <v>9</v>
      </c>
      <c r="T3" s="1" t="s">
        <v>30</v>
      </c>
      <c r="U3" s="1">
        <f>COUNTIF(S3:S31,"&gt;8")</f>
        <v>21</v>
      </c>
      <c r="V3" s="46">
        <f>U3/$B$31</f>
        <v>0.75</v>
      </c>
      <c r="X3" s="47">
        <v>7</v>
      </c>
      <c r="Y3" s="47">
        <v>8</v>
      </c>
      <c r="Z3" s="12"/>
    </row>
    <row r="4" spans="1:26" ht="12.75">
      <c r="A4" s="3">
        <f t="shared" si="0"/>
        <v>9.571428571428571</v>
      </c>
      <c r="B4" s="2">
        <v>2</v>
      </c>
      <c r="C4" s="2" t="s">
        <v>165</v>
      </c>
      <c r="D4" s="193">
        <v>8</v>
      </c>
      <c r="E4" s="81"/>
      <c r="F4" s="82">
        <v>9</v>
      </c>
      <c r="G4" s="83"/>
      <c r="H4" s="95">
        <v>10</v>
      </c>
      <c r="I4" s="83"/>
      <c r="J4" s="95">
        <v>9</v>
      </c>
      <c r="K4" s="83"/>
      <c r="L4" s="82">
        <v>10</v>
      </c>
      <c r="M4" s="83"/>
      <c r="N4" s="95">
        <v>9</v>
      </c>
      <c r="O4" s="138">
        <v>10</v>
      </c>
      <c r="P4" s="83"/>
      <c r="Q4" s="95">
        <v>10</v>
      </c>
      <c r="R4" s="91">
        <f aca="true" t="shared" si="1" ref="R4:R16">AVERAGE(E4:Q4)</f>
        <v>9.571428571428571</v>
      </c>
      <c r="S4" s="35">
        <f aca="true" t="shared" si="2" ref="S4:S16">ROUND(R4,0)</f>
        <v>10</v>
      </c>
      <c r="T4" s="1" t="s">
        <v>31</v>
      </c>
      <c r="U4" s="47">
        <f>COUNTIF(S3:S31,7)+COUNTIF(S3:S31,8)</f>
        <v>6</v>
      </c>
      <c r="V4" s="46">
        <f>U4/$B$31</f>
        <v>0.21428571428571427</v>
      </c>
      <c r="X4" s="47">
        <v>10</v>
      </c>
      <c r="Y4" s="47">
        <v>9</v>
      </c>
      <c r="Z4" s="12"/>
    </row>
    <row r="5" spans="1:26" ht="12.75">
      <c r="A5" s="3">
        <f t="shared" si="0"/>
        <v>6.25</v>
      </c>
      <c r="B5" s="2">
        <v>3</v>
      </c>
      <c r="C5" s="2" t="s">
        <v>166</v>
      </c>
      <c r="D5" s="193">
        <v>11</v>
      </c>
      <c r="E5" s="81"/>
      <c r="F5" s="82">
        <v>7</v>
      </c>
      <c r="G5" s="83"/>
      <c r="H5" s="82">
        <v>7</v>
      </c>
      <c r="I5" s="83">
        <v>1</v>
      </c>
      <c r="J5" s="95">
        <v>6</v>
      </c>
      <c r="K5" s="83"/>
      <c r="L5" s="82">
        <v>4</v>
      </c>
      <c r="M5" s="83"/>
      <c r="N5" s="82">
        <v>8</v>
      </c>
      <c r="O5" s="138">
        <v>9</v>
      </c>
      <c r="P5" s="83"/>
      <c r="Q5" s="82">
        <v>8</v>
      </c>
      <c r="R5" s="91">
        <f t="shared" si="1"/>
        <v>6.25</v>
      </c>
      <c r="S5" s="35">
        <f t="shared" si="2"/>
        <v>6</v>
      </c>
      <c r="T5" s="1" t="s">
        <v>32</v>
      </c>
      <c r="U5" s="47">
        <f>COUNTIF(S3:S31,4)+COUNTIF(S3:S31,5)+COUNTIF(S3:S31,6)</f>
        <v>1</v>
      </c>
      <c r="V5" s="46">
        <f>U5/$B$31</f>
        <v>0.03571428571428571</v>
      </c>
      <c r="W5">
        <v>1</v>
      </c>
      <c r="X5" s="47">
        <v>10</v>
      </c>
      <c r="Y5" s="47">
        <v>7</v>
      </c>
      <c r="Z5" s="12"/>
    </row>
    <row r="6" spans="1:26" ht="12.75">
      <c r="A6" s="3">
        <f t="shared" si="0"/>
        <v>9.571428571428571</v>
      </c>
      <c r="B6" s="2">
        <v>4</v>
      </c>
      <c r="C6" s="2" t="s">
        <v>167</v>
      </c>
      <c r="D6" s="133">
        <v>6</v>
      </c>
      <c r="E6" s="83"/>
      <c r="F6" s="82">
        <v>10</v>
      </c>
      <c r="G6" s="83"/>
      <c r="H6" s="82">
        <v>10</v>
      </c>
      <c r="I6" s="83"/>
      <c r="J6" s="82">
        <v>10</v>
      </c>
      <c r="K6" s="83"/>
      <c r="L6" s="82">
        <v>10</v>
      </c>
      <c r="M6" s="83"/>
      <c r="N6" s="82">
        <v>7</v>
      </c>
      <c r="O6" s="138">
        <v>10</v>
      </c>
      <c r="P6" s="83"/>
      <c r="Q6" s="82">
        <v>10</v>
      </c>
      <c r="R6" s="91">
        <f t="shared" si="1"/>
        <v>9.571428571428571</v>
      </c>
      <c r="S6" s="35">
        <f t="shared" si="2"/>
        <v>10</v>
      </c>
      <c r="T6" s="1" t="s">
        <v>33</v>
      </c>
      <c r="U6" s="1">
        <f>COUNTIF(S3:S31,"&lt;4")</f>
        <v>0</v>
      </c>
      <c r="V6" s="46">
        <f>U6/$B$31</f>
        <v>0</v>
      </c>
      <c r="X6" s="47">
        <v>7</v>
      </c>
      <c r="Y6" s="47">
        <v>9</v>
      </c>
      <c r="Z6" s="12"/>
    </row>
    <row r="7" spans="1:26" ht="12.75">
      <c r="A7" s="3">
        <f t="shared" si="0"/>
        <v>9.571428571428571</v>
      </c>
      <c r="B7" s="2">
        <v>5</v>
      </c>
      <c r="C7" s="2" t="s">
        <v>168</v>
      </c>
      <c r="D7" s="193">
        <v>8</v>
      </c>
      <c r="E7" s="83"/>
      <c r="F7" s="82">
        <v>9</v>
      </c>
      <c r="G7" s="83"/>
      <c r="H7" s="82">
        <v>10</v>
      </c>
      <c r="I7" s="83"/>
      <c r="J7" s="95">
        <v>9</v>
      </c>
      <c r="K7" s="83"/>
      <c r="L7" s="82">
        <v>10</v>
      </c>
      <c r="M7" s="83"/>
      <c r="N7" s="82">
        <v>9</v>
      </c>
      <c r="O7" s="138">
        <v>10</v>
      </c>
      <c r="P7" s="83"/>
      <c r="Q7" s="82">
        <v>10</v>
      </c>
      <c r="R7" s="91">
        <f t="shared" si="1"/>
        <v>9.571428571428571</v>
      </c>
      <c r="S7" s="35">
        <f t="shared" si="2"/>
        <v>10</v>
      </c>
      <c r="T7" s="48" t="s">
        <v>34</v>
      </c>
      <c r="U7" s="1">
        <f>B31-SUM(U3:U6)</f>
        <v>0</v>
      </c>
      <c r="V7" s="46">
        <f>U7/$B$31</f>
        <v>0</v>
      </c>
      <c r="X7" s="47">
        <v>10</v>
      </c>
      <c r="Y7" s="47">
        <v>9</v>
      </c>
      <c r="Z7" s="12"/>
    </row>
    <row r="8" spans="1:26" ht="12.75">
      <c r="A8" s="3">
        <f t="shared" si="0"/>
        <v>9.571428571428571</v>
      </c>
      <c r="B8" s="2">
        <v>6</v>
      </c>
      <c r="C8" s="2" t="s">
        <v>169</v>
      </c>
      <c r="D8" s="133">
        <v>6</v>
      </c>
      <c r="E8" s="83"/>
      <c r="F8" s="82">
        <v>10</v>
      </c>
      <c r="G8" s="83" t="s">
        <v>257</v>
      </c>
      <c r="H8" s="82">
        <v>10</v>
      </c>
      <c r="I8" s="83"/>
      <c r="J8" s="82">
        <v>10</v>
      </c>
      <c r="K8" s="83"/>
      <c r="L8" s="82">
        <v>10</v>
      </c>
      <c r="M8" s="83"/>
      <c r="N8" s="82">
        <v>7</v>
      </c>
      <c r="O8" s="138">
        <v>10</v>
      </c>
      <c r="P8" s="83"/>
      <c r="Q8" s="82">
        <v>10</v>
      </c>
      <c r="R8" s="91">
        <f t="shared" si="1"/>
        <v>9.571428571428571</v>
      </c>
      <c r="S8" s="35">
        <f t="shared" si="2"/>
        <v>10</v>
      </c>
      <c r="X8" s="47">
        <v>7</v>
      </c>
      <c r="Y8" s="47">
        <v>9</v>
      </c>
      <c r="Z8" s="12"/>
    </row>
    <row r="9" spans="1:26" ht="12.75">
      <c r="A9" s="3">
        <f t="shared" si="0"/>
        <v>8.857142857142858</v>
      </c>
      <c r="B9" s="2">
        <v>7</v>
      </c>
      <c r="C9" s="2" t="s">
        <v>170</v>
      </c>
      <c r="D9" s="133">
        <v>5</v>
      </c>
      <c r="E9" s="83"/>
      <c r="F9" s="95">
        <v>9</v>
      </c>
      <c r="G9" s="83"/>
      <c r="H9" s="82">
        <v>10</v>
      </c>
      <c r="I9" s="83"/>
      <c r="J9" s="82">
        <v>10</v>
      </c>
      <c r="K9" s="83"/>
      <c r="L9" s="82">
        <v>9</v>
      </c>
      <c r="M9" s="83"/>
      <c r="N9" s="95">
        <v>8</v>
      </c>
      <c r="O9" s="126">
        <v>9</v>
      </c>
      <c r="P9" s="81"/>
      <c r="Q9" s="95">
        <v>7</v>
      </c>
      <c r="R9" s="91">
        <f t="shared" si="1"/>
        <v>8.857142857142858</v>
      </c>
      <c r="S9" s="35">
        <f t="shared" si="2"/>
        <v>9</v>
      </c>
      <c r="X9" s="47">
        <v>6</v>
      </c>
      <c r="Y9" s="47">
        <v>8</v>
      </c>
      <c r="Z9" s="12"/>
    </row>
    <row r="10" spans="1:26" ht="12.75">
      <c r="A10" s="3">
        <f t="shared" si="0"/>
        <v>8.75</v>
      </c>
      <c r="B10" s="2">
        <v>8</v>
      </c>
      <c r="C10" s="2" t="s">
        <v>171</v>
      </c>
      <c r="D10" s="133">
        <v>13</v>
      </c>
      <c r="E10" s="81"/>
      <c r="F10" s="82">
        <v>9</v>
      </c>
      <c r="G10" s="83"/>
      <c r="H10" s="82">
        <v>9</v>
      </c>
      <c r="I10" s="83"/>
      <c r="J10" s="82">
        <v>7</v>
      </c>
      <c r="K10" s="83"/>
      <c r="L10" s="82">
        <v>9</v>
      </c>
      <c r="M10" s="83">
        <v>9</v>
      </c>
      <c r="N10" s="82">
        <v>8</v>
      </c>
      <c r="O10" s="126">
        <v>9</v>
      </c>
      <c r="P10" s="81"/>
      <c r="Q10" s="95">
        <v>10</v>
      </c>
      <c r="R10" s="91">
        <f t="shared" si="1"/>
        <v>8.75</v>
      </c>
      <c r="S10" s="35">
        <f t="shared" si="2"/>
        <v>9</v>
      </c>
      <c r="X10" s="47">
        <v>9</v>
      </c>
      <c r="Y10" s="47">
        <v>9</v>
      </c>
      <c r="Z10" s="12"/>
    </row>
    <row r="11" spans="1:26" ht="12.75">
      <c r="A11" s="3">
        <f t="shared" si="0"/>
        <v>8.571428571428571</v>
      </c>
      <c r="B11" s="2">
        <v>9</v>
      </c>
      <c r="C11" s="2" t="s">
        <v>310</v>
      </c>
      <c r="D11" s="133">
        <v>12</v>
      </c>
      <c r="E11" s="81"/>
      <c r="F11" s="82">
        <v>9</v>
      </c>
      <c r="G11" s="83"/>
      <c r="H11" s="82">
        <v>8</v>
      </c>
      <c r="I11" s="83"/>
      <c r="J11" s="82">
        <v>8</v>
      </c>
      <c r="K11" s="83" t="s">
        <v>257</v>
      </c>
      <c r="L11" s="82">
        <v>8</v>
      </c>
      <c r="M11" s="83"/>
      <c r="N11" s="82">
        <v>9</v>
      </c>
      <c r="O11" s="138">
        <v>9</v>
      </c>
      <c r="P11" s="83"/>
      <c r="Q11" s="82">
        <v>9</v>
      </c>
      <c r="R11" s="91">
        <f t="shared" si="1"/>
        <v>8.571428571428571</v>
      </c>
      <c r="S11" s="35">
        <f t="shared" si="2"/>
        <v>9</v>
      </c>
      <c r="W11">
        <v>1</v>
      </c>
      <c r="X11" s="231">
        <v>7</v>
      </c>
      <c r="Y11" s="47">
        <v>9</v>
      </c>
      <c r="Z11" s="12"/>
    </row>
    <row r="12" spans="1:26" ht="12.75">
      <c r="A12" s="3">
        <f t="shared" si="0"/>
        <v>7.75</v>
      </c>
      <c r="B12" s="2">
        <v>10</v>
      </c>
      <c r="C12" s="2" t="s">
        <v>172</v>
      </c>
      <c r="D12" s="133" t="s">
        <v>352</v>
      </c>
      <c r="E12" s="83"/>
      <c r="F12" s="82">
        <v>8</v>
      </c>
      <c r="G12" s="81">
        <v>1</v>
      </c>
      <c r="H12" s="95">
        <v>7</v>
      </c>
      <c r="I12" s="81"/>
      <c r="J12" s="82">
        <v>10</v>
      </c>
      <c r="K12" s="83"/>
      <c r="L12" s="82">
        <v>9</v>
      </c>
      <c r="M12" s="83"/>
      <c r="N12" s="82">
        <v>9</v>
      </c>
      <c r="O12" s="126">
        <v>9</v>
      </c>
      <c r="P12" s="83" t="s">
        <v>257</v>
      </c>
      <c r="Q12" s="82">
        <v>9</v>
      </c>
      <c r="R12" s="91">
        <f t="shared" si="1"/>
        <v>7.75</v>
      </c>
      <c r="S12" s="35">
        <f t="shared" si="2"/>
        <v>8</v>
      </c>
      <c r="V12" s="3"/>
      <c r="W12" s="3"/>
      <c r="X12" s="47">
        <v>10</v>
      </c>
      <c r="Y12" s="47">
        <v>8</v>
      </c>
      <c r="Z12" s="12"/>
    </row>
    <row r="13" spans="1:26" ht="12.75">
      <c r="A13" s="3">
        <f t="shared" si="0"/>
        <v>9.142857142857142</v>
      </c>
      <c r="B13" s="2">
        <v>11</v>
      </c>
      <c r="C13" s="2" t="s">
        <v>173</v>
      </c>
      <c r="D13" s="133" t="s">
        <v>350</v>
      </c>
      <c r="E13" s="83" t="s">
        <v>257</v>
      </c>
      <c r="F13" s="82">
        <v>9</v>
      </c>
      <c r="G13" s="81"/>
      <c r="H13" s="82">
        <v>9</v>
      </c>
      <c r="I13" s="81"/>
      <c r="J13" s="82">
        <v>10</v>
      </c>
      <c r="K13" s="83"/>
      <c r="L13" s="82">
        <v>10</v>
      </c>
      <c r="M13" s="83"/>
      <c r="N13" s="82">
        <v>9</v>
      </c>
      <c r="O13" s="126">
        <v>9</v>
      </c>
      <c r="P13" s="83" t="s">
        <v>257</v>
      </c>
      <c r="Q13" s="95">
        <v>8</v>
      </c>
      <c r="R13" s="91">
        <f>AVERAGE(E13:Q13)</f>
        <v>9.142857142857142</v>
      </c>
      <c r="S13" s="35">
        <f t="shared" si="2"/>
        <v>9</v>
      </c>
      <c r="V13" s="3"/>
      <c r="W13" s="3"/>
      <c r="X13" s="47">
        <v>10</v>
      </c>
      <c r="Y13" s="47">
        <v>9</v>
      </c>
      <c r="Z13" s="12"/>
    </row>
    <row r="14" spans="1:26" ht="12.75">
      <c r="A14" s="3">
        <f t="shared" si="0"/>
        <v>9.857142857142858</v>
      </c>
      <c r="B14" s="2">
        <v>12</v>
      </c>
      <c r="C14" s="2" t="s">
        <v>174</v>
      </c>
      <c r="D14" s="133">
        <v>3</v>
      </c>
      <c r="E14" s="83"/>
      <c r="F14" s="82">
        <v>10</v>
      </c>
      <c r="G14" s="81"/>
      <c r="H14" s="82">
        <v>10</v>
      </c>
      <c r="I14" s="81"/>
      <c r="J14" s="82">
        <v>10</v>
      </c>
      <c r="K14" s="83"/>
      <c r="L14" s="82">
        <v>10</v>
      </c>
      <c r="M14" s="83"/>
      <c r="N14" s="82">
        <v>10</v>
      </c>
      <c r="O14" s="138">
        <v>10</v>
      </c>
      <c r="P14" s="83"/>
      <c r="Q14" s="82">
        <v>9</v>
      </c>
      <c r="R14" s="91">
        <f>AVERAGE(E14:Q14)</f>
        <v>9.857142857142858</v>
      </c>
      <c r="S14" s="8">
        <f t="shared" si="2"/>
        <v>10</v>
      </c>
      <c r="V14" s="3"/>
      <c r="W14" s="3"/>
      <c r="X14" s="47">
        <v>10</v>
      </c>
      <c r="Y14" s="47">
        <v>9</v>
      </c>
      <c r="Z14" s="12"/>
    </row>
    <row r="15" spans="1:26" ht="12.75">
      <c r="A15" s="3">
        <f t="shared" si="0"/>
        <v>9.625</v>
      </c>
      <c r="B15" s="2">
        <v>13</v>
      </c>
      <c r="C15" s="2" t="s">
        <v>175</v>
      </c>
      <c r="D15" s="133">
        <v>9</v>
      </c>
      <c r="E15" s="83"/>
      <c r="F15" s="82">
        <v>10</v>
      </c>
      <c r="G15" s="81"/>
      <c r="H15" s="95">
        <v>9</v>
      </c>
      <c r="I15" s="81"/>
      <c r="J15" s="95">
        <v>10</v>
      </c>
      <c r="K15" s="83"/>
      <c r="L15" s="82">
        <v>10</v>
      </c>
      <c r="M15" s="83">
        <v>10</v>
      </c>
      <c r="N15" s="95">
        <v>8</v>
      </c>
      <c r="O15" s="138">
        <v>10</v>
      </c>
      <c r="P15" s="83"/>
      <c r="Q15" s="95">
        <v>10</v>
      </c>
      <c r="R15" s="91">
        <f>AVERAGE(E15:Q15)</f>
        <v>9.625</v>
      </c>
      <c r="S15" s="8">
        <f t="shared" si="2"/>
        <v>10</v>
      </c>
      <c r="V15" s="3"/>
      <c r="W15" s="3"/>
      <c r="X15" s="47">
        <v>10</v>
      </c>
      <c r="Y15" s="47">
        <v>8</v>
      </c>
      <c r="Z15" s="12"/>
    </row>
    <row r="16" spans="1:26" ht="13.5" thickBot="1">
      <c r="A16" s="3">
        <f t="shared" si="0"/>
        <v>9.857142857142858</v>
      </c>
      <c r="B16" s="2">
        <v>14</v>
      </c>
      <c r="C16" s="2" t="s">
        <v>176</v>
      </c>
      <c r="D16" s="133">
        <v>3</v>
      </c>
      <c r="E16" s="83"/>
      <c r="F16" s="82">
        <v>10</v>
      </c>
      <c r="G16" s="83"/>
      <c r="H16" s="82">
        <v>10</v>
      </c>
      <c r="I16" s="83"/>
      <c r="J16" s="95">
        <v>10</v>
      </c>
      <c r="K16" s="83"/>
      <c r="L16" s="82">
        <v>10</v>
      </c>
      <c r="M16" s="83"/>
      <c r="N16" s="82">
        <v>10</v>
      </c>
      <c r="O16" s="126">
        <v>10</v>
      </c>
      <c r="P16" s="81"/>
      <c r="Q16" s="95">
        <v>9</v>
      </c>
      <c r="R16" s="91">
        <f t="shared" si="1"/>
        <v>9.857142857142858</v>
      </c>
      <c r="S16" s="8">
        <f t="shared" si="2"/>
        <v>10</v>
      </c>
      <c r="X16" s="47">
        <v>10</v>
      </c>
      <c r="Y16" s="47">
        <v>8</v>
      </c>
      <c r="Z16" s="12">
        <v>10</v>
      </c>
    </row>
    <row r="17" spans="2:27" ht="16.5" customHeight="1" thickBot="1">
      <c r="B17" s="61" t="s">
        <v>77</v>
      </c>
      <c r="C17" s="62" t="s">
        <v>26</v>
      </c>
      <c r="D17" s="63" t="s">
        <v>78</v>
      </c>
      <c r="E17" s="77">
        <v>42640</v>
      </c>
      <c r="F17" s="78">
        <v>42647</v>
      </c>
      <c r="G17" s="77">
        <v>42654</v>
      </c>
      <c r="H17" s="78">
        <v>42661</v>
      </c>
      <c r="I17" s="77">
        <v>42664</v>
      </c>
      <c r="J17" s="78">
        <v>42670</v>
      </c>
      <c r="K17" s="77">
        <v>42689</v>
      </c>
      <c r="L17" s="78">
        <v>42696</v>
      </c>
      <c r="M17" s="77">
        <v>42698</v>
      </c>
      <c r="N17" s="78">
        <v>42702</v>
      </c>
      <c r="O17" s="127">
        <v>42704</v>
      </c>
      <c r="P17" s="77">
        <v>42710</v>
      </c>
      <c r="Q17" s="78">
        <v>42717</v>
      </c>
      <c r="R17" s="64" t="s">
        <v>24</v>
      </c>
      <c r="S17" s="65" t="s">
        <v>21</v>
      </c>
      <c r="T17" s="30"/>
      <c r="U17" s="30"/>
      <c r="V17" s="31"/>
      <c r="W17" s="31"/>
      <c r="X17" s="31"/>
      <c r="Y17" s="31"/>
      <c r="Z17" s="31"/>
      <c r="AA17" s="31"/>
    </row>
    <row r="18" spans="1:19" ht="12.75">
      <c r="A18" s="3">
        <f aca="true" t="shared" si="3" ref="A18:A31">R18</f>
        <v>8.285714285714286</v>
      </c>
      <c r="B18" s="36">
        <v>15</v>
      </c>
      <c r="C18" s="134" t="s">
        <v>150</v>
      </c>
      <c r="D18" s="193" t="s">
        <v>350</v>
      </c>
      <c r="E18" s="84"/>
      <c r="F18" s="80">
        <v>9</v>
      </c>
      <c r="G18" s="84"/>
      <c r="H18" s="80">
        <v>6</v>
      </c>
      <c r="I18" s="84"/>
      <c r="J18" s="80">
        <v>9</v>
      </c>
      <c r="K18" s="84"/>
      <c r="L18" s="80">
        <v>10</v>
      </c>
      <c r="M18" s="84" t="s">
        <v>257</v>
      </c>
      <c r="N18" s="80">
        <v>9</v>
      </c>
      <c r="O18" s="137">
        <v>9</v>
      </c>
      <c r="P18" s="131"/>
      <c r="Q18" s="132">
        <v>6</v>
      </c>
      <c r="R18" s="91">
        <f>AVERAGE(E18:Q18)</f>
        <v>8.285714285714286</v>
      </c>
      <c r="S18" s="35">
        <f aca="true" t="shared" si="4" ref="S18:S31">ROUND(R18,0)</f>
        <v>8</v>
      </c>
    </row>
    <row r="19" spans="1:19" ht="12.75">
      <c r="A19" s="3">
        <f t="shared" si="3"/>
        <v>9.571428571428571</v>
      </c>
      <c r="B19" s="36">
        <v>16</v>
      </c>
      <c r="C19" s="2" t="s">
        <v>151</v>
      </c>
      <c r="D19" s="193">
        <v>3</v>
      </c>
      <c r="E19" s="83"/>
      <c r="F19" s="82">
        <v>9</v>
      </c>
      <c r="G19" s="83"/>
      <c r="H19" s="82">
        <v>10</v>
      </c>
      <c r="I19" s="83"/>
      <c r="J19" s="82">
        <v>9</v>
      </c>
      <c r="K19" s="83"/>
      <c r="L19" s="95">
        <v>10</v>
      </c>
      <c r="M19" s="83"/>
      <c r="N19" s="95">
        <v>9</v>
      </c>
      <c r="O19" s="138">
        <v>10</v>
      </c>
      <c r="P19" s="83"/>
      <c r="Q19" s="82">
        <v>10</v>
      </c>
      <c r="R19" s="91">
        <f aca="true" t="shared" si="5" ref="R19:R31">AVERAGE(E19:Q19)</f>
        <v>9.571428571428571</v>
      </c>
      <c r="S19" s="35">
        <f t="shared" si="4"/>
        <v>10</v>
      </c>
    </row>
    <row r="20" spans="1:19" ht="12.75">
      <c r="A20" s="3">
        <f t="shared" si="3"/>
        <v>9.571428571428571</v>
      </c>
      <c r="B20" s="36">
        <v>17</v>
      </c>
      <c r="C20" s="2" t="s">
        <v>152</v>
      </c>
      <c r="D20" s="193" t="s">
        <v>128</v>
      </c>
      <c r="E20" s="83"/>
      <c r="F20" s="82">
        <v>9</v>
      </c>
      <c r="G20" s="83"/>
      <c r="H20" s="95">
        <v>10</v>
      </c>
      <c r="I20" s="83"/>
      <c r="J20" s="82">
        <v>9</v>
      </c>
      <c r="K20" s="83"/>
      <c r="L20" s="95">
        <v>10</v>
      </c>
      <c r="M20" s="83"/>
      <c r="N20" s="95">
        <v>9</v>
      </c>
      <c r="O20" s="138">
        <v>10</v>
      </c>
      <c r="P20" s="83"/>
      <c r="Q20" s="82">
        <v>10</v>
      </c>
      <c r="R20" s="91">
        <f t="shared" si="5"/>
        <v>9.571428571428571</v>
      </c>
      <c r="S20" s="35">
        <f t="shared" si="4"/>
        <v>10</v>
      </c>
    </row>
    <row r="21" spans="1:19" ht="12.75">
      <c r="A21" s="3">
        <f t="shared" si="3"/>
        <v>9.857142857142858</v>
      </c>
      <c r="B21" s="36">
        <v>18</v>
      </c>
      <c r="C21" s="2" t="s">
        <v>153</v>
      </c>
      <c r="D21" s="133">
        <v>8</v>
      </c>
      <c r="E21" s="83"/>
      <c r="F21" s="82">
        <v>10</v>
      </c>
      <c r="G21" s="83"/>
      <c r="H21" s="82">
        <v>10</v>
      </c>
      <c r="I21" s="83"/>
      <c r="J21" s="95">
        <v>10</v>
      </c>
      <c r="K21" s="83"/>
      <c r="L21" s="95">
        <v>10</v>
      </c>
      <c r="M21" s="83"/>
      <c r="N21" s="95">
        <v>9</v>
      </c>
      <c r="O21" s="138">
        <v>10</v>
      </c>
      <c r="P21" s="83"/>
      <c r="Q21" s="95">
        <v>10</v>
      </c>
      <c r="R21" s="91">
        <f t="shared" si="5"/>
        <v>9.857142857142858</v>
      </c>
      <c r="S21" s="35">
        <f t="shared" si="4"/>
        <v>10</v>
      </c>
    </row>
    <row r="22" spans="1:19" ht="12.75">
      <c r="A22" s="3">
        <f t="shared" si="3"/>
        <v>7.857142857142857</v>
      </c>
      <c r="B22" s="36">
        <v>19</v>
      </c>
      <c r="C22" s="2" t="s">
        <v>154</v>
      </c>
      <c r="D22" s="193" t="s">
        <v>350</v>
      </c>
      <c r="E22" s="83"/>
      <c r="F22" s="82">
        <v>9</v>
      </c>
      <c r="G22" s="83"/>
      <c r="H22" s="82">
        <v>6</v>
      </c>
      <c r="I22" s="83"/>
      <c r="J22" s="82">
        <v>9</v>
      </c>
      <c r="K22" s="83"/>
      <c r="L22" s="82">
        <v>5</v>
      </c>
      <c r="M22" s="83"/>
      <c r="N22" s="82">
        <v>8</v>
      </c>
      <c r="O22" s="138">
        <v>9</v>
      </c>
      <c r="P22" s="83"/>
      <c r="Q22" s="82">
        <v>9</v>
      </c>
      <c r="R22" s="91">
        <f t="shared" si="5"/>
        <v>7.857142857142857</v>
      </c>
      <c r="S22" s="8">
        <f t="shared" si="4"/>
        <v>8</v>
      </c>
    </row>
    <row r="23" spans="1:19" ht="12.75">
      <c r="A23" s="3">
        <f t="shared" si="3"/>
        <v>7.75</v>
      </c>
      <c r="B23" s="36">
        <v>20</v>
      </c>
      <c r="C23" s="2" t="s">
        <v>155</v>
      </c>
      <c r="D23" s="133">
        <v>11</v>
      </c>
      <c r="E23" s="83"/>
      <c r="F23" s="82">
        <v>6</v>
      </c>
      <c r="G23" s="83" t="s">
        <v>257</v>
      </c>
      <c r="H23" s="82">
        <v>8</v>
      </c>
      <c r="I23" s="83"/>
      <c r="J23" s="82">
        <v>6</v>
      </c>
      <c r="K23" s="83">
        <v>9</v>
      </c>
      <c r="L23" s="82">
        <v>9</v>
      </c>
      <c r="M23" s="83" t="s">
        <v>257</v>
      </c>
      <c r="N23" s="82">
        <v>8</v>
      </c>
      <c r="O23" s="138">
        <v>10</v>
      </c>
      <c r="P23" s="83"/>
      <c r="Q23" s="95">
        <v>6</v>
      </c>
      <c r="R23" s="91">
        <f t="shared" si="5"/>
        <v>7.75</v>
      </c>
      <c r="S23" s="8">
        <f t="shared" si="4"/>
        <v>8</v>
      </c>
    </row>
    <row r="24" spans="1:19" ht="12.75">
      <c r="A24" s="3">
        <f t="shared" si="3"/>
        <v>6.888888888888889</v>
      </c>
      <c r="B24" s="36">
        <v>21</v>
      </c>
      <c r="C24" s="2" t="s">
        <v>156</v>
      </c>
      <c r="D24" s="133">
        <v>12</v>
      </c>
      <c r="E24" s="83"/>
      <c r="F24" s="82">
        <v>6</v>
      </c>
      <c r="G24" s="83">
        <v>1</v>
      </c>
      <c r="H24" s="95">
        <v>7</v>
      </c>
      <c r="I24" s="83"/>
      <c r="J24" s="82">
        <v>8</v>
      </c>
      <c r="K24" s="83">
        <v>8</v>
      </c>
      <c r="L24" s="82">
        <v>8</v>
      </c>
      <c r="M24" s="83"/>
      <c r="N24" s="95">
        <v>9</v>
      </c>
      <c r="O24" s="126">
        <v>9</v>
      </c>
      <c r="P24" s="81"/>
      <c r="Q24" s="95">
        <v>6</v>
      </c>
      <c r="R24" s="91">
        <f t="shared" si="5"/>
        <v>6.888888888888889</v>
      </c>
      <c r="S24" s="8">
        <f t="shared" si="4"/>
        <v>7</v>
      </c>
    </row>
    <row r="25" spans="1:19" ht="12.75">
      <c r="A25" s="3">
        <f t="shared" si="3"/>
        <v>7.714285714285714</v>
      </c>
      <c r="B25" s="36">
        <v>22</v>
      </c>
      <c r="C25" s="2" t="s">
        <v>309</v>
      </c>
      <c r="D25" s="133">
        <v>4</v>
      </c>
      <c r="E25" s="83"/>
      <c r="F25" s="82">
        <v>8</v>
      </c>
      <c r="G25" s="83"/>
      <c r="H25" s="82">
        <v>7</v>
      </c>
      <c r="I25" s="83"/>
      <c r="J25" s="82">
        <v>8</v>
      </c>
      <c r="K25" s="83"/>
      <c r="L25" s="82">
        <v>5</v>
      </c>
      <c r="M25" s="83"/>
      <c r="N25" s="82">
        <v>8</v>
      </c>
      <c r="O25" s="138">
        <v>9</v>
      </c>
      <c r="P25" s="83"/>
      <c r="Q25" s="82">
        <v>9</v>
      </c>
      <c r="R25" s="91">
        <f t="shared" si="5"/>
        <v>7.714285714285714</v>
      </c>
      <c r="S25" s="8">
        <f t="shared" si="4"/>
        <v>8</v>
      </c>
    </row>
    <row r="26" spans="1:19" ht="12.75">
      <c r="A26" s="3">
        <f t="shared" si="3"/>
        <v>9.571428571428571</v>
      </c>
      <c r="B26" s="36">
        <v>23</v>
      </c>
      <c r="C26" s="2" t="s">
        <v>157</v>
      </c>
      <c r="D26" s="133">
        <v>5</v>
      </c>
      <c r="E26" s="83"/>
      <c r="F26" s="82">
        <v>8</v>
      </c>
      <c r="G26" s="83"/>
      <c r="H26" s="82">
        <v>10</v>
      </c>
      <c r="I26" s="83"/>
      <c r="J26" s="82">
        <v>10</v>
      </c>
      <c r="K26" s="83"/>
      <c r="L26" s="82">
        <v>10</v>
      </c>
      <c r="M26" s="83"/>
      <c r="N26" s="82">
        <v>9</v>
      </c>
      <c r="O26" s="138">
        <v>10</v>
      </c>
      <c r="P26" s="83"/>
      <c r="Q26" s="82">
        <v>10</v>
      </c>
      <c r="R26" s="91">
        <f>AVERAGE(E26:Q26)</f>
        <v>9.571428571428571</v>
      </c>
      <c r="S26" s="8">
        <f t="shared" si="4"/>
        <v>10</v>
      </c>
    </row>
    <row r="27" spans="1:19" ht="12.75">
      <c r="A27" s="3">
        <f t="shared" si="3"/>
        <v>8.857142857142858</v>
      </c>
      <c r="B27" s="36">
        <v>24</v>
      </c>
      <c r="C27" s="2" t="s">
        <v>158</v>
      </c>
      <c r="D27" s="133" t="s">
        <v>352</v>
      </c>
      <c r="E27" s="83"/>
      <c r="F27" s="82">
        <v>8</v>
      </c>
      <c r="G27" s="83"/>
      <c r="H27" s="82">
        <v>9</v>
      </c>
      <c r="I27" s="83"/>
      <c r="J27" s="82">
        <v>9</v>
      </c>
      <c r="K27" s="83"/>
      <c r="L27" s="82">
        <v>9</v>
      </c>
      <c r="M27" s="83"/>
      <c r="N27" s="82">
        <v>8</v>
      </c>
      <c r="O27" s="138">
        <v>10</v>
      </c>
      <c r="P27" s="83"/>
      <c r="Q27" s="82">
        <v>9</v>
      </c>
      <c r="R27" s="91">
        <f>AVERAGE(E27:Q27)</f>
        <v>8.857142857142858</v>
      </c>
      <c r="S27" s="8">
        <f t="shared" si="4"/>
        <v>9</v>
      </c>
    </row>
    <row r="28" spans="1:19" ht="12.75">
      <c r="A28" s="3">
        <f t="shared" si="3"/>
        <v>8.857142857142858</v>
      </c>
      <c r="B28" s="36">
        <v>25</v>
      </c>
      <c r="C28" s="2" t="s">
        <v>159</v>
      </c>
      <c r="D28" s="133">
        <v>6</v>
      </c>
      <c r="E28" s="83"/>
      <c r="F28" s="82">
        <v>9</v>
      </c>
      <c r="G28" s="83"/>
      <c r="H28" s="82">
        <v>10</v>
      </c>
      <c r="I28" s="83" t="s">
        <v>257</v>
      </c>
      <c r="J28" s="82">
        <v>9</v>
      </c>
      <c r="K28" s="83"/>
      <c r="L28" s="82">
        <v>9</v>
      </c>
      <c r="M28" s="83"/>
      <c r="N28" s="82">
        <v>8</v>
      </c>
      <c r="O28" s="138">
        <v>9</v>
      </c>
      <c r="P28" s="83"/>
      <c r="Q28" s="82">
        <v>8</v>
      </c>
      <c r="R28" s="91">
        <f>AVERAGE(E28:Q28)</f>
        <v>8.857142857142858</v>
      </c>
      <c r="S28" s="8">
        <f t="shared" si="4"/>
        <v>9</v>
      </c>
    </row>
    <row r="29" spans="1:19" ht="12.75">
      <c r="A29" s="3">
        <f t="shared" si="3"/>
        <v>9.857142857142858</v>
      </c>
      <c r="B29" s="36">
        <v>26</v>
      </c>
      <c r="C29" s="2" t="s">
        <v>160</v>
      </c>
      <c r="D29" s="133">
        <v>8</v>
      </c>
      <c r="E29" s="83"/>
      <c r="F29" s="82">
        <v>10</v>
      </c>
      <c r="G29" s="83"/>
      <c r="H29" s="82">
        <v>10</v>
      </c>
      <c r="I29" s="83"/>
      <c r="J29" s="82">
        <v>10</v>
      </c>
      <c r="K29" s="83"/>
      <c r="L29" s="82">
        <v>10</v>
      </c>
      <c r="M29" s="83"/>
      <c r="N29" s="82">
        <v>9</v>
      </c>
      <c r="O29" s="138">
        <v>10</v>
      </c>
      <c r="P29" s="83"/>
      <c r="Q29" s="82">
        <v>10</v>
      </c>
      <c r="R29" s="91">
        <f t="shared" si="5"/>
        <v>9.857142857142858</v>
      </c>
      <c r="S29" s="8">
        <f t="shared" si="4"/>
        <v>10</v>
      </c>
    </row>
    <row r="30" spans="1:19" ht="12.75">
      <c r="A30" s="3">
        <f t="shared" si="3"/>
        <v>9.571428571428571</v>
      </c>
      <c r="B30" s="36">
        <v>27</v>
      </c>
      <c r="C30" s="2" t="s">
        <v>161</v>
      </c>
      <c r="D30" s="133">
        <v>13</v>
      </c>
      <c r="E30" s="83"/>
      <c r="F30" s="82">
        <v>9</v>
      </c>
      <c r="G30" s="83"/>
      <c r="H30" s="82">
        <v>10</v>
      </c>
      <c r="I30" s="83"/>
      <c r="J30" s="82">
        <v>10</v>
      </c>
      <c r="K30" s="83"/>
      <c r="L30" s="82">
        <v>10</v>
      </c>
      <c r="M30" s="83"/>
      <c r="N30" s="82">
        <v>9</v>
      </c>
      <c r="O30" s="138">
        <v>9</v>
      </c>
      <c r="P30" s="83"/>
      <c r="Q30" s="82">
        <v>10</v>
      </c>
      <c r="R30" s="91">
        <f>AVERAGE(E30:Q30)</f>
        <v>9.571428571428571</v>
      </c>
      <c r="S30" s="8">
        <f t="shared" si="4"/>
        <v>10</v>
      </c>
    </row>
    <row r="31" spans="1:19" ht="12.75">
      <c r="A31" s="3">
        <f t="shared" si="3"/>
        <v>8.714285714285714</v>
      </c>
      <c r="B31" s="36">
        <v>28</v>
      </c>
      <c r="C31" s="2" t="s">
        <v>162</v>
      </c>
      <c r="D31" s="133" t="s">
        <v>358</v>
      </c>
      <c r="E31" s="83"/>
      <c r="F31" s="82">
        <v>9</v>
      </c>
      <c r="G31" s="83"/>
      <c r="H31" s="82">
        <v>9</v>
      </c>
      <c r="I31" s="83"/>
      <c r="J31" s="82">
        <v>9</v>
      </c>
      <c r="K31" s="83"/>
      <c r="L31" s="82">
        <v>10</v>
      </c>
      <c r="M31" s="83"/>
      <c r="N31" s="82">
        <v>6</v>
      </c>
      <c r="O31" s="138">
        <v>9</v>
      </c>
      <c r="P31" s="83"/>
      <c r="Q31" s="82">
        <v>9</v>
      </c>
      <c r="R31" s="91">
        <f t="shared" si="5"/>
        <v>8.714285714285714</v>
      </c>
      <c r="S31" s="8">
        <f t="shared" si="4"/>
        <v>9</v>
      </c>
    </row>
    <row r="32" spans="2:19" s="5" customFormat="1" ht="12.75">
      <c r="B32" s="6"/>
      <c r="C32" s="289" t="s">
        <v>0</v>
      </c>
      <c r="D32" s="290"/>
      <c r="E32" s="85"/>
      <c r="F32" s="86">
        <f>AVERAGE(F3:F16,F18:F31)</f>
        <v>8.75</v>
      </c>
      <c r="G32" s="85"/>
      <c r="H32" s="86">
        <f>AVERAGE(H3:H16,H18:H31)</f>
        <v>8.928571428571429</v>
      </c>
      <c r="I32" s="85"/>
      <c r="J32" s="86">
        <f>AVERAGE(J3:J16,J18:J31)</f>
        <v>9.035714285714286</v>
      </c>
      <c r="K32" s="85"/>
      <c r="L32" s="86">
        <f>AVERAGE(L3:L16,L18:L31)</f>
        <v>9.035714285714286</v>
      </c>
      <c r="M32" s="85"/>
      <c r="N32" s="86">
        <f>AVERAGE(N3:N16,N18:N31)</f>
        <v>8.428571428571429</v>
      </c>
      <c r="O32" s="110">
        <f>AVERAGE(O3:O16,O18:O31)</f>
        <v>9.5</v>
      </c>
      <c r="P32" s="116"/>
      <c r="Q32" s="117">
        <f>AVERAGE(Q3:Q16,Q18:Q31)</f>
        <v>8.928571428571429</v>
      </c>
      <c r="R32" s="76">
        <f>AVERAGE(R3:R16,R18:R31)</f>
        <v>8.867842970521545</v>
      </c>
      <c r="S32" s="11">
        <f>AVERAGE(S3:S16,S18:S31)</f>
        <v>9.107142857142858</v>
      </c>
    </row>
    <row r="33" spans="2:19" s="5" customFormat="1" ht="13.5" thickBot="1">
      <c r="B33" s="6"/>
      <c r="C33" s="7"/>
      <c r="D33" s="71"/>
      <c r="E33" s="281" t="s">
        <v>59</v>
      </c>
      <c r="F33" s="282"/>
      <c r="G33" s="281" t="s">
        <v>60</v>
      </c>
      <c r="H33" s="282"/>
      <c r="I33" s="281" t="s">
        <v>61</v>
      </c>
      <c r="J33" s="282"/>
      <c r="K33" s="281" t="s">
        <v>74</v>
      </c>
      <c r="L33" s="282"/>
      <c r="M33" s="281" t="s">
        <v>67</v>
      </c>
      <c r="N33" s="282"/>
      <c r="O33" s="135" t="s">
        <v>64</v>
      </c>
      <c r="P33" s="281" t="s">
        <v>68</v>
      </c>
      <c r="Q33" s="282"/>
      <c r="R33" s="92"/>
      <c r="S33" s="9"/>
    </row>
    <row r="34" spans="2:19" ht="13.5" thickBot="1">
      <c r="B34" s="300" t="s">
        <v>36</v>
      </c>
      <c r="C34" s="300"/>
      <c r="D34" s="297"/>
      <c r="E34" s="293" t="s">
        <v>80</v>
      </c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85"/>
      <c r="Q34" s="286"/>
      <c r="R34" s="69">
        <f>S34/B31</f>
        <v>1</v>
      </c>
      <c r="S34" s="8">
        <f>COUNTIF(S3:S31,"&gt;3")</f>
        <v>28</v>
      </c>
    </row>
    <row r="35" spans="2:19" ht="12.75">
      <c r="B35" s="297" t="s">
        <v>48</v>
      </c>
      <c r="C35" s="298"/>
      <c r="D35" s="299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136"/>
      <c r="Q35" s="136"/>
      <c r="R35" s="69">
        <f>S35/B31</f>
        <v>0.9642857142857143</v>
      </c>
      <c r="S35" s="8">
        <f>COUNTIF(S3:S31,"&gt;6")</f>
        <v>27</v>
      </c>
    </row>
    <row r="37" ht="12.75">
      <c r="C37" t="s">
        <v>178</v>
      </c>
    </row>
  </sheetData>
  <sheetProtection/>
  <mergeCells count="12">
    <mergeCell ref="E34:Q34"/>
    <mergeCell ref="B35:D35"/>
    <mergeCell ref="K33:L33"/>
    <mergeCell ref="M33:N33"/>
    <mergeCell ref="B34:D34"/>
    <mergeCell ref="X1:Y1"/>
    <mergeCell ref="C1:J1"/>
    <mergeCell ref="C32:D32"/>
    <mergeCell ref="E33:F33"/>
    <mergeCell ref="G33:H33"/>
    <mergeCell ref="I33:J33"/>
    <mergeCell ref="P33:Q33"/>
  </mergeCells>
  <conditionalFormatting sqref="S3:S16 S18:S31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R3:R16 R18:R31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5"/>
  <sheetViews>
    <sheetView zoomScalePageLayoutView="0" workbookViewId="0" topLeftCell="B1">
      <selection activeCell="X4" sqref="X4"/>
    </sheetView>
  </sheetViews>
  <sheetFormatPr defaultColWidth="9.00390625" defaultRowHeight="12.75"/>
  <cols>
    <col min="1" max="1" width="4.125" style="0" hidden="1" customWidth="1"/>
    <col min="2" max="2" width="3.625" style="0" customWidth="1"/>
    <col min="3" max="3" width="19.375" style="0" customWidth="1"/>
    <col min="4" max="4" width="8.625" style="0" customWidth="1"/>
    <col min="5" max="7" width="4.875" style="0" customWidth="1"/>
    <col min="8" max="9" width="5.375" style="0" customWidth="1"/>
    <col min="10" max="13" width="5.75390625" style="0" customWidth="1"/>
    <col min="14" max="14" width="5.625" style="0" customWidth="1"/>
    <col min="15" max="15" width="5.75390625" style="0" customWidth="1"/>
    <col min="16" max="16" width="5.25390625" style="0" customWidth="1"/>
    <col min="17" max="17" width="5.75390625" style="0" customWidth="1"/>
    <col min="18" max="18" width="4.875" style="14" customWidth="1"/>
    <col min="19" max="19" width="5.625" style="0" customWidth="1"/>
    <col min="20" max="20" width="5.25390625" style="0" customWidth="1"/>
    <col min="21" max="22" width="5.75390625" style="14" customWidth="1"/>
    <col min="23" max="23" width="9.125" style="3" customWidth="1"/>
    <col min="24" max="24" width="9.125" style="10" customWidth="1"/>
  </cols>
  <sheetData>
    <row r="1" spans="3:32" ht="13.5" thickBot="1">
      <c r="C1" s="291" t="s">
        <v>177</v>
      </c>
      <c r="D1" s="292"/>
      <c r="E1" s="292"/>
      <c r="F1" s="292"/>
      <c r="G1" s="291"/>
      <c r="H1" s="291"/>
      <c r="I1" s="291"/>
      <c r="J1" s="291"/>
      <c r="K1" s="292"/>
      <c r="L1" s="292"/>
      <c r="M1" s="292"/>
      <c r="N1" s="52"/>
      <c r="O1" s="31"/>
      <c r="P1" s="31"/>
      <c r="Q1" s="31"/>
      <c r="R1" s="31"/>
      <c r="S1" s="31"/>
      <c r="T1" s="57"/>
      <c r="U1" s="31"/>
      <c r="V1" s="31"/>
      <c r="W1" s="31"/>
      <c r="X1" s="31"/>
      <c r="Y1" s="31"/>
      <c r="Z1" s="31"/>
      <c r="AA1" s="31"/>
      <c r="AB1" s="59"/>
      <c r="AE1" s="14"/>
      <c r="AF1" s="15"/>
    </row>
    <row r="2" spans="2:28" ht="16.5" customHeight="1" thickBot="1">
      <c r="B2" s="61" t="s">
        <v>77</v>
      </c>
      <c r="C2" s="62" t="s">
        <v>26</v>
      </c>
      <c r="D2" s="222" t="s">
        <v>78</v>
      </c>
      <c r="E2" s="223">
        <v>42634</v>
      </c>
      <c r="F2" s="223">
        <v>42635</v>
      </c>
      <c r="G2" s="150">
        <v>42641</v>
      </c>
      <c r="H2" s="145">
        <v>42649</v>
      </c>
      <c r="I2" s="145">
        <v>42655</v>
      </c>
      <c r="J2" s="154">
        <v>42662</v>
      </c>
      <c r="K2" s="77">
        <v>42669</v>
      </c>
      <c r="L2" s="141">
        <v>42676</v>
      </c>
      <c r="M2" s="78">
        <v>42677</v>
      </c>
      <c r="N2" s="111">
        <v>42690</v>
      </c>
      <c r="O2" s="118">
        <v>42697</v>
      </c>
      <c r="P2" s="141">
        <v>42703</v>
      </c>
      <c r="Q2" s="78">
        <v>42704</v>
      </c>
      <c r="R2" s="189">
        <v>42711</v>
      </c>
      <c r="S2" s="150">
        <v>42718</v>
      </c>
      <c r="T2" s="118">
        <v>42719</v>
      </c>
      <c r="U2" s="77">
        <v>42725</v>
      </c>
      <c r="V2" s="78">
        <v>42732</v>
      </c>
      <c r="W2" s="64" t="s">
        <v>24</v>
      </c>
      <c r="X2" s="65" t="s">
        <v>21</v>
      </c>
      <c r="Y2" s="31"/>
      <c r="Z2" s="31"/>
      <c r="AA2" s="31"/>
      <c r="AB2" s="31"/>
    </row>
    <row r="3" spans="1:27" ht="12.75">
      <c r="A3" s="3">
        <f aca="true" t="shared" si="0" ref="A3:A17">W3</f>
        <v>8</v>
      </c>
      <c r="B3" s="56">
        <v>1</v>
      </c>
      <c r="C3" s="36" t="s">
        <v>294</v>
      </c>
      <c r="D3" s="193" t="s">
        <v>358</v>
      </c>
      <c r="E3" s="79"/>
      <c r="F3" s="73"/>
      <c r="G3" s="190">
        <v>8</v>
      </c>
      <c r="H3" s="129"/>
      <c r="I3" s="191"/>
      <c r="J3" s="142">
        <v>7</v>
      </c>
      <c r="K3" s="84"/>
      <c r="L3" s="19"/>
      <c r="M3" s="80">
        <v>10</v>
      </c>
      <c r="N3" s="151"/>
      <c r="O3" s="132">
        <v>8</v>
      </c>
      <c r="P3" s="104" t="s">
        <v>257</v>
      </c>
      <c r="Q3" s="80">
        <v>9</v>
      </c>
      <c r="R3" s="139"/>
      <c r="S3" s="130">
        <v>6</v>
      </c>
      <c r="T3" s="132">
        <v>8</v>
      </c>
      <c r="U3" s="113"/>
      <c r="V3" s="94">
        <v>8</v>
      </c>
      <c r="W3" s="91">
        <f aca="true" t="shared" si="1" ref="W3:W17">AVERAGE(E3:V3)</f>
        <v>8</v>
      </c>
      <c r="X3" s="8">
        <f aca="true" t="shared" si="2" ref="X3:X17">ROUND(W3,0)</f>
        <v>8</v>
      </c>
      <c r="Y3" s="1" t="s">
        <v>30</v>
      </c>
      <c r="Z3" s="1">
        <f>COUNTIF(X3:X17,"&gt;8")</f>
        <v>2</v>
      </c>
      <c r="AA3" s="46">
        <f>Z3/$B$17</f>
        <v>0.13333333333333333</v>
      </c>
    </row>
    <row r="4" spans="1:27" ht="12.75">
      <c r="A4" s="3">
        <f t="shared" si="0"/>
        <v>3.8181818181818183</v>
      </c>
      <c r="B4" s="56">
        <v>2</v>
      </c>
      <c r="C4" s="36" t="s">
        <v>295</v>
      </c>
      <c r="D4" s="193" t="s">
        <v>91</v>
      </c>
      <c r="E4" s="81" t="s">
        <v>257</v>
      </c>
      <c r="F4" s="74"/>
      <c r="G4" s="109">
        <v>6</v>
      </c>
      <c r="H4" s="81"/>
      <c r="I4" s="74" t="s">
        <v>257</v>
      </c>
      <c r="J4" s="143">
        <v>5</v>
      </c>
      <c r="K4" s="83" t="s">
        <v>257</v>
      </c>
      <c r="L4" s="12" t="s">
        <v>257</v>
      </c>
      <c r="M4" s="95">
        <v>4</v>
      </c>
      <c r="N4" s="114">
        <v>1</v>
      </c>
      <c r="O4" s="95">
        <v>4</v>
      </c>
      <c r="P4" s="105">
        <v>1</v>
      </c>
      <c r="Q4" s="95">
        <v>4</v>
      </c>
      <c r="R4" s="115">
        <v>1</v>
      </c>
      <c r="S4" s="95">
        <v>4</v>
      </c>
      <c r="T4" s="94">
        <v>7</v>
      </c>
      <c r="U4" s="115"/>
      <c r="V4" s="94">
        <v>5</v>
      </c>
      <c r="W4" s="91">
        <f t="shared" si="1"/>
        <v>3.8181818181818183</v>
      </c>
      <c r="X4" s="8">
        <f t="shared" si="2"/>
        <v>4</v>
      </c>
      <c r="Y4" s="1" t="s">
        <v>31</v>
      </c>
      <c r="Z4" s="47">
        <f>COUNTIF(X3:X17,7)+COUNTIF(X3:X17,8)</f>
        <v>7</v>
      </c>
      <c r="AA4" s="46">
        <f>Z4/$B$17</f>
        <v>0.4666666666666667</v>
      </c>
    </row>
    <row r="5" spans="1:27" ht="12.75">
      <c r="A5" s="3">
        <f t="shared" si="0"/>
        <v>7.5</v>
      </c>
      <c r="B5" s="56">
        <v>3</v>
      </c>
      <c r="C5" s="36" t="s">
        <v>296</v>
      </c>
      <c r="D5" s="193" t="s">
        <v>191</v>
      </c>
      <c r="E5" s="81"/>
      <c r="F5" s="74"/>
      <c r="G5" s="109">
        <v>8</v>
      </c>
      <c r="H5" s="81"/>
      <c r="I5" s="74"/>
      <c r="J5" s="143">
        <v>7</v>
      </c>
      <c r="K5" s="81"/>
      <c r="L5" s="74"/>
      <c r="M5" s="95">
        <v>6</v>
      </c>
      <c r="N5" s="115"/>
      <c r="O5" s="95">
        <v>8</v>
      </c>
      <c r="P5" s="106"/>
      <c r="Q5" s="95">
        <v>9</v>
      </c>
      <c r="R5" s="115"/>
      <c r="S5" s="95">
        <v>6</v>
      </c>
      <c r="T5" s="94">
        <v>7</v>
      </c>
      <c r="U5" s="115"/>
      <c r="V5" s="94">
        <v>9</v>
      </c>
      <c r="W5" s="100">
        <f t="shared" si="1"/>
        <v>7.5</v>
      </c>
      <c r="X5" s="8">
        <f t="shared" si="2"/>
        <v>8</v>
      </c>
      <c r="Y5" s="1" t="s">
        <v>32</v>
      </c>
      <c r="Z5" s="47">
        <f>COUNTIF(X3:X17,4)+COUNTIF(X3:X17,5)+COUNTIF(X3:X17,6)</f>
        <v>5</v>
      </c>
      <c r="AA5" s="46">
        <f>Z5/$B$17</f>
        <v>0.3333333333333333</v>
      </c>
    </row>
    <row r="6" spans="1:27" ht="12.75">
      <c r="A6" s="3">
        <f t="shared" si="0"/>
        <v>4.7272727272727275</v>
      </c>
      <c r="B6" s="56">
        <v>4</v>
      </c>
      <c r="C6" s="2" t="s">
        <v>297</v>
      </c>
      <c r="D6" s="133" t="s">
        <v>350</v>
      </c>
      <c r="E6" s="81" t="s">
        <v>257</v>
      </c>
      <c r="F6" s="74">
        <v>10</v>
      </c>
      <c r="G6" s="109">
        <v>4</v>
      </c>
      <c r="H6" s="81" t="s">
        <v>257</v>
      </c>
      <c r="I6" s="74"/>
      <c r="J6" s="109">
        <v>5</v>
      </c>
      <c r="K6" s="83"/>
      <c r="L6" s="12"/>
      <c r="M6" s="95">
        <v>6</v>
      </c>
      <c r="N6" s="115">
        <v>1</v>
      </c>
      <c r="O6" s="95">
        <v>4</v>
      </c>
      <c r="P6" s="106"/>
      <c r="Q6" s="95">
        <v>4</v>
      </c>
      <c r="R6" s="114">
        <v>1</v>
      </c>
      <c r="S6" s="95">
        <v>4</v>
      </c>
      <c r="T6" s="95">
        <v>6</v>
      </c>
      <c r="U6" s="115"/>
      <c r="V6" s="95">
        <v>7</v>
      </c>
      <c r="W6" s="100">
        <f t="shared" si="1"/>
        <v>4.7272727272727275</v>
      </c>
      <c r="X6" s="8">
        <f t="shared" si="2"/>
        <v>5</v>
      </c>
      <c r="Y6" s="1" t="s">
        <v>33</v>
      </c>
      <c r="Z6" s="1">
        <f>COUNTIF(X3:X17,"&lt;4")</f>
        <v>1</v>
      </c>
      <c r="AA6" s="46">
        <f>Z6/$B$17</f>
        <v>0.06666666666666667</v>
      </c>
    </row>
    <row r="7" spans="1:27" ht="12.75">
      <c r="A7" s="3">
        <f t="shared" si="0"/>
        <v>7.5</v>
      </c>
      <c r="B7" s="56">
        <v>5</v>
      </c>
      <c r="C7" s="36" t="s">
        <v>298</v>
      </c>
      <c r="D7" s="193" t="s">
        <v>128</v>
      </c>
      <c r="E7" s="81"/>
      <c r="F7" s="74"/>
      <c r="G7" s="109">
        <v>9</v>
      </c>
      <c r="H7" s="81"/>
      <c r="I7" s="74"/>
      <c r="J7" s="109">
        <v>7</v>
      </c>
      <c r="K7" s="83"/>
      <c r="L7" s="12"/>
      <c r="M7" s="95">
        <v>4</v>
      </c>
      <c r="N7" s="115"/>
      <c r="O7" s="95">
        <v>8</v>
      </c>
      <c r="P7" s="106"/>
      <c r="Q7" s="95">
        <v>10</v>
      </c>
      <c r="R7" s="114"/>
      <c r="S7" s="95">
        <v>4</v>
      </c>
      <c r="T7" s="94">
        <v>8</v>
      </c>
      <c r="U7" s="115" t="s">
        <v>362</v>
      </c>
      <c r="V7" s="94">
        <v>10</v>
      </c>
      <c r="W7" s="100">
        <f>AVERAGE(E7:V7)</f>
        <v>7.5</v>
      </c>
      <c r="X7" s="8">
        <f t="shared" si="2"/>
        <v>8</v>
      </c>
      <c r="Y7" s="48" t="s">
        <v>34</v>
      </c>
      <c r="Z7" s="1">
        <f>B17-SUM(Z3:Z6)</f>
        <v>0</v>
      </c>
      <c r="AA7" s="46">
        <f>Z7/$B$17</f>
        <v>0</v>
      </c>
    </row>
    <row r="8" spans="1:24" ht="12.75">
      <c r="A8" s="3">
        <f t="shared" si="0"/>
        <v>8.625</v>
      </c>
      <c r="B8" s="56">
        <v>6</v>
      </c>
      <c r="C8" s="36" t="s">
        <v>299</v>
      </c>
      <c r="D8" s="193" t="s">
        <v>183</v>
      </c>
      <c r="E8" s="81"/>
      <c r="F8" s="74"/>
      <c r="G8" s="109">
        <v>10</v>
      </c>
      <c r="H8" s="81"/>
      <c r="I8" s="74"/>
      <c r="J8" s="109">
        <v>8</v>
      </c>
      <c r="K8" s="83"/>
      <c r="L8" s="12"/>
      <c r="M8" s="95">
        <v>8</v>
      </c>
      <c r="N8" s="115"/>
      <c r="O8" s="95">
        <v>7</v>
      </c>
      <c r="P8" s="106"/>
      <c r="Q8" s="95">
        <v>8</v>
      </c>
      <c r="R8" s="114"/>
      <c r="S8" s="95">
        <v>9</v>
      </c>
      <c r="T8" s="94">
        <v>10</v>
      </c>
      <c r="U8" s="115"/>
      <c r="V8" s="94">
        <v>9</v>
      </c>
      <c r="W8" s="100">
        <f>AVERAGE(E8:V8)</f>
        <v>8.625</v>
      </c>
      <c r="X8" s="8">
        <f t="shared" si="2"/>
        <v>9</v>
      </c>
    </row>
    <row r="9" spans="1:24" ht="12.75">
      <c r="A9" s="3">
        <f t="shared" si="0"/>
        <v>6.5</v>
      </c>
      <c r="B9" s="56">
        <v>7</v>
      </c>
      <c r="C9" s="36" t="s">
        <v>300</v>
      </c>
      <c r="D9" s="193" t="s">
        <v>352</v>
      </c>
      <c r="E9" s="81"/>
      <c r="F9" s="74"/>
      <c r="G9" s="109">
        <v>7</v>
      </c>
      <c r="H9" s="81" t="s">
        <v>257</v>
      </c>
      <c r="I9" s="74"/>
      <c r="J9" s="109">
        <v>6</v>
      </c>
      <c r="K9" s="83"/>
      <c r="L9" s="12"/>
      <c r="M9" s="95">
        <v>6</v>
      </c>
      <c r="N9" s="115"/>
      <c r="O9" s="95">
        <v>4</v>
      </c>
      <c r="P9" s="106"/>
      <c r="Q9" s="95">
        <v>9</v>
      </c>
      <c r="R9" s="114"/>
      <c r="S9" s="95">
        <v>6</v>
      </c>
      <c r="T9" s="94">
        <v>5</v>
      </c>
      <c r="U9" s="115"/>
      <c r="V9" s="94">
        <v>9</v>
      </c>
      <c r="W9" s="100">
        <f>AVERAGE(E9:V9)</f>
        <v>6.5</v>
      </c>
      <c r="X9" s="8">
        <f t="shared" si="2"/>
        <v>7</v>
      </c>
    </row>
    <row r="10" spans="1:24" ht="12.75">
      <c r="A10" s="3">
        <f t="shared" si="0"/>
        <v>5.888888888888889</v>
      </c>
      <c r="B10" s="56">
        <v>8</v>
      </c>
      <c r="C10" s="36" t="s">
        <v>301</v>
      </c>
      <c r="D10" s="193" t="s">
        <v>186</v>
      </c>
      <c r="E10" s="81"/>
      <c r="F10" s="74"/>
      <c r="G10" s="109">
        <v>8</v>
      </c>
      <c r="H10" s="81"/>
      <c r="I10" s="74" t="s">
        <v>257</v>
      </c>
      <c r="J10" s="109">
        <v>9</v>
      </c>
      <c r="K10" s="83"/>
      <c r="L10" s="12">
        <v>1</v>
      </c>
      <c r="M10" s="95">
        <v>4</v>
      </c>
      <c r="N10" s="115"/>
      <c r="O10" s="95">
        <v>4</v>
      </c>
      <c r="P10" s="106"/>
      <c r="Q10" s="95">
        <v>9</v>
      </c>
      <c r="R10" s="114"/>
      <c r="S10" s="95">
        <v>4</v>
      </c>
      <c r="T10" s="94">
        <v>5</v>
      </c>
      <c r="U10" s="115"/>
      <c r="V10" s="94">
        <v>9</v>
      </c>
      <c r="W10" s="100">
        <f>AVERAGE(E10:V10)</f>
        <v>5.888888888888889</v>
      </c>
      <c r="X10" s="8">
        <f t="shared" si="2"/>
        <v>6</v>
      </c>
    </row>
    <row r="11" spans="1:24" ht="12.75">
      <c r="A11" s="3">
        <f t="shared" si="0"/>
        <v>4.5</v>
      </c>
      <c r="B11" s="56">
        <v>9</v>
      </c>
      <c r="C11" s="36" t="s">
        <v>302</v>
      </c>
      <c r="D11" s="193" t="s">
        <v>93</v>
      </c>
      <c r="E11" s="81"/>
      <c r="F11" s="74"/>
      <c r="G11" s="109">
        <v>7</v>
      </c>
      <c r="H11" s="81" t="s">
        <v>257</v>
      </c>
      <c r="I11" s="74"/>
      <c r="J11" s="109">
        <v>5</v>
      </c>
      <c r="K11" s="83"/>
      <c r="L11" s="12"/>
      <c r="M11" s="95">
        <v>6</v>
      </c>
      <c r="N11" s="115">
        <v>1</v>
      </c>
      <c r="O11" s="95">
        <v>4</v>
      </c>
      <c r="P11" s="106" t="s">
        <v>257</v>
      </c>
      <c r="Q11" s="95">
        <v>5</v>
      </c>
      <c r="R11" s="114">
        <v>1</v>
      </c>
      <c r="S11" s="95">
        <v>4</v>
      </c>
      <c r="T11" s="94">
        <v>5</v>
      </c>
      <c r="U11" s="115" t="s">
        <v>257</v>
      </c>
      <c r="V11" s="94">
        <v>7</v>
      </c>
      <c r="W11" s="100">
        <f>AVERAGE(E11:V11)</f>
        <v>4.5</v>
      </c>
      <c r="X11" s="8">
        <f t="shared" si="2"/>
        <v>5</v>
      </c>
    </row>
    <row r="12" spans="1:24" ht="12.75">
      <c r="A12" s="3">
        <f t="shared" si="0"/>
        <v>7.5</v>
      </c>
      <c r="B12" s="56">
        <v>10</v>
      </c>
      <c r="C12" s="36" t="s">
        <v>303</v>
      </c>
      <c r="D12" s="193" t="s">
        <v>128</v>
      </c>
      <c r="E12" s="81"/>
      <c r="F12" s="74"/>
      <c r="G12" s="109">
        <v>9</v>
      </c>
      <c r="H12" s="81"/>
      <c r="I12" s="74"/>
      <c r="J12" s="109">
        <v>7</v>
      </c>
      <c r="K12" s="81"/>
      <c r="L12" s="74"/>
      <c r="M12" s="95">
        <v>4</v>
      </c>
      <c r="N12" s="115"/>
      <c r="O12" s="95">
        <v>8</v>
      </c>
      <c r="P12" s="106"/>
      <c r="Q12" s="95">
        <v>10</v>
      </c>
      <c r="R12" s="115"/>
      <c r="S12" s="95">
        <v>4</v>
      </c>
      <c r="T12" s="94">
        <v>8</v>
      </c>
      <c r="U12" s="115"/>
      <c r="V12" s="94">
        <v>10</v>
      </c>
      <c r="W12" s="100">
        <f t="shared" si="1"/>
        <v>7.5</v>
      </c>
      <c r="X12" s="8">
        <f t="shared" si="2"/>
        <v>8</v>
      </c>
    </row>
    <row r="13" spans="1:24" ht="12.75">
      <c r="A13" s="3">
        <f t="shared" si="0"/>
        <v>6.625</v>
      </c>
      <c r="B13" s="56">
        <v>11</v>
      </c>
      <c r="C13" s="2" t="s">
        <v>304</v>
      </c>
      <c r="D13" s="133" t="s">
        <v>195</v>
      </c>
      <c r="E13" s="81"/>
      <c r="F13" s="74"/>
      <c r="G13" s="109">
        <v>7</v>
      </c>
      <c r="H13" s="81" t="s">
        <v>257</v>
      </c>
      <c r="I13" s="74"/>
      <c r="J13" s="109">
        <v>6</v>
      </c>
      <c r="K13" s="83"/>
      <c r="L13" s="12"/>
      <c r="M13" s="95">
        <v>10</v>
      </c>
      <c r="N13" s="115"/>
      <c r="O13" s="95">
        <v>4</v>
      </c>
      <c r="P13" s="106"/>
      <c r="Q13" s="95">
        <v>9</v>
      </c>
      <c r="R13" s="115"/>
      <c r="S13" s="95">
        <v>6</v>
      </c>
      <c r="T13" s="95">
        <v>4</v>
      </c>
      <c r="U13" s="115"/>
      <c r="V13" s="95">
        <v>7</v>
      </c>
      <c r="W13" s="100">
        <f t="shared" si="1"/>
        <v>6.625</v>
      </c>
      <c r="X13" s="8">
        <f t="shared" si="2"/>
        <v>7</v>
      </c>
    </row>
    <row r="14" spans="1:24" ht="12.75">
      <c r="A14" s="3">
        <f t="shared" si="0"/>
        <v>3.5384615384615383</v>
      </c>
      <c r="B14" s="56">
        <v>12</v>
      </c>
      <c r="C14" s="2" t="s">
        <v>305</v>
      </c>
      <c r="D14" s="133" t="s">
        <v>189</v>
      </c>
      <c r="E14" s="81" t="s">
        <v>257</v>
      </c>
      <c r="F14" s="74" t="s">
        <v>257</v>
      </c>
      <c r="G14" s="109">
        <v>8</v>
      </c>
      <c r="H14" s="81" t="s">
        <v>257</v>
      </c>
      <c r="I14" s="74">
        <v>1</v>
      </c>
      <c r="J14" s="109">
        <v>5</v>
      </c>
      <c r="K14" s="81" t="s">
        <v>257</v>
      </c>
      <c r="L14" s="74">
        <v>1</v>
      </c>
      <c r="M14" s="95">
        <v>4</v>
      </c>
      <c r="N14" s="115">
        <v>2</v>
      </c>
      <c r="O14" s="95">
        <v>4</v>
      </c>
      <c r="P14" s="106">
        <v>1</v>
      </c>
      <c r="Q14" s="95">
        <v>4</v>
      </c>
      <c r="R14" s="115">
        <v>1</v>
      </c>
      <c r="S14" s="95">
        <v>4</v>
      </c>
      <c r="T14" s="95">
        <v>6</v>
      </c>
      <c r="U14" s="115" t="s">
        <v>257</v>
      </c>
      <c r="V14" s="95">
        <v>5</v>
      </c>
      <c r="W14" s="100">
        <f t="shared" si="1"/>
        <v>3.5384615384615383</v>
      </c>
      <c r="X14" s="8">
        <f t="shared" si="2"/>
        <v>4</v>
      </c>
    </row>
    <row r="15" spans="1:24" ht="12.75">
      <c r="A15" s="3">
        <f t="shared" si="0"/>
        <v>7.5</v>
      </c>
      <c r="B15" s="56">
        <v>13</v>
      </c>
      <c r="C15" s="2" t="s">
        <v>306</v>
      </c>
      <c r="D15" s="133" t="s">
        <v>186</v>
      </c>
      <c r="E15" s="81"/>
      <c r="F15" s="74"/>
      <c r="G15" s="109">
        <v>8</v>
      </c>
      <c r="H15" s="83" t="s">
        <v>257</v>
      </c>
      <c r="I15" s="12"/>
      <c r="J15" s="109">
        <v>9</v>
      </c>
      <c r="K15" s="81"/>
      <c r="L15" s="74"/>
      <c r="M15" s="95">
        <v>10</v>
      </c>
      <c r="N15" s="115" t="s">
        <v>257</v>
      </c>
      <c r="O15" s="95">
        <v>4</v>
      </c>
      <c r="P15" s="106"/>
      <c r="Q15" s="95">
        <v>9</v>
      </c>
      <c r="R15" s="115"/>
      <c r="S15" s="95">
        <v>4</v>
      </c>
      <c r="T15" s="95">
        <v>6</v>
      </c>
      <c r="U15" s="115"/>
      <c r="V15" s="95">
        <v>10</v>
      </c>
      <c r="W15" s="100">
        <f t="shared" si="1"/>
        <v>7.5</v>
      </c>
      <c r="X15" s="8">
        <f t="shared" si="2"/>
        <v>8</v>
      </c>
    </row>
    <row r="16" spans="1:24" ht="12.75">
      <c r="A16" s="3">
        <f t="shared" si="0"/>
        <v>3.4</v>
      </c>
      <c r="B16" s="56">
        <v>14</v>
      </c>
      <c r="C16" s="2" t="s">
        <v>307</v>
      </c>
      <c r="D16" s="133" t="s">
        <v>189</v>
      </c>
      <c r="E16" s="81"/>
      <c r="F16" s="74"/>
      <c r="G16" s="109">
        <v>8</v>
      </c>
      <c r="H16" s="81"/>
      <c r="I16" s="74" t="s">
        <v>257</v>
      </c>
      <c r="J16" s="109">
        <v>5</v>
      </c>
      <c r="K16" s="81" t="s">
        <v>257</v>
      </c>
      <c r="L16" s="74" t="s">
        <v>257</v>
      </c>
      <c r="M16" s="226" t="s">
        <v>257</v>
      </c>
      <c r="N16" s="198"/>
      <c r="O16" s="226">
        <v>2</v>
      </c>
      <c r="P16" s="106"/>
      <c r="Q16" s="226">
        <v>1</v>
      </c>
      <c r="R16" s="114"/>
      <c r="S16" s="226">
        <v>1</v>
      </c>
      <c r="T16" s="226" t="s">
        <v>257</v>
      </c>
      <c r="U16" s="115" t="s">
        <v>257</v>
      </c>
      <c r="V16" s="226" t="s">
        <v>257</v>
      </c>
      <c r="W16" s="100">
        <f t="shared" si="1"/>
        <v>3.4</v>
      </c>
      <c r="X16" s="8">
        <v>0</v>
      </c>
    </row>
    <row r="17" spans="1:24" ht="12.75">
      <c r="A17" s="3">
        <f t="shared" si="0"/>
        <v>8.625</v>
      </c>
      <c r="B17" s="56">
        <v>15</v>
      </c>
      <c r="C17" s="2" t="s">
        <v>308</v>
      </c>
      <c r="D17" s="133" t="s">
        <v>183</v>
      </c>
      <c r="E17" s="81" t="s">
        <v>257</v>
      </c>
      <c r="F17" s="74" t="s">
        <v>257</v>
      </c>
      <c r="G17" s="109">
        <v>10</v>
      </c>
      <c r="H17" s="81"/>
      <c r="I17" s="74"/>
      <c r="J17" s="109">
        <v>8</v>
      </c>
      <c r="K17" s="81"/>
      <c r="L17" s="74"/>
      <c r="M17" s="95">
        <v>8</v>
      </c>
      <c r="N17" s="115"/>
      <c r="O17" s="95">
        <v>7</v>
      </c>
      <c r="P17" s="106"/>
      <c r="Q17" s="95">
        <v>8</v>
      </c>
      <c r="R17" s="115"/>
      <c r="S17" s="95">
        <v>9</v>
      </c>
      <c r="T17" s="95">
        <v>10</v>
      </c>
      <c r="U17" s="115"/>
      <c r="V17" s="95">
        <v>9</v>
      </c>
      <c r="W17" s="100">
        <f t="shared" si="1"/>
        <v>8.625</v>
      </c>
      <c r="X17" s="8">
        <f t="shared" si="2"/>
        <v>9</v>
      </c>
    </row>
    <row r="18" spans="2:24" s="5" customFormat="1" ht="13.5" thickBot="1">
      <c r="B18" s="289" t="s">
        <v>0</v>
      </c>
      <c r="C18" s="290"/>
      <c r="D18" s="290"/>
      <c r="E18" s="178"/>
      <c r="F18" s="183"/>
      <c r="G18" s="181">
        <f>AVERAGE(G3:G17)</f>
        <v>7.8</v>
      </c>
      <c r="H18" s="178"/>
      <c r="I18" s="183"/>
      <c r="J18" s="181">
        <f>AVERAGE(J3:J17)</f>
        <v>6.6</v>
      </c>
      <c r="K18" s="178"/>
      <c r="L18" s="183"/>
      <c r="M18" s="179">
        <f>AVERAGE(M3:M17)</f>
        <v>6.428571428571429</v>
      </c>
      <c r="N18" s="199"/>
      <c r="O18" s="179">
        <f>AVERAGE(O3:O17)</f>
        <v>5.333333333333333</v>
      </c>
      <c r="P18" s="120"/>
      <c r="Q18" s="86">
        <f>AVERAGE(Q3:Q17)</f>
        <v>7.2</v>
      </c>
      <c r="R18" s="76"/>
      <c r="S18" s="86">
        <f>AVERAGE(S3:S17)</f>
        <v>5</v>
      </c>
      <c r="T18" s="86">
        <f>AVERAGE(T3:T17)</f>
        <v>6.785714285714286</v>
      </c>
      <c r="U18" s="120"/>
      <c r="V18" s="86">
        <f>AVERAGE(V3:V17)</f>
        <v>8.142857142857142</v>
      </c>
      <c r="W18" s="98">
        <f>AVERAGE(W3:W17)</f>
        <v>6.283186998186998</v>
      </c>
      <c r="X18" s="33">
        <f>AVERAGE(X3:X17)</f>
        <v>6.4</v>
      </c>
    </row>
    <row r="19" spans="2:24" s="5" customFormat="1" ht="13.5" thickBot="1">
      <c r="B19" s="289"/>
      <c r="C19" s="290"/>
      <c r="D19" s="290"/>
      <c r="E19" s="284" t="s">
        <v>59</v>
      </c>
      <c r="F19" s="285"/>
      <c r="G19" s="286"/>
      <c r="H19" s="284" t="s">
        <v>60</v>
      </c>
      <c r="I19" s="285"/>
      <c r="J19" s="286"/>
      <c r="K19" s="284" t="s">
        <v>61</v>
      </c>
      <c r="L19" s="285"/>
      <c r="M19" s="286"/>
      <c r="N19" s="293" t="s">
        <v>74</v>
      </c>
      <c r="O19" s="294"/>
      <c r="P19" s="293" t="s">
        <v>67</v>
      </c>
      <c r="Q19" s="294"/>
      <c r="R19" s="293" t="s">
        <v>68</v>
      </c>
      <c r="S19" s="294"/>
      <c r="T19" s="121" t="s">
        <v>64</v>
      </c>
      <c r="U19" s="293" t="s">
        <v>65</v>
      </c>
      <c r="V19" s="294"/>
      <c r="W19" s="92"/>
      <c r="X19" s="9"/>
    </row>
    <row r="20" spans="2:24" ht="12.75">
      <c r="B20" s="297" t="s">
        <v>46</v>
      </c>
      <c r="C20" s="298"/>
      <c r="D20" s="299"/>
      <c r="E20" s="301" t="s">
        <v>148</v>
      </c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2"/>
      <c r="W20" s="34">
        <f>X20/B17</f>
        <v>0.9333333333333333</v>
      </c>
      <c r="X20" s="8">
        <f>COUNTIF(X3:X17,"&gt;3")</f>
        <v>14</v>
      </c>
    </row>
    <row r="21" spans="2:24" ht="12.75">
      <c r="B21" s="297" t="s">
        <v>47</v>
      </c>
      <c r="C21" s="298"/>
      <c r="D21" s="299"/>
      <c r="E21" s="13"/>
      <c r="F21" s="13"/>
      <c r="G21" s="4"/>
      <c r="H21" s="13"/>
      <c r="I21" s="13"/>
      <c r="J21" s="4"/>
      <c r="K21" s="4"/>
      <c r="L21" s="4"/>
      <c r="M21" s="4"/>
      <c r="N21" s="4"/>
      <c r="O21" s="4"/>
      <c r="P21" s="4"/>
      <c r="Q21" s="4"/>
      <c r="R21" s="13"/>
      <c r="S21" s="4"/>
      <c r="T21" s="4"/>
      <c r="U21" s="13"/>
      <c r="V21" s="13"/>
      <c r="W21" s="34">
        <f>X21/B17</f>
        <v>0.6</v>
      </c>
      <c r="X21" s="8">
        <f>COUNTIF(X3:X17,"&gt;6")</f>
        <v>9</v>
      </c>
    </row>
    <row r="23" ht="12.75">
      <c r="C23" t="s">
        <v>86</v>
      </c>
    </row>
    <row r="25" spans="27:28" ht="12.75">
      <c r="AA25" s="53"/>
      <c r="AB25" s="53"/>
    </row>
  </sheetData>
  <sheetProtection/>
  <mergeCells count="13">
    <mergeCell ref="B21:D21"/>
    <mergeCell ref="N19:O19"/>
    <mergeCell ref="P19:Q19"/>
    <mergeCell ref="R19:S19"/>
    <mergeCell ref="C1:M1"/>
    <mergeCell ref="B18:D18"/>
    <mergeCell ref="B19:D19"/>
    <mergeCell ref="B20:D20"/>
    <mergeCell ref="E19:G19"/>
    <mergeCell ref="H19:J19"/>
    <mergeCell ref="K19:M19"/>
    <mergeCell ref="E20:V20"/>
    <mergeCell ref="U19:V19"/>
  </mergeCells>
  <conditionalFormatting sqref="X3:X17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W3:W17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4"/>
  <sheetViews>
    <sheetView zoomScalePageLayoutView="0" workbookViewId="0" topLeftCell="B1">
      <selection activeCell="C14" activeCellId="6" sqref="C3 C6 C7 C8 C10 C12 C14"/>
    </sheetView>
  </sheetViews>
  <sheetFormatPr defaultColWidth="9.00390625" defaultRowHeight="12.75"/>
  <cols>
    <col min="1" max="1" width="5.875" style="0" hidden="1" customWidth="1"/>
    <col min="2" max="2" width="3.625" style="0" customWidth="1"/>
    <col min="3" max="3" width="22.75390625" style="0" customWidth="1"/>
    <col min="4" max="4" width="8.625" style="0" customWidth="1"/>
    <col min="5" max="5" width="3.625" style="0" customWidth="1"/>
    <col min="6" max="9" width="5.75390625" style="0" customWidth="1"/>
    <col min="10" max="10" width="5.875" style="0" customWidth="1"/>
    <col min="11" max="13" width="5.75390625" style="0" customWidth="1"/>
    <col min="14" max="14" width="6.125" style="0" customWidth="1"/>
    <col min="15" max="15" width="5.75390625" style="0" customWidth="1"/>
    <col min="16" max="16" width="6.00390625" style="14" customWidth="1"/>
    <col min="17" max="18" width="6.125" style="14" customWidth="1"/>
    <col min="19" max="20" width="5.75390625" style="14" customWidth="1"/>
    <col min="21" max="22" width="5.625" style="14" customWidth="1"/>
    <col min="23" max="23" width="5.875" style="14" customWidth="1"/>
    <col min="24" max="24" width="5.75390625" style="0" customWidth="1"/>
    <col min="25" max="25" width="9.125" style="3" customWidth="1"/>
    <col min="26" max="28" width="9.125" style="10" customWidth="1"/>
    <col min="31" max="31" width="8.75390625" style="0" customWidth="1"/>
  </cols>
  <sheetData>
    <row r="1" spans="3:37" ht="13.5" thickBot="1">
      <c r="C1" s="291" t="s">
        <v>179</v>
      </c>
      <c r="D1" s="292"/>
      <c r="E1" s="292"/>
      <c r="F1" s="292"/>
      <c r="G1" s="292"/>
      <c r="H1" s="292"/>
      <c r="I1" s="292"/>
      <c r="J1" s="291"/>
      <c r="K1" s="291"/>
      <c r="L1" s="291"/>
      <c r="M1" s="291"/>
      <c r="N1" s="57"/>
      <c r="O1" s="31"/>
      <c r="P1" s="31"/>
      <c r="Q1" s="31"/>
      <c r="R1" s="31"/>
      <c r="S1" s="31"/>
      <c r="T1" s="31"/>
      <c r="U1" s="31"/>
      <c r="V1" s="31"/>
      <c r="W1" s="31"/>
      <c r="X1" s="57"/>
      <c r="Y1" s="31"/>
      <c r="Z1" s="31"/>
      <c r="AA1" s="31"/>
      <c r="AB1" s="31"/>
      <c r="AC1" s="31"/>
      <c r="AD1" s="31"/>
      <c r="AE1" s="31"/>
      <c r="AF1" s="59"/>
      <c r="AG1" s="60"/>
      <c r="AJ1" s="14"/>
      <c r="AK1" s="15"/>
    </row>
    <row r="2" spans="2:33" ht="16.5" customHeight="1" thickBot="1">
      <c r="B2" s="61" t="s">
        <v>77</v>
      </c>
      <c r="C2" s="62" t="s">
        <v>26</v>
      </c>
      <c r="D2" s="177" t="s">
        <v>78</v>
      </c>
      <c r="E2" s="204"/>
      <c r="F2" s="150">
        <v>42626</v>
      </c>
      <c r="G2" s="189">
        <v>42640</v>
      </c>
      <c r="H2" s="145">
        <v>42643</v>
      </c>
      <c r="I2" s="150">
        <v>42647</v>
      </c>
      <c r="J2" s="145">
        <v>42654</v>
      </c>
      <c r="K2" s="150">
        <v>42657</v>
      </c>
      <c r="L2" s="77">
        <v>42664</v>
      </c>
      <c r="M2" s="118">
        <v>42668</v>
      </c>
      <c r="N2" s="188">
        <v>42671</v>
      </c>
      <c r="O2" s="77">
        <v>42678</v>
      </c>
      <c r="P2" s="78">
        <v>42682</v>
      </c>
      <c r="Q2" s="111">
        <v>42685</v>
      </c>
      <c r="R2" s="118">
        <v>42689</v>
      </c>
      <c r="S2" s="77">
        <v>42692</v>
      </c>
      <c r="T2" s="119">
        <v>42696</v>
      </c>
      <c r="U2" s="118">
        <v>42699</v>
      </c>
      <c r="V2" s="77">
        <v>42706</v>
      </c>
      <c r="W2" s="78">
        <v>42710</v>
      </c>
      <c r="X2" s="122">
        <v>42705</v>
      </c>
      <c r="Y2" s="64" t="s">
        <v>24</v>
      </c>
      <c r="Z2" s="65" t="s">
        <v>21</v>
      </c>
      <c r="AA2" s="65" t="s">
        <v>94</v>
      </c>
      <c r="AB2" s="65" t="s">
        <v>144</v>
      </c>
      <c r="AC2" s="31"/>
      <c r="AD2" s="31"/>
      <c r="AE2" s="31"/>
      <c r="AF2" s="31"/>
      <c r="AG2" s="31"/>
    </row>
    <row r="3" spans="1:31" ht="12.75">
      <c r="A3" s="3">
        <f aca="true" t="shared" si="0" ref="A3:A16">Y3</f>
        <v>6.7272727272727275</v>
      </c>
      <c r="B3" s="56">
        <v>1</v>
      </c>
      <c r="C3" s="125" t="s">
        <v>180</v>
      </c>
      <c r="D3" s="148" t="s">
        <v>256</v>
      </c>
      <c r="E3" s="129"/>
      <c r="F3" s="190">
        <v>6</v>
      </c>
      <c r="G3" s="129"/>
      <c r="H3" s="191"/>
      <c r="I3" s="132">
        <v>7</v>
      </c>
      <c r="J3" s="139" t="s">
        <v>257</v>
      </c>
      <c r="K3" s="130">
        <v>8</v>
      </c>
      <c r="L3" s="131"/>
      <c r="M3" s="130">
        <v>7</v>
      </c>
      <c r="N3" s="235">
        <v>7</v>
      </c>
      <c r="O3" s="84">
        <v>2</v>
      </c>
      <c r="P3" s="94">
        <v>7</v>
      </c>
      <c r="Q3" s="113"/>
      <c r="R3" s="107">
        <v>7</v>
      </c>
      <c r="S3" s="129"/>
      <c r="T3" s="237"/>
      <c r="U3" s="190">
        <v>9</v>
      </c>
      <c r="V3" s="79"/>
      <c r="W3" s="94">
        <v>7</v>
      </c>
      <c r="X3" s="185">
        <v>7</v>
      </c>
      <c r="Y3" s="91">
        <f>AVERAGE(E3:X3)</f>
        <v>6.7272727272727275</v>
      </c>
      <c r="Z3" s="8">
        <f aca="true" t="shared" si="1" ref="Z3:Z16">ROUND(Y3,0)</f>
        <v>7</v>
      </c>
      <c r="AA3" s="8">
        <v>7</v>
      </c>
      <c r="AB3" s="8">
        <f>ROUND(AVERAGE(Z3:AA3),0)</f>
        <v>7</v>
      </c>
      <c r="AC3" s="1" t="s">
        <v>30</v>
      </c>
      <c r="AD3" s="47">
        <f>COUNTIF(Z3:Z16,9)+COUNTIF(Z3:Z16,10)</f>
        <v>2</v>
      </c>
      <c r="AE3" s="46">
        <f>AD3/$B$16</f>
        <v>0.14285714285714285</v>
      </c>
    </row>
    <row r="4" spans="1:31" ht="12.75">
      <c r="A4" s="3">
        <f t="shared" si="0"/>
        <v>6.545454545454546</v>
      </c>
      <c r="B4" s="56">
        <v>2</v>
      </c>
      <c r="C4" s="2" t="s">
        <v>181</v>
      </c>
      <c r="D4" s="133" t="s">
        <v>91</v>
      </c>
      <c r="E4" s="81"/>
      <c r="F4" s="109">
        <v>6</v>
      </c>
      <c r="G4" s="81"/>
      <c r="H4" s="74"/>
      <c r="I4" s="95">
        <v>7</v>
      </c>
      <c r="J4" s="115"/>
      <c r="K4" s="95">
        <v>8</v>
      </c>
      <c r="L4" s="79"/>
      <c r="M4" s="94">
        <v>7</v>
      </c>
      <c r="N4" s="106">
        <v>7</v>
      </c>
      <c r="O4" s="81">
        <v>2</v>
      </c>
      <c r="P4" s="95">
        <v>7</v>
      </c>
      <c r="Q4" s="113"/>
      <c r="R4" s="109">
        <v>7</v>
      </c>
      <c r="S4" s="81"/>
      <c r="T4" s="106"/>
      <c r="U4" s="109">
        <v>9</v>
      </c>
      <c r="V4" s="81"/>
      <c r="W4" s="95">
        <v>6</v>
      </c>
      <c r="X4" s="185">
        <v>6</v>
      </c>
      <c r="Y4" s="91">
        <f aca="true" t="shared" si="2" ref="Y4:Y16">AVERAGE(E4:X4)</f>
        <v>6.545454545454546</v>
      </c>
      <c r="Z4" s="8">
        <f t="shared" si="1"/>
        <v>7</v>
      </c>
      <c r="AA4" s="8">
        <v>7</v>
      </c>
      <c r="AB4" s="8">
        <f aca="true" t="shared" si="3" ref="AB4:AB16">ROUND(AVERAGE(Z4:AA4),0)</f>
        <v>7</v>
      </c>
      <c r="AC4" s="1" t="s">
        <v>31</v>
      </c>
      <c r="AD4" s="47">
        <f>COUNTIF(Z3:Z16,7)+COUNTIF(Z3:Z16,8)</f>
        <v>10</v>
      </c>
      <c r="AE4" s="46">
        <f>AD4/$B$16</f>
        <v>0.7142857142857143</v>
      </c>
    </row>
    <row r="5" spans="1:31" ht="12.75">
      <c r="A5" s="3">
        <f t="shared" si="0"/>
        <v>7</v>
      </c>
      <c r="B5" s="56">
        <v>3</v>
      </c>
      <c r="C5" s="2" t="s">
        <v>182</v>
      </c>
      <c r="D5" s="133" t="s">
        <v>183</v>
      </c>
      <c r="E5" s="81"/>
      <c r="F5" s="109">
        <v>7</v>
      </c>
      <c r="G5" s="81"/>
      <c r="H5" s="74"/>
      <c r="I5" s="95">
        <v>7</v>
      </c>
      <c r="J5" s="115"/>
      <c r="K5" s="82">
        <v>8</v>
      </c>
      <c r="L5" s="83"/>
      <c r="M5" s="82">
        <v>6</v>
      </c>
      <c r="N5" s="106">
        <v>8</v>
      </c>
      <c r="O5" s="81">
        <v>1</v>
      </c>
      <c r="P5" s="95">
        <v>7</v>
      </c>
      <c r="Q5" s="113"/>
      <c r="R5" s="109">
        <v>7</v>
      </c>
      <c r="S5" s="81"/>
      <c r="T5" s="106"/>
      <c r="U5" s="109">
        <v>9</v>
      </c>
      <c r="V5" s="81"/>
      <c r="W5" s="95">
        <v>9</v>
      </c>
      <c r="X5" s="123">
        <v>8</v>
      </c>
      <c r="Y5" s="91">
        <f t="shared" si="2"/>
        <v>7</v>
      </c>
      <c r="Z5" s="8">
        <f t="shared" si="1"/>
        <v>7</v>
      </c>
      <c r="AA5" s="8">
        <v>7</v>
      </c>
      <c r="AB5" s="8">
        <f t="shared" si="3"/>
        <v>7</v>
      </c>
      <c r="AC5" s="1" t="s">
        <v>32</v>
      </c>
      <c r="AD5" s="47">
        <f>COUNTIF(Z3:Z16,4)+COUNTIF(Z3:Z16,5)+COUNTIF(Z3:Z16,6)</f>
        <v>2</v>
      </c>
      <c r="AE5" s="46">
        <f>AD5/$B$16</f>
        <v>0.14285714285714285</v>
      </c>
    </row>
    <row r="6" spans="1:31" ht="12.75">
      <c r="A6" s="3">
        <f t="shared" si="0"/>
        <v>7</v>
      </c>
      <c r="B6" s="56">
        <v>4</v>
      </c>
      <c r="C6" s="2" t="s">
        <v>184</v>
      </c>
      <c r="D6" s="133" t="s">
        <v>341</v>
      </c>
      <c r="E6" s="81"/>
      <c r="F6" s="109">
        <v>7</v>
      </c>
      <c r="G6" s="81"/>
      <c r="H6" s="74"/>
      <c r="I6" s="95">
        <v>8</v>
      </c>
      <c r="J6" s="114"/>
      <c r="K6" s="95">
        <v>8</v>
      </c>
      <c r="L6" s="83"/>
      <c r="M6" s="95">
        <v>7</v>
      </c>
      <c r="N6" s="106">
        <v>6</v>
      </c>
      <c r="O6" s="81">
        <v>8</v>
      </c>
      <c r="P6" s="82">
        <v>4</v>
      </c>
      <c r="Q6" s="114"/>
      <c r="R6" s="143">
        <v>6</v>
      </c>
      <c r="S6" s="83"/>
      <c r="T6" s="105"/>
      <c r="U6" s="143">
        <v>9</v>
      </c>
      <c r="V6" s="83"/>
      <c r="W6" s="82">
        <v>7</v>
      </c>
      <c r="X6" s="124">
        <v>7</v>
      </c>
      <c r="Y6" s="91">
        <f t="shared" si="2"/>
        <v>7</v>
      </c>
      <c r="Z6" s="8">
        <f t="shared" si="1"/>
        <v>7</v>
      </c>
      <c r="AA6" s="8">
        <v>8</v>
      </c>
      <c r="AB6" s="8">
        <f t="shared" si="3"/>
        <v>8</v>
      </c>
      <c r="AC6" s="1" t="s">
        <v>33</v>
      </c>
      <c r="AD6" s="1">
        <f>COUNTIF(Z3:Z16,"&lt;4")</f>
        <v>0</v>
      </c>
      <c r="AE6" s="46">
        <f>AD6/$B$16</f>
        <v>0</v>
      </c>
    </row>
    <row r="7" spans="1:31" ht="12.75">
      <c r="A7" s="3">
        <f t="shared" si="0"/>
        <v>7.4</v>
      </c>
      <c r="B7" s="56">
        <v>5</v>
      </c>
      <c r="C7" s="2" t="s">
        <v>185</v>
      </c>
      <c r="D7" s="133" t="s">
        <v>186</v>
      </c>
      <c r="E7" s="81"/>
      <c r="F7" s="109">
        <v>9</v>
      </c>
      <c r="G7" s="99"/>
      <c r="H7" s="224"/>
      <c r="I7" s="95">
        <v>9</v>
      </c>
      <c r="J7" s="115"/>
      <c r="K7" s="95">
        <v>9</v>
      </c>
      <c r="L7" s="84"/>
      <c r="M7" s="94">
        <v>8</v>
      </c>
      <c r="N7" s="106">
        <v>6</v>
      </c>
      <c r="O7" s="81"/>
      <c r="P7" s="95">
        <v>7</v>
      </c>
      <c r="Q7" s="115"/>
      <c r="R7" s="109">
        <v>4</v>
      </c>
      <c r="S7" s="81"/>
      <c r="T7" s="106" t="s">
        <v>257</v>
      </c>
      <c r="U7" s="109">
        <v>8</v>
      </c>
      <c r="V7" s="81"/>
      <c r="W7" s="95">
        <v>9</v>
      </c>
      <c r="X7" s="185">
        <v>5</v>
      </c>
      <c r="Y7" s="91">
        <f t="shared" si="2"/>
        <v>7.4</v>
      </c>
      <c r="Z7" s="8">
        <v>8</v>
      </c>
      <c r="AA7" s="8">
        <v>8</v>
      </c>
      <c r="AB7" s="8">
        <f t="shared" si="3"/>
        <v>8</v>
      </c>
      <c r="AC7" s="48" t="s">
        <v>34</v>
      </c>
      <c r="AD7" s="47">
        <f>B16-SUM(AD3:AD6)</f>
        <v>0</v>
      </c>
      <c r="AE7" s="46">
        <f>AD7/$B$16</f>
        <v>0</v>
      </c>
    </row>
    <row r="8" spans="1:28" ht="12.75">
      <c r="A8" s="3">
        <f t="shared" si="0"/>
        <v>7.4</v>
      </c>
      <c r="B8" s="56">
        <v>6</v>
      </c>
      <c r="C8" s="2" t="s">
        <v>187</v>
      </c>
      <c r="D8" s="133" t="s">
        <v>186</v>
      </c>
      <c r="E8" s="81"/>
      <c r="F8" s="109">
        <v>9</v>
      </c>
      <c r="G8" s="81"/>
      <c r="H8" s="74"/>
      <c r="I8" s="95">
        <v>9</v>
      </c>
      <c r="J8" s="115"/>
      <c r="K8" s="95">
        <v>9</v>
      </c>
      <c r="L8" s="83"/>
      <c r="M8" s="95">
        <v>8</v>
      </c>
      <c r="N8" s="106">
        <v>6</v>
      </c>
      <c r="O8" s="81"/>
      <c r="P8" s="95">
        <v>7</v>
      </c>
      <c r="Q8" s="115"/>
      <c r="R8" s="109">
        <v>4</v>
      </c>
      <c r="S8" s="81"/>
      <c r="T8" s="106"/>
      <c r="U8" s="109">
        <v>8</v>
      </c>
      <c r="V8" s="81"/>
      <c r="W8" s="95">
        <v>9</v>
      </c>
      <c r="X8" s="124">
        <v>5</v>
      </c>
      <c r="Y8" s="91">
        <f t="shared" si="2"/>
        <v>7.4</v>
      </c>
      <c r="Z8" s="8">
        <v>8</v>
      </c>
      <c r="AA8" s="8">
        <v>8</v>
      </c>
      <c r="AB8" s="8">
        <f t="shared" si="3"/>
        <v>8</v>
      </c>
    </row>
    <row r="9" spans="1:28" ht="12.75">
      <c r="A9" s="3">
        <f t="shared" si="0"/>
        <v>6.909090909090909</v>
      </c>
      <c r="B9" s="56">
        <v>7</v>
      </c>
      <c r="C9" s="2" t="s">
        <v>188</v>
      </c>
      <c r="D9" s="133" t="s">
        <v>189</v>
      </c>
      <c r="E9" s="81"/>
      <c r="F9" s="109">
        <v>9</v>
      </c>
      <c r="G9" s="81"/>
      <c r="H9" s="74"/>
      <c r="I9" s="95">
        <v>8</v>
      </c>
      <c r="J9" s="115"/>
      <c r="K9" s="82">
        <v>7</v>
      </c>
      <c r="L9" s="81"/>
      <c r="M9" s="95">
        <v>6</v>
      </c>
      <c r="N9" s="106">
        <v>6</v>
      </c>
      <c r="O9" s="81">
        <v>1</v>
      </c>
      <c r="P9" s="95">
        <v>7</v>
      </c>
      <c r="Q9" s="115"/>
      <c r="R9" s="109">
        <v>7</v>
      </c>
      <c r="S9" s="81"/>
      <c r="T9" s="106"/>
      <c r="U9" s="109">
        <v>9</v>
      </c>
      <c r="V9" s="81"/>
      <c r="W9" s="95">
        <v>7</v>
      </c>
      <c r="X9" s="124">
        <v>9</v>
      </c>
      <c r="Y9" s="91">
        <f t="shared" si="2"/>
        <v>6.909090909090909</v>
      </c>
      <c r="Z9" s="8">
        <f t="shared" si="1"/>
        <v>7</v>
      </c>
      <c r="AA9" s="8">
        <v>7</v>
      </c>
      <c r="AB9" s="8">
        <f t="shared" si="3"/>
        <v>7</v>
      </c>
    </row>
    <row r="10" spans="1:28" ht="12.75">
      <c r="A10" s="3">
        <f t="shared" si="0"/>
        <v>7.5</v>
      </c>
      <c r="B10" s="56">
        <v>8</v>
      </c>
      <c r="C10" s="2" t="s">
        <v>190</v>
      </c>
      <c r="D10" s="133" t="s">
        <v>191</v>
      </c>
      <c r="E10" s="81"/>
      <c r="F10" s="109">
        <v>9</v>
      </c>
      <c r="G10" s="81"/>
      <c r="H10" s="74"/>
      <c r="I10" s="95">
        <v>8</v>
      </c>
      <c r="J10" s="115"/>
      <c r="K10" s="95">
        <v>8</v>
      </c>
      <c r="L10" s="83" t="s">
        <v>257</v>
      </c>
      <c r="M10" s="95">
        <v>7</v>
      </c>
      <c r="N10" s="106">
        <v>6</v>
      </c>
      <c r="O10" s="81"/>
      <c r="P10" s="95">
        <v>8</v>
      </c>
      <c r="Q10" s="113"/>
      <c r="R10" s="109">
        <v>5</v>
      </c>
      <c r="S10" s="81" t="s">
        <v>257</v>
      </c>
      <c r="T10" s="106" t="s">
        <v>257</v>
      </c>
      <c r="U10" s="109">
        <v>9</v>
      </c>
      <c r="V10" s="81"/>
      <c r="W10" s="95">
        <v>8</v>
      </c>
      <c r="X10" s="124">
        <v>7</v>
      </c>
      <c r="Y10" s="91">
        <f t="shared" si="2"/>
        <v>7.5</v>
      </c>
      <c r="Z10" s="8">
        <f t="shared" si="1"/>
        <v>8</v>
      </c>
      <c r="AA10" s="8">
        <v>8</v>
      </c>
      <c r="AB10" s="8">
        <f t="shared" si="3"/>
        <v>8</v>
      </c>
    </row>
    <row r="11" spans="1:28" ht="12.75">
      <c r="A11" s="3">
        <f t="shared" si="0"/>
        <v>8.5</v>
      </c>
      <c r="B11" s="56">
        <v>9</v>
      </c>
      <c r="C11" s="2" t="s">
        <v>192</v>
      </c>
      <c r="D11" s="133" t="s">
        <v>128</v>
      </c>
      <c r="E11" s="81"/>
      <c r="F11" s="109">
        <v>9</v>
      </c>
      <c r="G11" s="81"/>
      <c r="H11" s="74"/>
      <c r="I11" s="95">
        <v>8</v>
      </c>
      <c r="J11" s="115" t="s">
        <v>257</v>
      </c>
      <c r="K11" s="185">
        <v>9</v>
      </c>
      <c r="L11" s="83"/>
      <c r="M11" s="95">
        <v>10</v>
      </c>
      <c r="N11" s="106">
        <v>8</v>
      </c>
      <c r="O11" s="81"/>
      <c r="P11" s="82">
        <v>8</v>
      </c>
      <c r="Q11" s="114"/>
      <c r="R11" s="143">
        <v>7</v>
      </c>
      <c r="S11" s="83"/>
      <c r="T11" s="105"/>
      <c r="U11" s="143">
        <v>9</v>
      </c>
      <c r="V11" s="83"/>
      <c r="W11" s="82">
        <v>8</v>
      </c>
      <c r="X11" s="124">
        <v>9</v>
      </c>
      <c r="Y11" s="91">
        <f t="shared" si="2"/>
        <v>8.5</v>
      </c>
      <c r="Z11" s="8">
        <f t="shared" si="1"/>
        <v>9</v>
      </c>
      <c r="AA11" s="8">
        <v>9</v>
      </c>
      <c r="AB11" s="8">
        <f t="shared" si="3"/>
        <v>9</v>
      </c>
    </row>
    <row r="12" spans="1:33" ht="12.75">
      <c r="A12" s="3">
        <f t="shared" si="0"/>
        <v>8.5</v>
      </c>
      <c r="B12" s="56">
        <v>10</v>
      </c>
      <c r="C12" s="2" t="s">
        <v>193</v>
      </c>
      <c r="D12" s="133" t="s">
        <v>128</v>
      </c>
      <c r="E12" s="81"/>
      <c r="F12" s="109">
        <v>9</v>
      </c>
      <c r="G12" s="81"/>
      <c r="H12" s="74"/>
      <c r="I12" s="95">
        <v>8</v>
      </c>
      <c r="J12" s="114"/>
      <c r="K12" s="95">
        <v>9</v>
      </c>
      <c r="L12" s="81"/>
      <c r="M12" s="95">
        <v>10</v>
      </c>
      <c r="N12" s="106">
        <v>8</v>
      </c>
      <c r="O12" s="81"/>
      <c r="P12" s="95">
        <v>8</v>
      </c>
      <c r="Q12" s="113"/>
      <c r="R12" s="109">
        <v>7</v>
      </c>
      <c r="S12" s="81"/>
      <c r="T12" s="106"/>
      <c r="U12" s="109">
        <v>9</v>
      </c>
      <c r="V12" s="81"/>
      <c r="W12" s="95">
        <v>8</v>
      </c>
      <c r="X12" s="124">
        <v>9</v>
      </c>
      <c r="Y12" s="91">
        <f t="shared" si="2"/>
        <v>8.5</v>
      </c>
      <c r="Z12" s="8">
        <f t="shared" si="1"/>
        <v>9</v>
      </c>
      <c r="AA12" s="8">
        <v>9</v>
      </c>
      <c r="AB12" s="8">
        <f t="shared" si="3"/>
        <v>9</v>
      </c>
      <c r="AG12" s="155"/>
    </row>
    <row r="13" spans="1:33" ht="12.75">
      <c r="A13" s="3">
        <f t="shared" si="0"/>
        <v>6.9</v>
      </c>
      <c r="B13" s="56">
        <v>11</v>
      </c>
      <c r="C13" s="2" t="s">
        <v>194</v>
      </c>
      <c r="D13" s="133" t="s">
        <v>195</v>
      </c>
      <c r="E13" s="81"/>
      <c r="F13" s="109">
        <v>9</v>
      </c>
      <c r="G13" s="81"/>
      <c r="H13" s="74"/>
      <c r="I13" s="95">
        <v>7</v>
      </c>
      <c r="J13" s="198"/>
      <c r="K13" s="95">
        <v>7</v>
      </c>
      <c r="L13" s="81"/>
      <c r="M13" s="82">
        <v>7</v>
      </c>
      <c r="N13" s="105">
        <v>5</v>
      </c>
      <c r="O13" s="83"/>
      <c r="P13" s="95">
        <v>6</v>
      </c>
      <c r="Q13" s="115"/>
      <c r="R13" s="109">
        <v>6</v>
      </c>
      <c r="S13" s="81"/>
      <c r="T13" s="106"/>
      <c r="U13" s="109">
        <v>9</v>
      </c>
      <c r="V13" s="81"/>
      <c r="W13" s="95">
        <v>7</v>
      </c>
      <c r="X13" s="123">
        <v>6</v>
      </c>
      <c r="Y13" s="91">
        <f t="shared" si="2"/>
        <v>6.9</v>
      </c>
      <c r="Z13" s="8">
        <f t="shared" si="1"/>
        <v>7</v>
      </c>
      <c r="AA13" s="8">
        <v>4</v>
      </c>
      <c r="AB13" s="8">
        <f t="shared" si="3"/>
        <v>6</v>
      </c>
      <c r="AG13" s="155"/>
    </row>
    <row r="14" spans="1:33" ht="12.75">
      <c r="A14" s="3">
        <f t="shared" si="0"/>
        <v>6.090909090909091</v>
      </c>
      <c r="B14" s="56">
        <v>12</v>
      </c>
      <c r="C14" s="2" t="s">
        <v>196</v>
      </c>
      <c r="D14" s="133" t="s">
        <v>344</v>
      </c>
      <c r="E14" s="81">
        <v>1</v>
      </c>
      <c r="F14" s="109">
        <v>6</v>
      </c>
      <c r="G14" s="81" t="s">
        <v>257</v>
      </c>
      <c r="H14" s="74" t="s">
        <v>257</v>
      </c>
      <c r="I14" s="95">
        <v>6</v>
      </c>
      <c r="J14" s="115"/>
      <c r="K14" s="95">
        <v>7</v>
      </c>
      <c r="L14" s="83" t="s">
        <v>257</v>
      </c>
      <c r="M14" s="95">
        <v>7</v>
      </c>
      <c r="N14" s="106">
        <v>6</v>
      </c>
      <c r="O14" s="81"/>
      <c r="P14" s="95">
        <v>6</v>
      </c>
      <c r="Q14" s="115"/>
      <c r="R14" s="109">
        <v>6</v>
      </c>
      <c r="S14" s="81"/>
      <c r="T14" s="106" t="s">
        <v>257</v>
      </c>
      <c r="U14" s="109">
        <v>9</v>
      </c>
      <c r="V14" s="81"/>
      <c r="W14" s="95">
        <v>7</v>
      </c>
      <c r="X14" s="124">
        <v>6</v>
      </c>
      <c r="Y14" s="91">
        <f t="shared" si="2"/>
        <v>6.090909090909091</v>
      </c>
      <c r="Z14" s="8">
        <f t="shared" si="1"/>
        <v>6</v>
      </c>
      <c r="AA14" s="8">
        <v>6</v>
      </c>
      <c r="AB14" s="8">
        <f t="shared" si="3"/>
        <v>6</v>
      </c>
      <c r="AG14" s="155"/>
    </row>
    <row r="15" spans="1:33" ht="12.75">
      <c r="A15" s="3">
        <f t="shared" si="0"/>
        <v>6.25</v>
      </c>
      <c r="B15" s="56">
        <v>13</v>
      </c>
      <c r="C15" s="2" t="s">
        <v>197</v>
      </c>
      <c r="D15" s="133" t="s">
        <v>92</v>
      </c>
      <c r="E15" s="81"/>
      <c r="F15" s="109">
        <v>6</v>
      </c>
      <c r="G15" s="81"/>
      <c r="H15" s="74"/>
      <c r="I15" s="95">
        <v>8</v>
      </c>
      <c r="J15" s="115">
        <v>1</v>
      </c>
      <c r="K15" s="95">
        <v>6</v>
      </c>
      <c r="L15" s="83"/>
      <c r="M15" s="95">
        <v>7</v>
      </c>
      <c r="N15" s="106">
        <v>6</v>
      </c>
      <c r="O15" s="81">
        <v>8</v>
      </c>
      <c r="P15" s="95">
        <v>4</v>
      </c>
      <c r="Q15" s="115"/>
      <c r="R15" s="109">
        <v>6</v>
      </c>
      <c r="S15" s="81"/>
      <c r="T15" s="106"/>
      <c r="U15" s="109">
        <v>9</v>
      </c>
      <c r="V15" s="81"/>
      <c r="W15" s="95">
        <v>7</v>
      </c>
      <c r="X15" s="124">
        <v>7</v>
      </c>
      <c r="Y15" s="91">
        <f>AVERAGE(E15:X15)</f>
        <v>6.25</v>
      </c>
      <c r="Z15" s="8">
        <f t="shared" si="1"/>
        <v>6</v>
      </c>
      <c r="AA15" s="8">
        <v>7</v>
      </c>
      <c r="AB15" s="8">
        <f t="shared" si="3"/>
        <v>7</v>
      </c>
      <c r="AG15" s="155"/>
    </row>
    <row r="16" spans="1:33" ht="13.5" thickBot="1">
      <c r="A16" s="3">
        <f t="shared" si="0"/>
        <v>7</v>
      </c>
      <c r="B16" s="56">
        <v>14</v>
      </c>
      <c r="C16" s="200" t="s">
        <v>198</v>
      </c>
      <c r="D16" s="201" t="s">
        <v>93</v>
      </c>
      <c r="E16" s="81"/>
      <c r="F16" s="109">
        <v>9</v>
      </c>
      <c r="G16" s="81"/>
      <c r="H16" s="74"/>
      <c r="I16" s="95">
        <v>7</v>
      </c>
      <c r="J16" s="115"/>
      <c r="K16" s="95">
        <v>8</v>
      </c>
      <c r="L16" s="83"/>
      <c r="M16" s="95">
        <v>7</v>
      </c>
      <c r="N16" s="106">
        <v>6</v>
      </c>
      <c r="O16" s="81">
        <v>1</v>
      </c>
      <c r="P16" s="95">
        <v>7</v>
      </c>
      <c r="Q16" s="115"/>
      <c r="R16" s="109">
        <v>7</v>
      </c>
      <c r="S16" s="81"/>
      <c r="T16" s="106"/>
      <c r="U16" s="109">
        <v>9</v>
      </c>
      <c r="V16" s="81"/>
      <c r="W16" s="95">
        <v>8</v>
      </c>
      <c r="X16" s="124">
        <v>8</v>
      </c>
      <c r="Y16" s="91">
        <f t="shared" si="2"/>
        <v>7</v>
      </c>
      <c r="Z16" s="8">
        <f t="shared" si="1"/>
        <v>7</v>
      </c>
      <c r="AA16" s="8">
        <v>6</v>
      </c>
      <c r="AB16" s="8">
        <f t="shared" si="3"/>
        <v>7</v>
      </c>
      <c r="AG16" s="155"/>
    </row>
    <row r="17" spans="2:28" s="5" customFormat="1" ht="13.5" thickBot="1">
      <c r="B17" s="279" t="s">
        <v>0</v>
      </c>
      <c r="C17" s="280"/>
      <c r="D17" s="280"/>
      <c r="E17" s="205"/>
      <c r="F17" s="181">
        <f>AVERAGE(F3:F16)</f>
        <v>7.857142857142857</v>
      </c>
      <c r="G17" s="178"/>
      <c r="H17" s="183"/>
      <c r="I17" s="179">
        <f>AVERAGE(I3:I16)</f>
        <v>7.642857142857143</v>
      </c>
      <c r="J17" s="199"/>
      <c r="K17" s="179">
        <f>AVERAGE(K3:K16)</f>
        <v>7.928571428571429</v>
      </c>
      <c r="L17" s="178"/>
      <c r="M17" s="179">
        <f>AVERAGE(M3:M16)</f>
        <v>7.428571428571429</v>
      </c>
      <c r="N17" s="182">
        <f>AVERAGE(N3:N16)</f>
        <v>6.5</v>
      </c>
      <c r="O17" s="178"/>
      <c r="P17" s="179">
        <f>AVERAGE(P3:P16)</f>
        <v>6.642857142857143</v>
      </c>
      <c r="Q17" s="120"/>
      <c r="R17" s="108">
        <f>AVERAGE(R3:R16)</f>
        <v>6.142857142857143</v>
      </c>
      <c r="S17" s="186"/>
      <c r="T17" s="182"/>
      <c r="U17" s="181">
        <f aca="true" t="shared" si="4" ref="U17:AB17">AVERAGE(U3:U16)</f>
        <v>8.857142857142858</v>
      </c>
      <c r="V17" s="178"/>
      <c r="W17" s="179">
        <f t="shared" si="4"/>
        <v>7.642857142857143</v>
      </c>
      <c r="X17" s="239">
        <f t="shared" si="4"/>
        <v>7.071428571428571</v>
      </c>
      <c r="Y17" s="98">
        <f t="shared" si="4"/>
        <v>7.123051948051947</v>
      </c>
      <c r="Z17" s="33">
        <f t="shared" si="4"/>
        <v>7.357142857142857</v>
      </c>
      <c r="AA17" s="33">
        <f t="shared" si="4"/>
        <v>7.214285714285714</v>
      </c>
      <c r="AB17" s="33">
        <f t="shared" si="4"/>
        <v>7.428571428571429</v>
      </c>
    </row>
    <row r="18" spans="2:28" s="5" customFormat="1" ht="13.5" thickBot="1">
      <c r="B18" s="202"/>
      <c r="C18" s="203"/>
      <c r="D18" s="203"/>
      <c r="E18" s="293" t="s">
        <v>82</v>
      </c>
      <c r="F18" s="294"/>
      <c r="G18" s="308" t="s">
        <v>66</v>
      </c>
      <c r="H18" s="285"/>
      <c r="I18" s="309"/>
      <c r="J18" s="306" t="s">
        <v>95</v>
      </c>
      <c r="K18" s="310"/>
      <c r="L18" s="293" t="s">
        <v>96</v>
      </c>
      <c r="M18" s="294"/>
      <c r="N18" s="195" t="s">
        <v>97</v>
      </c>
      <c r="O18" s="293" t="s">
        <v>98</v>
      </c>
      <c r="P18" s="294"/>
      <c r="Q18" s="306" t="s">
        <v>99</v>
      </c>
      <c r="R18" s="307"/>
      <c r="S18" s="306" t="s">
        <v>100</v>
      </c>
      <c r="T18" s="296"/>
      <c r="U18" s="307"/>
      <c r="V18" s="240"/>
      <c r="W18" s="238" t="s">
        <v>101</v>
      </c>
      <c r="X18" s="121" t="s">
        <v>102</v>
      </c>
      <c r="Y18" s="92"/>
      <c r="Z18" s="9"/>
      <c r="AA18" s="192"/>
      <c r="AB18" s="192"/>
    </row>
    <row r="19" spans="2:28" ht="12.75">
      <c r="B19" s="303" t="s">
        <v>46</v>
      </c>
      <c r="C19" s="304"/>
      <c r="D19" s="305"/>
      <c r="E19" s="176"/>
      <c r="F19" s="280"/>
      <c r="G19" s="280"/>
      <c r="H19" s="280"/>
      <c r="I19" s="280"/>
      <c r="J19" s="280"/>
      <c r="K19" s="280"/>
      <c r="L19" s="301"/>
      <c r="M19" s="301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301"/>
      <c r="Y19" s="34">
        <f>Z19/B16</f>
        <v>1</v>
      </c>
      <c r="Z19" s="8">
        <f>COUNTIF(Z3:Z16,"&gt;3")</f>
        <v>14</v>
      </c>
      <c r="AA19" s="192"/>
      <c r="AB19" s="192"/>
    </row>
    <row r="20" spans="2:28" ht="12.75">
      <c r="B20" s="297" t="s">
        <v>47</v>
      </c>
      <c r="C20" s="298"/>
      <c r="D20" s="299"/>
      <c r="E20" s="175"/>
      <c r="F20" s="4"/>
      <c r="G20" s="4"/>
      <c r="H20" s="4"/>
      <c r="I20" s="13"/>
      <c r="J20" s="13"/>
      <c r="K20" s="4"/>
      <c r="L20" s="4"/>
      <c r="M20" s="4"/>
      <c r="N20" s="4"/>
      <c r="O20" s="4"/>
      <c r="P20" s="13"/>
      <c r="Q20" s="13"/>
      <c r="R20" s="13"/>
      <c r="S20" s="13"/>
      <c r="T20" s="13"/>
      <c r="U20" s="13"/>
      <c r="V20" s="13"/>
      <c r="W20" s="13"/>
      <c r="X20" s="4"/>
      <c r="Y20" s="34">
        <f>Z20/B16</f>
        <v>0.8571428571428571</v>
      </c>
      <c r="Z20" s="8">
        <f>COUNTIF(Z3:Z16,"&gt;6")</f>
        <v>12</v>
      </c>
      <c r="AA20" s="192"/>
      <c r="AB20" s="192"/>
    </row>
    <row r="22" ht="12.75">
      <c r="C22" t="s">
        <v>103</v>
      </c>
    </row>
    <row r="24" spans="31:33" ht="12.75">
      <c r="AE24" s="53"/>
      <c r="AF24" s="53"/>
      <c r="AG24" s="3"/>
    </row>
  </sheetData>
  <sheetProtection/>
  <mergeCells count="12">
    <mergeCell ref="O18:P18"/>
    <mergeCell ref="J18:K18"/>
    <mergeCell ref="B17:D17"/>
    <mergeCell ref="E18:F18"/>
    <mergeCell ref="B20:D20"/>
    <mergeCell ref="C1:M1"/>
    <mergeCell ref="B19:D19"/>
    <mergeCell ref="L18:M18"/>
    <mergeCell ref="F19:X19"/>
    <mergeCell ref="Q18:R18"/>
    <mergeCell ref="S18:U18"/>
    <mergeCell ref="G18:I18"/>
  </mergeCells>
  <conditionalFormatting sqref="Z3:AB16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Y3:Y16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6"/>
  <sheetViews>
    <sheetView tabSelected="1" zoomScalePageLayoutView="0" workbookViewId="0" topLeftCell="B1">
      <selection activeCell="Q14" sqref="Q14"/>
    </sheetView>
  </sheetViews>
  <sheetFormatPr defaultColWidth="9.00390625" defaultRowHeight="12.75"/>
  <cols>
    <col min="1" max="1" width="3.37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5" width="5.875" style="0" customWidth="1"/>
    <col min="6" max="6" width="5.375" style="0" customWidth="1"/>
    <col min="7" max="7" width="5.25390625" style="0" customWidth="1"/>
    <col min="8" max="9" width="5.625" style="0" customWidth="1"/>
    <col min="10" max="10" width="5.375" style="0" customWidth="1"/>
    <col min="11" max="11" width="5.25390625" style="0" customWidth="1"/>
    <col min="12" max="14" width="5.875" style="0" customWidth="1"/>
    <col min="15" max="15" width="6.75390625" style="0" customWidth="1"/>
    <col min="16" max="16" width="9.875" style="3" customWidth="1"/>
    <col min="17" max="17" width="12.125" style="10" bestFit="1" customWidth="1"/>
  </cols>
  <sheetData>
    <row r="1" spans="4:38" ht="13.5" thickBot="1">
      <c r="D1" s="70" t="s">
        <v>199</v>
      </c>
      <c r="E1" s="70"/>
      <c r="F1" s="70"/>
      <c r="G1" s="70"/>
      <c r="H1" s="70"/>
      <c r="I1" s="70"/>
      <c r="J1" s="70"/>
      <c r="K1" s="70"/>
      <c r="L1" s="70"/>
      <c r="M1" s="153"/>
      <c r="N1" s="153"/>
      <c r="O1" s="153"/>
      <c r="P1" s="57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59"/>
      <c r="AH1" s="60"/>
      <c r="AK1" s="14"/>
      <c r="AL1" s="15"/>
    </row>
    <row r="2" spans="2:34" ht="16.5" customHeight="1" thickBot="1">
      <c r="B2" s="61" t="s">
        <v>77</v>
      </c>
      <c r="C2" s="63" t="s">
        <v>26</v>
      </c>
      <c r="D2" s="102" t="s">
        <v>78</v>
      </c>
      <c r="E2" s="77">
        <v>42628</v>
      </c>
      <c r="F2" s="78">
        <v>42629</v>
      </c>
      <c r="G2" s="77">
        <v>42643</v>
      </c>
      <c r="H2" s="78">
        <v>42650</v>
      </c>
      <c r="I2" s="77">
        <v>42678</v>
      </c>
      <c r="J2" s="78">
        <v>42685</v>
      </c>
      <c r="K2" s="77">
        <v>42699</v>
      </c>
      <c r="L2" s="118">
        <v>42706</v>
      </c>
      <c r="M2" s="77">
        <v>42734</v>
      </c>
      <c r="N2" s="122">
        <v>42741</v>
      </c>
      <c r="O2" s="122">
        <v>42748</v>
      </c>
      <c r="P2" s="64" t="s">
        <v>24</v>
      </c>
      <c r="Q2" s="65" t="s">
        <v>79</v>
      </c>
      <c r="AA2" s="31"/>
      <c r="AB2" s="31"/>
      <c r="AC2" s="31"/>
      <c r="AD2" s="31"/>
      <c r="AE2" s="31"/>
      <c r="AF2" s="31"/>
      <c r="AG2" s="31"/>
      <c r="AH2" s="31"/>
    </row>
    <row r="3" spans="1:20" ht="12.75">
      <c r="A3" s="3">
        <f aca="true" t="shared" si="0" ref="A3:A17">P3</f>
        <v>5.833333333333333</v>
      </c>
      <c r="B3" s="2">
        <v>1</v>
      </c>
      <c r="C3" s="2" t="s">
        <v>260</v>
      </c>
      <c r="D3" s="193" t="s">
        <v>350</v>
      </c>
      <c r="E3" s="83" t="s">
        <v>257</v>
      </c>
      <c r="F3" s="95">
        <v>6</v>
      </c>
      <c r="G3" s="83"/>
      <c r="H3" s="82">
        <v>4</v>
      </c>
      <c r="I3" s="83"/>
      <c r="J3" s="95">
        <v>6</v>
      </c>
      <c r="K3" s="81"/>
      <c r="L3" s="109">
        <v>4</v>
      </c>
      <c r="M3" s="129"/>
      <c r="N3" s="187">
        <v>7</v>
      </c>
      <c r="O3" s="173">
        <v>8</v>
      </c>
      <c r="P3" s="100">
        <f aca="true" t="shared" si="1" ref="P3:P17">AVERAGE(E3:O3)</f>
        <v>5.833333333333333</v>
      </c>
      <c r="Q3" s="8">
        <f aca="true" t="shared" si="2" ref="Q3:Q17">ROUND(P3,0)</f>
        <v>6</v>
      </c>
      <c r="R3" s="1" t="s">
        <v>30</v>
      </c>
      <c r="S3" s="1">
        <f>COUNTIF(Q3:Q17,"&gt;8")</f>
        <v>2</v>
      </c>
      <c r="T3" s="46">
        <f>S3/$B$17</f>
        <v>0.13333333333333333</v>
      </c>
    </row>
    <row r="4" spans="1:20" ht="12.75">
      <c r="A4" s="3">
        <f t="shared" si="0"/>
        <v>7</v>
      </c>
      <c r="B4" s="2">
        <v>2</v>
      </c>
      <c r="C4" s="2" t="s">
        <v>246</v>
      </c>
      <c r="D4" s="133" t="s">
        <v>186</v>
      </c>
      <c r="E4" s="83"/>
      <c r="F4" s="82">
        <v>8</v>
      </c>
      <c r="G4" s="83"/>
      <c r="H4" s="82">
        <v>6</v>
      </c>
      <c r="I4" s="83"/>
      <c r="J4" s="95">
        <v>7</v>
      </c>
      <c r="K4" s="81"/>
      <c r="L4" s="109">
        <v>6</v>
      </c>
      <c r="M4" s="81"/>
      <c r="N4" s="124">
        <v>7</v>
      </c>
      <c r="O4" s="97">
        <v>8</v>
      </c>
      <c r="P4" s="100">
        <f t="shared" si="1"/>
        <v>7</v>
      </c>
      <c r="Q4" s="8">
        <f t="shared" si="2"/>
        <v>7</v>
      </c>
      <c r="R4" s="1" t="s">
        <v>31</v>
      </c>
      <c r="S4" s="47">
        <f>COUNTIF(Q3:Q17,7)+COUNTIF(Q3:Q17,8)</f>
        <v>6</v>
      </c>
      <c r="T4" s="46">
        <f>S4/$B$17</f>
        <v>0.4</v>
      </c>
    </row>
    <row r="5" spans="1:20" ht="12.75">
      <c r="A5" s="3">
        <f t="shared" si="0"/>
        <v>5.833333333333333</v>
      </c>
      <c r="B5" s="2">
        <v>3</v>
      </c>
      <c r="C5" s="2" t="s">
        <v>261</v>
      </c>
      <c r="D5" s="133" t="s">
        <v>358</v>
      </c>
      <c r="E5" s="83" t="s">
        <v>257</v>
      </c>
      <c r="F5" s="95">
        <v>6</v>
      </c>
      <c r="G5" s="83"/>
      <c r="H5" s="82">
        <v>4</v>
      </c>
      <c r="I5" s="83"/>
      <c r="J5" s="95">
        <v>6</v>
      </c>
      <c r="K5" s="81"/>
      <c r="L5" s="109">
        <v>6</v>
      </c>
      <c r="M5" s="81"/>
      <c r="N5" s="124">
        <v>8</v>
      </c>
      <c r="O5" s="97">
        <v>5</v>
      </c>
      <c r="P5" s="100">
        <f t="shared" si="1"/>
        <v>5.833333333333333</v>
      </c>
      <c r="Q5" s="8">
        <f t="shared" si="2"/>
        <v>6</v>
      </c>
      <c r="R5" s="1" t="s">
        <v>32</v>
      </c>
      <c r="S5" s="47">
        <f>COUNTIF(Q3:Q17,4)+COUNTIF(Q3:Q17,5)+COUNTIF(Q3:Q17,6)</f>
        <v>7</v>
      </c>
      <c r="T5" s="46">
        <f>S5/$B$17</f>
        <v>0.4666666666666667</v>
      </c>
    </row>
    <row r="6" spans="1:20" ht="12.75">
      <c r="A6" s="3">
        <f t="shared" si="0"/>
        <v>8.333333333333334</v>
      </c>
      <c r="B6" s="2">
        <v>4</v>
      </c>
      <c r="C6" s="2" t="s">
        <v>262</v>
      </c>
      <c r="D6" s="133" t="s">
        <v>128</v>
      </c>
      <c r="E6" s="83"/>
      <c r="F6" s="95">
        <v>9</v>
      </c>
      <c r="G6" s="83"/>
      <c r="H6" s="82">
        <v>8</v>
      </c>
      <c r="I6" s="83"/>
      <c r="J6" s="95">
        <v>9</v>
      </c>
      <c r="K6" s="81"/>
      <c r="L6" s="109">
        <v>7</v>
      </c>
      <c r="M6" s="81"/>
      <c r="N6" s="124">
        <v>8</v>
      </c>
      <c r="O6" s="97">
        <v>9</v>
      </c>
      <c r="P6" s="100">
        <f t="shared" si="1"/>
        <v>8.333333333333334</v>
      </c>
      <c r="Q6" s="8">
        <v>9</v>
      </c>
      <c r="R6" s="1" t="s">
        <v>33</v>
      </c>
      <c r="S6" s="1">
        <f>COUNTIF(Q3:Q17,"&lt;4")</f>
        <v>0</v>
      </c>
      <c r="T6" s="46">
        <f>S6/$B$17</f>
        <v>0</v>
      </c>
    </row>
    <row r="7" spans="1:20" ht="12.75">
      <c r="A7" s="3">
        <f t="shared" si="0"/>
        <v>7</v>
      </c>
      <c r="B7" s="2">
        <v>5</v>
      </c>
      <c r="C7" s="2" t="s">
        <v>263</v>
      </c>
      <c r="D7" s="133" t="s">
        <v>186</v>
      </c>
      <c r="E7" s="83"/>
      <c r="F7" s="82">
        <v>8</v>
      </c>
      <c r="G7" s="83"/>
      <c r="H7" s="82">
        <v>6</v>
      </c>
      <c r="I7" s="83"/>
      <c r="J7" s="95">
        <v>7</v>
      </c>
      <c r="K7" s="81"/>
      <c r="L7" s="109">
        <v>6</v>
      </c>
      <c r="M7" s="81"/>
      <c r="N7" s="124">
        <v>7</v>
      </c>
      <c r="O7" s="97">
        <v>8</v>
      </c>
      <c r="P7" s="100">
        <f t="shared" si="1"/>
        <v>7</v>
      </c>
      <c r="Q7" s="8">
        <f t="shared" si="2"/>
        <v>7</v>
      </c>
      <c r="R7" s="48" t="s">
        <v>34</v>
      </c>
      <c r="S7" s="1">
        <f>B17-SUM(S3:S6)</f>
        <v>0</v>
      </c>
      <c r="T7" s="46">
        <f>S7/$B$17</f>
        <v>0</v>
      </c>
    </row>
    <row r="8" spans="1:17" ht="12.75">
      <c r="A8" s="3">
        <f t="shared" si="0"/>
        <v>4.714285714285714</v>
      </c>
      <c r="B8" s="2">
        <v>6</v>
      </c>
      <c r="C8" s="2" t="s">
        <v>264</v>
      </c>
      <c r="D8" s="133" t="s">
        <v>191</v>
      </c>
      <c r="E8" s="83"/>
      <c r="F8" s="82">
        <v>4</v>
      </c>
      <c r="G8" s="83">
        <v>1</v>
      </c>
      <c r="H8" s="95">
        <v>7</v>
      </c>
      <c r="I8" s="83"/>
      <c r="J8" s="95">
        <v>6</v>
      </c>
      <c r="K8" s="81" t="s">
        <v>257</v>
      </c>
      <c r="L8" s="109">
        <v>4</v>
      </c>
      <c r="M8" s="81"/>
      <c r="N8" s="124">
        <v>5</v>
      </c>
      <c r="O8" s="97">
        <v>6</v>
      </c>
      <c r="P8" s="100">
        <f t="shared" si="1"/>
        <v>4.714285714285714</v>
      </c>
      <c r="Q8" s="8">
        <f t="shared" si="2"/>
        <v>5</v>
      </c>
    </row>
    <row r="9" spans="1:17" ht="12.75">
      <c r="A9" s="3">
        <f t="shared" si="0"/>
        <v>6.142857142857143</v>
      </c>
      <c r="B9" s="2">
        <v>7</v>
      </c>
      <c r="C9" s="2" t="s">
        <v>265</v>
      </c>
      <c r="D9" s="133" t="s">
        <v>342</v>
      </c>
      <c r="E9" s="83"/>
      <c r="F9" s="82">
        <v>9</v>
      </c>
      <c r="G9" s="83" t="s">
        <v>257</v>
      </c>
      <c r="H9" s="95">
        <v>6</v>
      </c>
      <c r="I9" s="83">
        <v>1</v>
      </c>
      <c r="J9" s="95">
        <v>6</v>
      </c>
      <c r="K9" s="81"/>
      <c r="L9" s="109">
        <v>7</v>
      </c>
      <c r="M9" s="81"/>
      <c r="N9" s="124">
        <v>7</v>
      </c>
      <c r="O9" s="97">
        <v>7</v>
      </c>
      <c r="P9" s="100">
        <f t="shared" si="1"/>
        <v>6.142857142857143</v>
      </c>
      <c r="Q9" s="8">
        <f t="shared" si="2"/>
        <v>6</v>
      </c>
    </row>
    <row r="10" spans="1:17" ht="12.75">
      <c r="A10" s="3">
        <f t="shared" si="0"/>
        <v>6.571428571428571</v>
      </c>
      <c r="B10" s="2">
        <v>8</v>
      </c>
      <c r="C10" s="2" t="s">
        <v>266</v>
      </c>
      <c r="D10" s="133" t="s">
        <v>189</v>
      </c>
      <c r="E10" s="83"/>
      <c r="F10" s="82">
        <v>6</v>
      </c>
      <c r="G10" s="83">
        <v>2</v>
      </c>
      <c r="H10" s="95">
        <v>6</v>
      </c>
      <c r="I10" s="83"/>
      <c r="J10" s="95">
        <v>7</v>
      </c>
      <c r="K10" s="81"/>
      <c r="L10" s="109">
        <v>7</v>
      </c>
      <c r="M10" s="81"/>
      <c r="N10" s="124">
        <v>8</v>
      </c>
      <c r="O10" s="97">
        <v>10</v>
      </c>
      <c r="P10" s="100">
        <f t="shared" si="1"/>
        <v>6.571428571428571</v>
      </c>
      <c r="Q10" s="8">
        <f t="shared" si="2"/>
        <v>7</v>
      </c>
    </row>
    <row r="11" spans="1:17" ht="12.75">
      <c r="A11" s="3">
        <f t="shared" si="0"/>
        <v>5.5</v>
      </c>
      <c r="B11" s="2">
        <v>9</v>
      </c>
      <c r="C11" s="2" t="s">
        <v>267</v>
      </c>
      <c r="D11" s="133" t="s">
        <v>93</v>
      </c>
      <c r="E11" s="83">
        <v>1</v>
      </c>
      <c r="F11" s="95">
        <v>4</v>
      </c>
      <c r="G11" s="83">
        <v>2</v>
      </c>
      <c r="H11" s="95">
        <v>5</v>
      </c>
      <c r="I11" s="83" t="s">
        <v>257</v>
      </c>
      <c r="J11" s="95">
        <v>7</v>
      </c>
      <c r="K11" s="81"/>
      <c r="L11" s="109">
        <v>9</v>
      </c>
      <c r="M11" s="81"/>
      <c r="N11" s="124">
        <v>8</v>
      </c>
      <c r="O11" s="97">
        <v>8</v>
      </c>
      <c r="P11" s="100">
        <f>AVERAGE(E11:O11)</f>
        <v>5.5</v>
      </c>
      <c r="Q11" s="8">
        <f t="shared" si="2"/>
        <v>6</v>
      </c>
    </row>
    <row r="12" spans="1:17" ht="12.75">
      <c r="A12" s="3">
        <f t="shared" si="0"/>
        <v>6.5</v>
      </c>
      <c r="B12" s="2">
        <v>10</v>
      </c>
      <c r="C12" s="2" t="s">
        <v>268</v>
      </c>
      <c r="D12" s="133" t="s">
        <v>183</v>
      </c>
      <c r="E12" s="83"/>
      <c r="F12" s="82">
        <v>8</v>
      </c>
      <c r="G12" s="83"/>
      <c r="H12" s="82">
        <v>7</v>
      </c>
      <c r="I12" s="83"/>
      <c r="J12" s="95">
        <v>6</v>
      </c>
      <c r="K12" s="81"/>
      <c r="L12" s="109">
        <v>5</v>
      </c>
      <c r="M12" s="81"/>
      <c r="N12" s="124">
        <v>6</v>
      </c>
      <c r="O12" s="97">
        <v>7</v>
      </c>
      <c r="P12" s="100">
        <f>AVERAGE(E12:O12)</f>
        <v>6.5</v>
      </c>
      <c r="Q12" s="8">
        <f t="shared" si="2"/>
        <v>7</v>
      </c>
    </row>
    <row r="13" spans="1:17" ht="12.75">
      <c r="A13" s="3">
        <f t="shared" si="0"/>
        <v>6.5</v>
      </c>
      <c r="B13" s="2">
        <v>11</v>
      </c>
      <c r="C13" s="2" t="s">
        <v>269</v>
      </c>
      <c r="D13" s="133" t="s">
        <v>363</v>
      </c>
      <c r="E13" s="83"/>
      <c r="F13" s="82">
        <v>7</v>
      </c>
      <c r="G13" s="83"/>
      <c r="H13" s="82">
        <v>8</v>
      </c>
      <c r="I13" s="83"/>
      <c r="J13" s="95">
        <v>5</v>
      </c>
      <c r="K13" s="81"/>
      <c r="L13" s="109">
        <v>6</v>
      </c>
      <c r="M13" s="81"/>
      <c r="N13" s="124">
        <v>8</v>
      </c>
      <c r="O13" s="97">
        <v>5</v>
      </c>
      <c r="P13" s="100">
        <f>AVERAGE(E13:O13)</f>
        <v>6.5</v>
      </c>
      <c r="Q13" s="8">
        <f t="shared" si="2"/>
        <v>7</v>
      </c>
    </row>
    <row r="14" spans="1:17" ht="12.75">
      <c r="A14" s="3">
        <f t="shared" si="0"/>
        <v>6.5</v>
      </c>
      <c r="B14" s="2">
        <v>12</v>
      </c>
      <c r="C14" s="2" t="s">
        <v>270</v>
      </c>
      <c r="D14" s="133" t="s">
        <v>183</v>
      </c>
      <c r="E14" s="83"/>
      <c r="F14" s="82">
        <v>8</v>
      </c>
      <c r="G14" s="83"/>
      <c r="H14" s="82">
        <v>7</v>
      </c>
      <c r="I14" s="83"/>
      <c r="J14" s="95">
        <v>6</v>
      </c>
      <c r="K14" s="81"/>
      <c r="L14" s="109">
        <v>5</v>
      </c>
      <c r="M14" s="81"/>
      <c r="N14" s="124">
        <v>6</v>
      </c>
      <c r="O14" s="97">
        <v>7</v>
      </c>
      <c r="P14" s="100">
        <f t="shared" si="1"/>
        <v>6.5</v>
      </c>
      <c r="Q14" s="8">
        <f t="shared" si="2"/>
        <v>7</v>
      </c>
    </row>
    <row r="15" spans="1:17" ht="12.75">
      <c r="A15" s="3">
        <f t="shared" si="0"/>
        <v>5</v>
      </c>
      <c r="B15" s="2">
        <v>13</v>
      </c>
      <c r="C15" s="36" t="s">
        <v>332</v>
      </c>
      <c r="D15" s="133" t="s">
        <v>195</v>
      </c>
      <c r="E15" s="84"/>
      <c r="F15" s="94">
        <v>4</v>
      </c>
      <c r="G15" s="84">
        <v>1</v>
      </c>
      <c r="H15" s="94">
        <v>6</v>
      </c>
      <c r="I15" s="84" t="s">
        <v>257</v>
      </c>
      <c r="J15" s="94">
        <v>5</v>
      </c>
      <c r="K15" s="79" t="s">
        <v>257</v>
      </c>
      <c r="L15" s="107">
        <v>6</v>
      </c>
      <c r="M15" s="81"/>
      <c r="N15" s="124">
        <v>6</v>
      </c>
      <c r="O15" s="97">
        <v>7</v>
      </c>
      <c r="P15" s="100">
        <f t="shared" si="1"/>
        <v>5</v>
      </c>
      <c r="Q15" s="8">
        <f t="shared" si="2"/>
        <v>5</v>
      </c>
    </row>
    <row r="16" spans="1:17" ht="12.75">
      <c r="A16" s="3">
        <f t="shared" si="0"/>
        <v>6</v>
      </c>
      <c r="B16" s="2">
        <v>14</v>
      </c>
      <c r="C16" s="36" t="s">
        <v>271</v>
      </c>
      <c r="D16" s="133" t="s">
        <v>91</v>
      </c>
      <c r="E16" s="84"/>
      <c r="F16" s="80">
        <v>8</v>
      </c>
      <c r="G16" s="84"/>
      <c r="H16" s="80">
        <v>6</v>
      </c>
      <c r="I16" s="84">
        <v>1</v>
      </c>
      <c r="J16" s="94">
        <v>6</v>
      </c>
      <c r="K16" s="79" t="s">
        <v>257</v>
      </c>
      <c r="L16" s="107">
        <v>7</v>
      </c>
      <c r="M16" s="81"/>
      <c r="N16" s="124">
        <v>7</v>
      </c>
      <c r="O16" s="97">
        <v>7</v>
      </c>
      <c r="P16" s="100">
        <f t="shared" si="1"/>
        <v>6</v>
      </c>
      <c r="Q16" s="8">
        <f t="shared" si="2"/>
        <v>6</v>
      </c>
    </row>
    <row r="17" spans="1:17" ht="12.75">
      <c r="A17" s="3">
        <f t="shared" si="0"/>
        <v>8.333333333333334</v>
      </c>
      <c r="B17" s="2">
        <v>15</v>
      </c>
      <c r="C17" s="36" t="s">
        <v>272</v>
      </c>
      <c r="D17" s="133" t="s">
        <v>128</v>
      </c>
      <c r="E17" s="84"/>
      <c r="F17" s="80">
        <v>9</v>
      </c>
      <c r="G17" s="84"/>
      <c r="H17" s="80">
        <v>8</v>
      </c>
      <c r="I17" s="84"/>
      <c r="J17" s="94">
        <v>9</v>
      </c>
      <c r="K17" s="79"/>
      <c r="L17" s="107">
        <v>7</v>
      </c>
      <c r="M17" s="81"/>
      <c r="N17" s="124">
        <v>8</v>
      </c>
      <c r="O17" s="97">
        <v>9</v>
      </c>
      <c r="P17" s="100">
        <f t="shared" si="1"/>
        <v>8.333333333333334</v>
      </c>
      <c r="Q17" s="8">
        <v>9</v>
      </c>
    </row>
    <row r="18" spans="2:17" s="5" customFormat="1" ht="12.75">
      <c r="B18" s="2"/>
      <c r="C18" s="289" t="s">
        <v>0</v>
      </c>
      <c r="D18" s="290"/>
      <c r="E18" s="85"/>
      <c r="F18" s="86">
        <f>AVERAGE(F3:F17)</f>
        <v>6.933333333333334</v>
      </c>
      <c r="G18" s="85"/>
      <c r="H18" s="86">
        <f>AVERAGE(H3:H17)</f>
        <v>6.266666666666667</v>
      </c>
      <c r="I18" s="85"/>
      <c r="J18" s="86">
        <f>AVERAGE(J3:J17)</f>
        <v>6.533333333333333</v>
      </c>
      <c r="K18" s="85"/>
      <c r="L18" s="108">
        <f>AVERAGE(L3:L17)</f>
        <v>6.133333333333334</v>
      </c>
      <c r="M18" s="110"/>
      <c r="N18" s="86"/>
      <c r="O18" s="89">
        <f>AVERAGE(O3:O17)</f>
        <v>7.4</v>
      </c>
      <c r="P18" s="98">
        <f>AVERAGE(P3:P17)</f>
        <v>6.384126984126984</v>
      </c>
      <c r="Q18" s="33">
        <f>AVERAGE(Q3:Q17)</f>
        <v>6.666666666666667</v>
      </c>
    </row>
    <row r="19" spans="2:17" s="5" customFormat="1" ht="13.5" thickBot="1">
      <c r="B19" s="2"/>
      <c r="C19" s="6"/>
      <c r="D19" s="71"/>
      <c r="E19" s="267" t="s">
        <v>69</v>
      </c>
      <c r="F19" s="269"/>
      <c r="G19" s="267" t="s">
        <v>70</v>
      </c>
      <c r="H19" s="269"/>
      <c r="I19" s="267" t="s">
        <v>71</v>
      </c>
      <c r="J19" s="269"/>
      <c r="K19" s="267" t="s">
        <v>72</v>
      </c>
      <c r="L19" s="268"/>
      <c r="M19" s="281" t="s">
        <v>73</v>
      </c>
      <c r="N19" s="282"/>
      <c r="O19" s="90" t="s">
        <v>64</v>
      </c>
      <c r="P19" s="92"/>
      <c r="Q19" s="9"/>
    </row>
    <row r="20" spans="2:17" ht="13.5" thickBot="1">
      <c r="B20" s="2"/>
      <c r="C20" s="4" t="s">
        <v>36</v>
      </c>
      <c r="D20" s="72" t="s">
        <v>35</v>
      </c>
      <c r="E20" s="293" t="s">
        <v>80</v>
      </c>
      <c r="F20" s="296"/>
      <c r="G20" s="296"/>
      <c r="H20" s="296"/>
      <c r="I20" s="296"/>
      <c r="J20" s="296"/>
      <c r="K20" s="296"/>
      <c r="L20" s="296"/>
      <c r="M20" s="285"/>
      <c r="N20" s="285"/>
      <c r="O20" s="286"/>
      <c r="P20" s="69">
        <f>Q20/$B$17</f>
        <v>1</v>
      </c>
      <c r="Q20" s="8">
        <f>COUNTIF(Q3:Q17,"&gt;3")</f>
        <v>15</v>
      </c>
    </row>
    <row r="21" spans="2:17" ht="12.75">
      <c r="B21" s="2"/>
      <c r="C21" s="4" t="s">
        <v>37</v>
      </c>
      <c r="D21" s="4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9">
        <f>Q21/$B$17</f>
        <v>0.5333333333333333</v>
      </c>
      <c r="Q21" s="8">
        <f>COUNTIF(Q3:Q17,"&gt;6")</f>
        <v>8</v>
      </c>
    </row>
    <row r="23" ht="12.75">
      <c r="C23" t="s">
        <v>259</v>
      </c>
    </row>
    <row r="24" ht="12.75">
      <c r="U24" s="3"/>
    </row>
    <row r="25" ht="12.75">
      <c r="U25" s="3"/>
    </row>
    <row r="26" ht="12.75">
      <c r="U26" s="3"/>
    </row>
  </sheetData>
  <sheetProtection/>
  <mergeCells count="7">
    <mergeCell ref="K19:L19"/>
    <mergeCell ref="E20:O20"/>
    <mergeCell ref="C18:D18"/>
    <mergeCell ref="E19:F19"/>
    <mergeCell ref="G19:H19"/>
    <mergeCell ref="I19:J19"/>
    <mergeCell ref="M19:N19"/>
  </mergeCells>
  <conditionalFormatting sqref="Q3:Q17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P3:P17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21"/>
  <sheetViews>
    <sheetView zoomScalePageLayoutView="0" workbookViewId="0" topLeftCell="B1">
      <selection activeCell="AD14" sqref="AD14"/>
    </sheetView>
  </sheetViews>
  <sheetFormatPr defaultColWidth="9.00390625" defaultRowHeight="12.75"/>
  <cols>
    <col min="1" max="1" width="4.7539062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5" width="5.875" style="0" customWidth="1"/>
    <col min="6" max="6" width="5.375" style="0" customWidth="1"/>
    <col min="7" max="8" width="5.625" style="0" customWidth="1"/>
    <col min="9" max="20" width="5.375" style="0" customWidth="1"/>
    <col min="21" max="21" width="3.875" style="0" customWidth="1"/>
    <col min="22" max="22" width="5.75390625" style="0" customWidth="1"/>
    <col min="23" max="27" width="5.875" style="0" customWidth="1"/>
    <col min="28" max="28" width="6.625" style="0" customWidth="1"/>
    <col min="29" max="29" width="9.875" style="3" customWidth="1"/>
    <col min="30" max="30" width="12.125" style="10" bestFit="1" customWidth="1"/>
  </cols>
  <sheetData>
    <row r="1" spans="4:51" ht="13.5" thickBot="1">
      <c r="D1" s="70" t="s">
        <v>200</v>
      </c>
      <c r="E1" s="153"/>
      <c r="F1" s="153"/>
      <c r="G1" s="70"/>
      <c r="H1" s="70"/>
      <c r="I1" s="70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70"/>
      <c r="X1" s="153"/>
      <c r="Y1" s="153"/>
      <c r="Z1" s="153"/>
      <c r="AA1" s="153"/>
      <c r="AB1" s="153"/>
      <c r="AC1" s="57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59"/>
      <c r="AU1" s="60"/>
      <c r="AX1" s="14"/>
      <c r="AY1" s="15"/>
    </row>
    <row r="2" spans="2:47" ht="16.5" customHeight="1" thickBot="1">
      <c r="B2" s="61" t="s">
        <v>77</v>
      </c>
      <c r="C2" s="63" t="s">
        <v>26</v>
      </c>
      <c r="D2" s="102" t="s">
        <v>78</v>
      </c>
      <c r="E2" s="77">
        <v>42620</v>
      </c>
      <c r="F2" s="78">
        <v>42634</v>
      </c>
      <c r="G2" s="78">
        <v>42643</v>
      </c>
      <c r="H2" s="77">
        <v>42648</v>
      </c>
      <c r="I2" s="118">
        <v>42655</v>
      </c>
      <c r="J2" s="77">
        <v>42657</v>
      </c>
      <c r="K2" s="141">
        <v>42662</v>
      </c>
      <c r="L2" s="141">
        <v>42669</v>
      </c>
      <c r="M2" s="141">
        <v>42671</v>
      </c>
      <c r="N2" s="141">
        <v>42676</v>
      </c>
      <c r="O2" s="141">
        <v>42682</v>
      </c>
      <c r="P2" s="141">
        <v>42683</v>
      </c>
      <c r="Q2" s="141">
        <v>42685</v>
      </c>
      <c r="R2" s="141">
        <v>42689</v>
      </c>
      <c r="S2" s="141">
        <v>42690</v>
      </c>
      <c r="T2" s="141">
        <v>42696</v>
      </c>
      <c r="U2" s="118"/>
      <c r="V2" s="78">
        <v>42697</v>
      </c>
      <c r="W2" s="118">
        <v>42699</v>
      </c>
      <c r="X2" s="118">
        <v>42704</v>
      </c>
      <c r="Y2" s="118">
        <v>42711</v>
      </c>
      <c r="Z2" s="154">
        <v>42713</v>
      </c>
      <c r="AA2" s="154">
        <v>42718</v>
      </c>
      <c r="AB2" s="78">
        <v>42725</v>
      </c>
      <c r="AC2" s="64" t="s">
        <v>24</v>
      </c>
      <c r="AD2" s="65" t="s">
        <v>147</v>
      </c>
      <c r="AN2" s="31"/>
      <c r="AO2" s="31"/>
      <c r="AP2" s="31"/>
      <c r="AQ2" s="31"/>
      <c r="AR2" s="31"/>
      <c r="AS2" s="31"/>
      <c r="AT2" s="31"/>
      <c r="AU2" s="31"/>
    </row>
    <row r="3" spans="1:33" ht="12.75">
      <c r="A3" s="3">
        <f aca="true" t="shared" si="0" ref="A3:A15">AC3</f>
        <v>6.6875</v>
      </c>
      <c r="B3" s="2">
        <v>1</v>
      </c>
      <c r="C3" s="2" t="s">
        <v>237</v>
      </c>
      <c r="D3" s="193" t="s">
        <v>359</v>
      </c>
      <c r="E3" s="84"/>
      <c r="F3" s="80">
        <v>6</v>
      </c>
      <c r="G3" s="82">
        <v>6</v>
      </c>
      <c r="H3" s="83"/>
      <c r="I3" s="109">
        <v>8</v>
      </c>
      <c r="J3" s="129"/>
      <c r="K3" s="132">
        <v>6</v>
      </c>
      <c r="L3" s="129"/>
      <c r="M3" s="132">
        <v>9</v>
      </c>
      <c r="N3" s="129">
        <v>1</v>
      </c>
      <c r="O3" s="132">
        <v>6</v>
      </c>
      <c r="P3" s="129"/>
      <c r="Q3" s="132">
        <v>7</v>
      </c>
      <c r="R3" s="129"/>
      <c r="S3" s="132">
        <v>7</v>
      </c>
      <c r="T3" s="132">
        <v>8</v>
      </c>
      <c r="U3" s="190"/>
      <c r="V3" s="190">
        <v>6</v>
      </c>
      <c r="W3" s="173">
        <v>7</v>
      </c>
      <c r="X3" s="173">
        <v>5</v>
      </c>
      <c r="Y3" s="227">
        <v>7</v>
      </c>
      <c r="Z3" s="129"/>
      <c r="AA3" s="132">
        <v>9</v>
      </c>
      <c r="AB3" s="187">
        <v>9</v>
      </c>
      <c r="AC3" s="100">
        <f aca="true" t="shared" si="1" ref="AC3:AC15">AVERAGE(E3:AB3)</f>
        <v>6.6875</v>
      </c>
      <c r="AD3" s="8">
        <f aca="true" t="shared" si="2" ref="AD3:AD14">ROUND(AC3,0)</f>
        <v>7</v>
      </c>
      <c r="AE3" s="1" t="s">
        <v>30</v>
      </c>
      <c r="AF3" s="1">
        <f>COUNTIF(AD3:AD15,"&gt;8")</f>
        <v>2</v>
      </c>
      <c r="AG3" s="46">
        <f>AF3/$B$15</f>
        <v>0.15384615384615385</v>
      </c>
    </row>
    <row r="4" spans="1:33" ht="12.75">
      <c r="A4" s="3">
        <f t="shared" si="0"/>
        <v>5.8125</v>
      </c>
      <c r="B4" s="2">
        <v>2</v>
      </c>
      <c r="C4" s="2" t="s">
        <v>235</v>
      </c>
      <c r="D4" s="133">
        <v>6</v>
      </c>
      <c r="E4" s="83"/>
      <c r="F4" s="82">
        <v>5</v>
      </c>
      <c r="G4" s="82">
        <v>8</v>
      </c>
      <c r="H4" s="83"/>
      <c r="I4" s="109">
        <v>7</v>
      </c>
      <c r="J4" s="81"/>
      <c r="K4" s="95">
        <v>7</v>
      </c>
      <c r="L4" s="81"/>
      <c r="M4" s="95">
        <v>7</v>
      </c>
      <c r="N4" s="81"/>
      <c r="O4" s="95">
        <v>9</v>
      </c>
      <c r="P4" s="81"/>
      <c r="Q4" s="95">
        <v>9</v>
      </c>
      <c r="R4" s="81"/>
      <c r="S4" s="95">
        <v>6</v>
      </c>
      <c r="T4" s="95">
        <v>4</v>
      </c>
      <c r="U4" s="109">
        <v>1</v>
      </c>
      <c r="V4" s="109">
        <v>4</v>
      </c>
      <c r="W4" s="97">
        <v>5</v>
      </c>
      <c r="X4" s="97">
        <v>7</v>
      </c>
      <c r="Y4" s="126">
        <v>4</v>
      </c>
      <c r="Z4" s="81"/>
      <c r="AA4" s="95">
        <v>5</v>
      </c>
      <c r="AB4" s="124">
        <v>5</v>
      </c>
      <c r="AC4" s="100">
        <f t="shared" si="1"/>
        <v>5.8125</v>
      </c>
      <c r="AD4" s="8">
        <f t="shared" si="2"/>
        <v>6</v>
      </c>
      <c r="AE4" s="1" t="s">
        <v>31</v>
      </c>
      <c r="AF4" s="47">
        <f>COUNTIF(AD3:AD15,7)+COUNTIF(AD3:AD15,8)</f>
        <v>9</v>
      </c>
      <c r="AG4" s="46">
        <f>AF4/$B$15</f>
        <v>0.6923076923076923</v>
      </c>
    </row>
    <row r="5" spans="1:33" ht="12.75">
      <c r="A5" s="3">
        <f t="shared" si="0"/>
        <v>6.6</v>
      </c>
      <c r="B5" s="2">
        <v>3</v>
      </c>
      <c r="C5" s="2" t="s">
        <v>239</v>
      </c>
      <c r="D5" s="133" t="s">
        <v>352</v>
      </c>
      <c r="E5" s="83"/>
      <c r="F5" s="95">
        <v>7</v>
      </c>
      <c r="G5" s="82">
        <v>4</v>
      </c>
      <c r="H5" s="83"/>
      <c r="I5" s="109">
        <v>8</v>
      </c>
      <c r="J5" s="81"/>
      <c r="K5" s="95">
        <v>5</v>
      </c>
      <c r="L5" s="81"/>
      <c r="M5" s="95">
        <v>9</v>
      </c>
      <c r="N5" s="81"/>
      <c r="O5" s="95">
        <v>5</v>
      </c>
      <c r="P5" s="81"/>
      <c r="Q5" s="95">
        <v>9</v>
      </c>
      <c r="R5" s="81"/>
      <c r="S5" s="95">
        <v>9</v>
      </c>
      <c r="T5" s="95">
        <v>6</v>
      </c>
      <c r="U5" s="109"/>
      <c r="V5" s="109">
        <v>5</v>
      </c>
      <c r="W5" s="97">
        <v>7</v>
      </c>
      <c r="X5" s="88">
        <v>7</v>
      </c>
      <c r="Y5" s="126">
        <v>7</v>
      </c>
      <c r="Z5" s="81" t="s">
        <v>257</v>
      </c>
      <c r="AA5" s="95">
        <v>4</v>
      </c>
      <c r="AB5" s="124">
        <v>7</v>
      </c>
      <c r="AC5" s="100">
        <f t="shared" si="1"/>
        <v>6.6</v>
      </c>
      <c r="AD5" s="8">
        <f t="shared" si="2"/>
        <v>7</v>
      </c>
      <c r="AE5" s="1" t="s">
        <v>32</v>
      </c>
      <c r="AF5" s="47">
        <f>COUNTIF(AD3:AD15,4)+COUNTIF(AD3:AD15,5)+COUNTIF(AD3:AD15,6)</f>
        <v>2</v>
      </c>
      <c r="AG5" s="46">
        <f>AF5/$B$15</f>
        <v>0.15384615384615385</v>
      </c>
    </row>
    <row r="6" spans="1:33" ht="12.75">
      <c r="A6" s="3">
        <f t="shared" si="0"/>
        <v>7.666666666666667</v>
      </c>
      <c r="B6" s="2">
        <v>4</v>
      </c>
      <c r="C6" s="2" t="s">
        <v>231</v>
      </c>
      <c r="D6" s="133">
        <v>3</v>
      </c>
      <c r="E6" s="83"/>
      <c r="F6" s="95">
        <v>5</v>
      </c>
      <c r="G6" s="82">
        <v>8</v>
      </c>
      <c r="H6" s="83"/>
      <c r="I6" s="109">
        <v>8</v>
      </c>
      <c r="J6" s="81"/>
      <c r="K6" s="95">
        <v>8</v>
      </c>
      <c r="L6" s="81"/>
      <c r="M6" s="95">
        <v>9</v>
      </c>
      <c r="N6" s="81"/>
      <c r="O6" s="95">
        <v>8</v>
      </c>
      <c r="P6" s="81"/>
      <c r="Q6" s="95">
        <v>9</v>
      </c>
      <c r="R6" s="81"/>
      <c r="S6" s="95">
        <v>9</v>
      </c>
      <c r="T6" s="95">
        <v>8</v>
      </c>
      <c r="U6" s="109"/>
      <c r="V6" s="109">
        <v>6</v>
      </c>
      <c r="W6" s="97">
        <v>7</v>
      </c>
      <c r="X6" s="97">
        <v>6</v>
      </c>
      <c r="Y6" s="126">
        <v>7</v>
      </c>
      <c r="Z6" s="81"/>
      <c r="AA6" s="95">
        <v>9</v>
      </c>
      <c r="AB6" s="124">
        <v>8</v>
      </c>
      <c r="AC6" s="100">
        <f t="shared" si="1"/>
        <v>7.666666666666667</v>
      </c>
      <c r="AD6" s="8">
        <f t="shared" si="2"/>
        <v>8</v>
      </c>
      <c r="AE6" s="1" t="s">
        <v>33</v>
      </c>
      <c r="AF6" s="1">
        <f>COUNTIF(AD3:AD15,"&lt;4")</f>
        <v>0</v>
      </c>
      <c r="AG6" s="46">
        <f>AF6/$B$15</f>
        <v>0</v>
      </c>
    </row>
    <row r="7" spans="1:33" ht="12.75">
      <c r="A7" s="3">
        <f t="shared" si="0"/>
        <v>6.125</v>
      </c>
      <c r="B7" s="2">
        <v>5</v>
      </c>
      <c r="C7" s="2" t="s">
        <v>234</v>
      </c>
      <c r="D7" s="133">
        <v>6</v>
      </c>
      <c r="E7" s="83"/>
      <c r="F7" s="95">
        <v>5</v>
      </c>
      <c r="G7" s="82">
        <v>8</v>
      </c>
      <c r="H7" s="83"/>
      <c r="I7" s="109">
        <v>7</v>
      </c>
      <c r="J7" s="81"/>
      <c r="K7" s="95">
        <v>7</v>
      </c>
      <c r="L7" s="81"/>
      <c r="M7" s="95">
        <v>7</v>
      </c>
      <c r="N7" s="81"/>
      <c r="O7" s="95">
        <v>9</v>
      </c>
      <c r="P7" s="81"/>
      <c r="Q7" s="95">
        <v>9</v>
      </c>
      <c r="R7" s="81"/>
      <c r="S7" s="95">
        <v>6</v>
      </c>
      <c r="T7" s="95">
        <v>4</v>
      </c>
      <c r="U7" s="109">
        <v>1</v>
      </c>
      <c r="V7" s="109">
        <v>4</v>
      </c>
      <c r="W7" s="97">
        <v>5</v>
      </c>
      <c r="X7" s="97">
        <v>7</v>
      </c>
      <c r="Y7" s="126">
        <v>9</v>
      </c>
      <c r="Z7" s="81"/>
      <c r="AA7" s="95">
        <v>5</v>
      </c>
      <c r="AB7" s="124">
        <v>5</v>
      </c>
      <c r="AC7" s="100">
        <f t="shared" si="1"/>
        <v>6.125</v>
      </c>
      <c r="AD7" s="8">
        <f t="shared" si="2"/>
        <v>6</v>
      </c>
      <c r="AE7" s="48" t="s">
        <v>34</v>
      </c>
      <c r="AF7" s="1">
        <f>B15-SUM(AF3:AF6)</f>
        <v>0</v>
      </c>
      <c r="AG7" s="46">
        <f>AF7/$B$15</f>
        <v>0</v>
      </c>
    </row>
    <row r="8" spans="1:30" ht="12.75">
      <c r="A8" s="3">
        <f t="shared" si="0"/>
        <v>7.6</v>
      </c>
      <c r="B8" s="2">
        <v>6</v>
      </c>
      <c r="C8" s="2" t="s">
        <v>233</v>
      </c>
      <c r="D8" s="133">
        <v>5</v>
      </c>
      <c r="E8" s="83"/>
      <c r="F8" s="82">
        <v>6</v>
      </c>
      <c r="G8" s="82">
        <v>8</v>
      </c>
      <c r="H8" s="83"/>
      <c r="I8" s="109">
        <v>7</v>
      </c>
      <c r="J8" s="81" t="s">
        <v>257</v>
      </c>
      <c r="K8" s="95">
        <v>8</v>
      </c>
      <c r="L8" s="81"/>
      <c r="M8" s="95">
        <v>9</v>
      </c>
      <c r="N8" s="81"/>
      <c r="O8" s="95">
        <v>9</v>
      </c>
      <c r="P8" s="81"/>
      <c r="Q8" s="95">
        <v>9</v>
      </c>
      <c r="R8" s="81"/>
      <c r="S8" s="95">
        <v>7</v>
      </c>
      <c r="T8" s="95">
        <v>7</v>
      </c>
      <c r="U8" s="109"/>
      <c r="V8" s="109">
        <v>6</v>
      </c>
      <c r="W8" s="97">
        <v>7</v>
      </c>
      <c r="X8" s="97">
        <v>6</v>
      </c>
      <c r="Y8" s="126">
        <v>9</v>
      </c>
      <c r="Z8" s="81"/>
      <c r="AA8" s="95">
        <v>8</v>
      </c>
      <c r="AB8" s="124">
        <v>8</v>
      </c>
      <c r="AC8" s="100">
        <f t="shared" si="1"/>
        <v>7.6</v>
      </c>
      <c r="AD8" s="8">
        <f t="shared" si="2"/>
        <v>8</v>
      </c>
    </row>
    <row r="9" spans="1:30" ht="12.75">
      <c r="A9" s="3">
        <f t="shared" si="0"/>
        <v>6.8</v>
      </c>
      <c r="B9" s="2">
        <v>7</v>
      </c>
      <c r="C9" s="2" t="s">
        <v>236</v>
      </c>
      <c r="D9" s="133">
        <v>8</v>
      </c>
      <c r="E9" s="83"/>
      <c r="F9" s="95">
        <v>5</v>
      </c>
      <c r="G9" s="82">
        <v>7</v>
      </c>
      <c r="H9" s="83"/>
      <c r="I9" s="109">
        <v>6</v>
      </c>
      <c r="J9" s="81"/>
      <c r="K9" s="95">
        <v>7</v>
      </c>
      <c r="L9" s="81"/>
      <c r="M9" s="95">
        <v>7</v>
      </c>
      <c r="N9" s="81"/>
      <c r="O9" s="95">
        <v>8</v>
      </c>
      <c r="P9" s="81"/>
      <c r="Q9" s="95">
        <v>9</v>
      </c>
      <c r="R9" s="81"/>
      <c r="S9" s="95">
        <v>6</v>
      </c>
      <c r="T9" s="95">
        <v>4</v>
      </c>
      <c r="U9" s="109"/>
      <c r="V9" s="109">
        <v>6</v>
      </c>
      <c r="W9" s="97">
        <v>6</v>
      </c>
      <c r="X9" s="97">
        <v>8</v>
      </c>
      <c r="Y9" s="126">
        <v>9</v>
      </c>
      <c r="Z9" s="81"/>
      <c r="AA9" s="95">
        <v>7</v>
      </c>
      <c r="AB9" s="124">
        <v>7</v>
      </c>
      <c r="AC9" s="100">
        <f t="shared" si="1"/>
        <v>6.8</v>
      </c>
      <c r="AD9" s="8">
        <f t="shared" si="2"/>
        <v>7</v>
      </c>
    </row>
    <row r="10" spans="1:30" ht="12.75">
      <c r="A10" s="3">
        <f t="shared" si="0"/>
        <v>7.4</v>
      </c>
      <c r="B10" s="2">
        <v>8</v>
      </c>
      <c r="C10" s="2" t="s">
        <v>232</v>
      </c>
      <c r="D10" s="133">
        <v>4</v>
      </c>
      <c r="E10" s="83"/>
      <c r="F10" s="82">
        <v>6</v>
      </c>
      <c r="G10" s="82">
        <v>9</v>
      </c>
      <c r="H10" s="83"/>
      <c r="I10" s="109">
        <v>6</v>
      </c>
      <c r="J10" s="81"/>
      <c r="K10" s="95">
        <v>5</v>
      </c>
      <c r="L10" s="81"/>
      <c r="M10" s="95">
        <v>9</v>
      </c>
      <c r="N10" s="81"/>
      <c r="O10" s="95">
        <v>8</v>
      </c>
      <c r="P10" s="81"/>
      <c r="Q10" s="95">
        <v>9</v>
      </c>
      <c r="R10" s="81" t="s">
        <v>257</v>
      </c>
      <c r="S10" s="95">
        <v>8</v>
      </c>
      <c r="T10" s="95">
        <v>4</v>
      </c>
      <c r="U10" s="109"/>
      <c r="V10" s="109">
        <v>7</v>
      </c>
      <c r="W10" s="97">
        <v>6</v>
      </c>
      <c r="X10" s="97">
        <v>8</v>
      </c>
      <c r="Y10" s="126">
        <v>9</v>
      </c>
      <c r="Z10" s="81"/>
      <c r="AA10" s="95">
        <v>8</v>
      </c>
      <c r="AB10" s="124">
        <v>9</v>
      </c>
      <c r="AC10" s="100">
        <f t="shared" si="1"/>
        <v>7.4</v>
      </c>
      <c r="AD10" s="8">
        <v>8</v>
      </c>
    </row>
    <row r="11" spans="1:30" ht="12.75">
      <c r="A11" s="3">
        <f t="shared" si="0"/>
        <v>7.866666666666666</v>
      </c>
      <c r="B11" s="2">
        <v>9</v>
      </c>
      <c r="C11" s="2" t="s">
        <v>242</v>
      </c>
      <c r="D11" s="133">
        <v>13</v>
      </c>
      <c r="E11" s="83"/>
      <c r="F11" s="82">
        <v>6</v>
      </c>
      <c r="G11" s="82">
        <v>7</v>
      </c>
      <c r="H11" s="83"/>
      <c r="I11" s="109">
        <v>7</v>
      </c>
      <c r="J11" s="81"/>
      <c r="K11" s="95">
        <v>8</v>
      </c>
      <c r="L11" s="81"/>
      <c r="M11" s="95">
        <v>9</v>
      </c>
      <c r="N11" s="81"/>
      <c r="O11" s="95">
        <v>9</v>
      </c>
      <c r="P11" s="81"/>
      <c r="Q11" s="95">
        <v>10</v>
      </c>
      <c r="R11" s="81"/>
      <c r="S11" s="95">
        <v>8</v>
      </c>
      <c r="T11" s="95">
        <v>8</v>
      </c>
      <c r="U11" s="109"/>
      <c r="V11" s="109">
        <v>7</v>
      </c>
      <c r="W11" s="97">
        <v>6</v>
      </c>
      <c r="X11" s="97">
        <v>6</v>
      </c>
      <c r="Y11" s="126">
        <v>9</v>
      </c>
      <c r="Z11" s="81"/>
      <c r="AA11" s="95">
        <v>9</v>
      </c>
      <c r="AB11" s="124">
        <v>9</v>
      </c>
      <c r="AC11" s="100">
        <f t="shared" si="1"/>
        <v>7.866666666666666</v>
      </c>
      <c r="AD11" s="8">
        <f t="shared" si="2"/>
        <v>8</v>
      </c>
    </row>
    <row r="12" spans="1:30" ht="12.75">
      <c r="A12" s="3">
        <f t="shared" si="0"/>
        <v>8.533333333333333</v>
      </c>
      <c r="B12" s="2">
        <v>10</v>
      </c>
      <c r="C12" s="2" t="s">
        <v>241</v>
      </c>
      <c r="D12" s="133">
        <v>12</v>
      </c>
      <c r="E12" s="83"/>
      <c r="F12" s="82">
        <v>8</v>
      </c>
      <c r="G12" s="82">
        <v>6</v>
      </c>
      <c r="H12" s="83"/>
      <c r="I12" s="109">
        <v>7</v>
      </c>
      <c r="J12" s="81"/>
      <c r="K12" s="95">
        <v>10</v>
      </c>
      <c r="L12" s="81"/>
      <c r="M12" s="95">
        <v>10</v>
      </c>
      <c r="N12" s="81"/>
      <c r="O12" s="95">
        <v>10</v>
      </c>
      <c r="P12" s="81"/>
      <c r="Q12" s="95">
        <v>10</v>
      </c>
      <c r="R12" s="81"/>
      <c r="S12" s="95">
        <v>9</v>
      </c>
      <c r="T12" s="95">
        <v>6</v>
      </c>
      <c r="U12" s="109"/>
      <c r="V12" s="109">
        <v>7</v>
      </c>
      <c r="W12" s="97">
        <v>7</v>
      </c>
      <c r="X12" s="97">
        <v>9</v>
      </c>
      <c r="Y12" s="126">
        <v>9</v>
      </c>
      <c r="Z12" s="81"/>
      <c r="AA12" s="95">
        <v>10</v>
      </c>
      <c r="AB12" s="124">
        <v>10</v>
      </c>
      <c r="AC12" s="100">
        <f t="shared" si="1"/>
        <v>8.533333333333333</v>
      </c>
      <c r="AD12" s="8">
        <f t="shared" si="2"/>
        <v>9</v>
      </c>
    </row>
    <row r="13" spans="1:30" ht="12.75">
      <c r="A13" s="3">
        <f t="shared" si="0"/>
        <v>6.8125</v>
      </c>
      <c r="B13" s="2">
        <v>11</v>
      </c>
      <c r="C13" s="36" t="s">
        <v>238</v>
      </c>
      <c r="D13" s="133" t="s">
        <v>360</v>
      </c>
      <c r="E13" s="83"/>
      <c r="F13" s="82">
        <v>6</v>
      </c>
      <c r="G13" s="80">
        <v>6</v>
      </c>
      <c r="H13" s="84"/>
      <c r="I13" s="107">
        <v>8</v>
      </c>
      <c r="J13" s="81" t="s">
        <v>257</v>
      </c>
      <c r="K13" s="95">
        <v>6</v>
      </c>
      <c r="L13" s="81"/>
      <c r="M13" s="95">
        <v>9</v>
      </c>
      <c r="N13" s="81">
        <v>1</v>
      </c>
      <c r="O13" s="95">
        <v>6</v>
      </c>
      <c r="P13" s="81"/>
      <c r="Q13" s="95">
        <v>7</v>
      </c>
      <c r="R13" s="81"/>
      <c r="S13" s="95">
        <v>7</v>
      </c>
      <c r="T13" s="95">
        <v>8</v>
      </c>
      <c r="U13" s="109"/>
      <c r="V13" s="109">
        <v>6</v>
      </c>
      <c r="W13" s="96">
        <v>7</v>
      </c>
      <c r="X13" s="96">
        <v>7</v>
      </c>
      <c r="Y13" s="146">
        <v>7</v>
      </c>
      <c r="Z13" s="81"/>
      <c r="AA13" s="95">
        <v>9</v>
      </c>
      <c r="AB13" s="124">
        <v>9</v>
      </c>
      <c r="AC13" s="100">
        <f t="shared" si="1"/>
        <v>6.8125</v>
      </c>
      <c r="AD13" s="8">
        <f t="shared" si="2"/>
        <v>7</v>
      </c>
    </row>
    <row r="14" spans="1:30" ht="12.75">
      <c r="A14" s="3">
        <f t="shared" si="0"/>
        <v>7.733333333333333</v>
      </c>
      <c r="B14" s="2">
        <v>12</v>
      </c>
      <c r="C14" s="36" t="s">
        <v>230</v>
      </c>
      <c r="D14" s="133" t="s">
        <v>350</v>
      </c>
      <c r="E14" s="83"/>
      <c r="F14" s="82">
        <v>6</v>
      </c>
      <c r="G14" s="80">
        <v>8</v>
      </c>
      <c r="H14" s="84"/>
      <c r="I14" s="107">
        <v>8</v>
      </c>
      <c r="J14" s="81"/>
      <c r="K14" s="95">
        <v>8</v>
      </c>
      <c r="L14" s="81"/>
      <c r="M14" s="95">
        <v>9</v>
      </c>
      <c r="N14" s="81"/>
      <c r="O14" s="95">
        <v>8</v>
      </c>
      <c r="P14" s="81"/>
      <c r="Q14" s="95">
        <v>9</v>
      </c>
      <c r="R14" s="81"/>
      <c r="S14" s="95">
        <v>9</v>
      </c>
      <c r="T14" s="82">
        <v>8</v>
      </c>
      <c r="U14" s="143"/>
      <c r="V14" s="109">
        <v>6</v>
      </c>
      <c r="W14" s="96">
        <v>7</v>
      </c>
      <c r="X14" s="96">
        <v>6</v>
      </c>
      <c r="Y14" s="146">
        <v>7</v>
      </c>
      <c r="Z14" s="81"/>
      <c r="AA14" s="95">
        <v>9</v>
      </c>
      <c r="AB14" s="124">
        <v>8</v>
      </c>
      <c r="AC14" s="100">
        <f t="shared" si="1"/>
        <v>7.733333333333333</v>
      </c>
      <c r="AD14" s="8">
        <f t="shared" si="2"/>
        <v>8</v>
      </c>
    </row>
    <row r="15" spans="1:30" ht="12.75">
      <c r="A15" s="3">
        <f t="shared" si="0"/>
        <v>8.466666666666667</v>
      </c>
      <c r="B15" s="2">
        <v>13</v>
      </c>
      <c r="C15" s="36" t="s">
        <v>240</v>
      </c>
      <c r="D15" s="133">
        <v>11</v>
      </c>
      <c r="E15" s="83"/>
      <c r="F15" s="82">
        <v>8</v>
      </c>
      <c r="G15" s="94">
        <v>6</v>
      </c>
      <c r="H15" s="84"/>
      <c r="I15" s="107">
        <v>9</v>
      </c>
      <c r="J15" s="81"/>
      <c r="K15" s="95">
        <v>9</v>
      </c>
      <c r="L15" s="81"/>
      <c r="M15" s="95">
        <v>10</v>
      </c>
      <c r="N15" s="81"/>
      <c r="O15" s="95">
        <v>8</v>
      </c>
      <c r="P15" s="81"/>
      <c r="Q15" s="95">
        <v>9</v>
      </c>
      <c r="R15" s="81"/>
      <c r="S15" s="95">
        <v>9</v>
      </c>
      <c r="T15" s="82">
        <v>9</v>
      </c>
      <c r="U15" s="143"/>
      <c r="V15" s="109">
        <v>7</v>
      </c>
      <c r="W15" s="96">
        <v>7</v>
      </c>
      <c r="X15" s="96">
        <v>9</v>
      </c>
      <c r="Y15" s="146">
        <v>9</v>
      </c>
      <c r="Z15" s="81"/>
      <c r="AA15" s="95">
        <v>9</v>
      </c>
      <c r="AB15" s="124">
        <v>9</v>
      </c>
      <c r="AC15" s="100">
        <f t="shared" si="1"/>
        <v>8.466666666666667</v>
      </c>
      <c r="AD15" s="8">
        <v>9</v>
      </c>
    </row>
    <row r="16" spans="2:30" s="5" customFormat="1" ht="13.5" thickBot="1">
      <c r="B16" s="2"/>
      <c r="C16" s="289" t="s">
        <v>0</v>
      </c>
      <c r="D16" s="290"/>
      <c r="E16" s="116"/>
      <c r="F16" s="117">
        <f>AVERAGE(F3:F15)</f>
        <v>6.076923076923077</v>
      </c>
      <c r="G16" s="86">
        <f>AVERAGE(G3:G15)</f>
        <v>7</v>
      </c>
      <c r="H16" s="85"/>
      <c r="I16" s="108">
        <f>AVERAGE(I3:I15)</f>
        <v>7.384615384615385</v>
      </c>
      <c r="J16" s="108"/>
      <c r="K16" s="108">
        <f aca="true" t="shared" si="3" ref="K16:AB16">AVERAGE(K3:K15)</f>
        <v>7.230769230769231</v>
      </c>
      <c r="L16" s="108"/>
      <c r="M16" s="108">
        <f t="shared" si="3"/>
        <v>8.692307692307692</v>
      </c>
      <c r="N16" s="108"/>
      <c r="O16" s="108">
        <f t="shared" si="3"/>
        <v>7.923076923076923</v>
      </c>
      <c r="P16" s="108"/>
      <c r="Q16" s="108">
        <f t="shared" si="3"/>
        <v>8.846153846153847</v>
      </c>
      <c r="R16" s="108"/>
      <c r="S16" s="108">
        <f t="shared" si="3"/>
        <v>7.6923076923076925</v>
      </c>
      <c r="T16" s="108">
        <f t="shared" si="3"/>
        <v>6.461538461538462</v>
      </c>
      <c r="U16" s="108"/>
      <c r="V16" s="108">
        <f t="shared" si="3"/>
        <v>5.923076923076923</v>
      </c>
      <c r="W16" s="140">
        <f t="shared" si="3"/>
        <v>6.461538461538462</v>
      </c>
      <c r="X16" s="140">
        <f t="shared" si="3"/>
        <v>7</v>
      </c>
      <c r="Y16" s="186">
        <f>AVERAGE(Y3:Y15)</f>
        <v>7.846153846153846</v>
      </c>
      <c r="Z16" s="178"/>
      <c r="AA16" s="179">
        <f>AVERAGE(AA3:AA15)</f>
        <v>7.769230769230769</v>
      </c>
      <c r="AB16" s="242">
        <f t="shared" si="3"/>
        <v>7.923076923076923</v>
      </c>
      <c r="AC16" s="98">
        <f>AVERAGE(AC3:AC15)</f>
        <v>7.238782051282052</v>
      </c>
      <c r="AD16" s="33">
        <f>AVERAGE(AD3:AD15)</f>
        <v>7.538461538461538</v>
      </c>
    </row>
    <row r="17" spans="2:30" s="5" customFormat="1" ht="13.5" thickBot="1">
      <c r="B17" s="2"/>
      <c r="C17" s="6"/>
      <c r="D17" s="71"/>
      <c r="E17" s="270" t="s">
        <v>106</v>
      </c>
      <c r="F17" s="271"/>
      <c r="G17" s="121" t="s">
        <v>107</v>
      </c>
      <c r="H17" s="281" t="s">
        <v>108</v>
      </c>
      <c r="I17" s="283"/>
      <c r="J17" s="281" t="s">
        <v>109</v>
      </c>
      <c r="K17" s="283"/>
      <c r="L17" s="281" t="s">
        <v>110</v>
      </c>
      <c r="M17" s="283"/>
      <c r="N17" s="281" t="s">
        <v>111</v>
      </c>
      <c r="O17" s="283"/>
      <c r="P17" s="281" t="s">
        <v>112</v>
      </c>
      <c r="Q17" s="283"/>
      <c r="R17" s="293" t="s">
        <v>113</v>
      </c>
      <c r="S17" s="294"/>
      <c r="T17" s="152" t="s">
        <v>145</v>
      </c>
      <c r="U17" s="152"/>
      <c r="V17" s="152" t="s">
        <v>114</v>
      </c>
      <c r="W17" s="152" t="s">
        <v>115</v>
      </c>
      <c r="X17" s="152" t="s">
        <v>146</v>
      </c>
      <c r="Y17" s="156" t="s">
        <v>64</v>
      </c>
      <c r="Z17" s="284" t="s">
        <v>348</v>
      </c>
      <c r="AA17" s="286"/>
      <c r="AB17" s="156" t="s">
        <v>349</v>
      </c>
      <c r="AC17" s="92"/>
      <c r="AD17" s="9"/>
    </row>
    <row r="18" spans="2:30" ht="13.5" thickBot="1">
      <c r="B18" s="2"/>
      <c r="C18" s="4" t="s">
        <v>36</v>
      </c>
      <c r="D18" s="72"/>
      <c r="E18" s="293" t="s">
        <v>105</v>
      </c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4"/>
      <c r="AC18" s="69">
        <f>AD18/$B$15</f>
        <v>1</v>
      </c>
      <c r="AD18" s="8">
        <f>COUNTIF(AD3:AD15,"&gt;3")</f>
        <v>13</v>
      </c>
    </row>
    <row r="19" spans="2:30" ht="12.75">
      <c r="B19" s="2"/>
      <c r="C19" s="4" t="s">
        <v>37</v>
      </c>
      <c r="D19" s="4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>
        <f>AD19/$B$15</f>
        <v>0.8461538461538461</v>
      </c>
      <c r="AD19" s="8">
        <f>COUNTIF(AD3:AD15,"&gt;6")</f>
        <v>11</v>
      </c>
    </row>
    <row r="21" ht="12.75">
      <c r="C21" t="s">
        <v>83</v>
      </c>
    </row>
  </sheetData>
  <sheetProtection/>
  <mergeCells count="10">
    <mergeCell ref="E18:AB18"/>
    <mergeCell ref="R17:S17"/>
    <mergeCell ref="C16:D16"/>
    <mergeCell ref="E17:F17"/>
    <mergeCell ref="H17:I17"/>
    <mergeCell ref="J17:K17"/>
    <mergeCell ref="L17:M17"/>
    <mergeCell ref="N17:O17"/>
    <mergeCell ref="P17:Q17"/>
    <mergeCell ref="Z17:AA17"/>
  </mergeCells>
  <conditionalFormatting sqref="AD3:AD15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AC3:AC15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29"/>
  <sheetViews>
    <sheetView zoomScalePageLayoutView="0" workbookViewId="0" topLeftCell="E1">
      <selection activeCell="U3" sqref="U3:U15"/>
    </sheetView>
  </sheetViews>
  <sheetFormatPr defaultColWidth="9.00390625" defaultRowHeight="12.75"/>
  <cols>
    <col min="1" max="1" width="7.125" style="0" hidden="1" customWidth="1"/>
    <col min="2" max="2" width="3.00390625" style="0" bestFit="1" customWidth="1"/>
    <col min="3" max="3" width="21.125" style="0" customWidth="1"/>
    <col min="4" max="4" width="7.375" style="0" customWidth="1"/>
    <col min="5" max="5" width="7.875" style="0" customWidth="1"/>
    <col min="6" max="6" width="5.875" style="0" customWidth="1"/>
    <col min="7" max="7" width="5.375" style="0" customWidth="1"/>
    <col min="8" max="9" width="5.625" style="0" customWidth="1"/>
    <col min="10" max="10" width="3.625" style="0" customWidth="1"/>
    <col min="11" max="19" width="5.375" style="0" customWidth="1"/>
    <col min="20" max="20" width="5.75390625" style="0" customWidth="1"/>
    <col min="21" max="21" width="9.125" style="3" customWidth="1"/>
    <col min="22" max="22" width="12.125" style="10" bestFit="1" customWidth="1"/>
  </cols>
  <sheetData>
    <row r="1" spans="5:43" ht="13.5" thickBot="1">
      <c r="E1" s="70" t="s">
        <v>201</v>
      </c>
      <c r="F1" s="153"/>
      <c r="G1" s="153"/>
      <c r="H1" s="70"/>
      <c r="I1" s="70"/>
      <c r="J1" s="70"/>
      <c r="K1" s="70"/>
      <c r="L1" s="153"/>
      <c r="M1" s="153"/>
      <c r="N1" s="153"/>
      <c r="O1" s="153"/>
      <c r="P1" s="153"/>
      <c r="Q1" s="153"/>
      <c r="R1" s="153"/>
      <c r="S1" s="153"/>
      <c r="T1" s="153"/>
      <c r="U1" s="57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59"/>
      <c r="AM1" s="60"/>
      <c r="AP1" s="14"/>
      <c r="AQ1" s="15"/>
    </row>
    <row r="2" spans="2:39" ht="16.5" customHeight="1" thickBot="1">
      <c r="B2" s="61" t="s">
        <v>77</v>
      </c>
      <c r="C2" s="63" t="s">
        <v>26</v>
      </c>
      <c r="D2" s="234" t="s">
        <v>339</v>
      </c>
      <c r="E2" s="241" t="s">
        <v>78</v>
      </c>
      <c r="F2" s="77">
        <v>42660</v>
      </c>
      <c r="G2" s="78">
        <v>42663</v>
      </c>
      <c r="H2" s="78">
        <v>42667</v>
      </c>
      <c r="I2" s="77">
        <v>42677</v>
      </c>
      <c r="J2" s="119"/>
      <c r="K2" s="118">
        <v>42688</v>
      </c>
      <c r="L2" s="141">
        <v>42691</v>
      </c>
      <c r="M2" s="141">
        <v>42695</v>
      </c>
      <c r="N2" s="141">
        <v>42702</v>
      </c>
      <c r="O2" s="141">
        <v>42705</v>
      </c>
      <c r="P2" s="141">
        <v>42706</v>
      </c>
      <c r="Q2" s="141">
        <v>42716</v>
      </c>
      <c r="R2" s="154">
        <v>42723</v>
      </c>
      <c r="S2" s="154">
        <v>42730</v>
      </c>
      <c r="T2" s="78">
        <v>42733</v>
      </c>
      <c r="U2" s="64" t="s">
        <v>24</v>
      </c>
      <c r="V2" s="65" t="s">
        <v>147</v>
      </c>
      <c r="AF2" s="31"/>
      <c r="AG2" s="31"/>
      <c r="AH2" s="31"/>
      <c r="AI2" s="31"/>
      <c r="AJ2" s="31"/>
      <c r="AK2" s="31"/>
      <c r="AL2" s="31"/>
      <c r="AM2" s="31"/>
    </row>
    <row r="3" spans="1:25" ht="12.75">
      <c r="A3" s="3">
        <f aca="true" t="shared" si="0" ref="A3:A16">U3</f>
        <v>6.846153846153846</v>
      </c>
      <c r="B3" s="2">
        <v>1</v>
      </c>
      <c r="C3" s="2" t="s">
        <v>316</v>
      </c>
      <c r="D3" s="66">
        <v>10</v>
      </c>
      <c r="E3" s="193" t="s">
        <v>360</v>
      </c>
      <c r="F3" s="84">
        <v>8</v>
      </c>
      <c r="G3" s="80">
        <v>6</v>
      </c>
      <c r="H3" s="82">
        <v>7</v>
      </c>
      <c r="I3" s="252">
        <v>5</v>
      </c>
      <c r="J3" s="252"/>
      <c r="K3" s="132">
        <v>9</v>
      </c>
      <c r="L3" s="173">
        <v>8</v>
      </c>
      <c r="M3" s="187">
        <v>4</v>
      </c>
      <c r="N3" s="132">
        <v>6</v>
      </c>
      <c r="O3" s="132">
        <v>6</v>
      </c>
      <c r="P3" s="132">
        <v>8</v>
      </c>
      <c r="Q3" s="190">
        <v>8</v>
      </c>
      <c r="R3" s="129"/>
      <c r="S3" s="132">
        <v>7</v>
      </c>
      <c r="T3" s="187">
        <v>7</v>
      </c>
      <c r="U3" s="100">
        <f aca="true" t="shared" si="1" ref="U3:U16">AVERAGE(F3:T3)</f>
        <v>6.846153846153846</v>
      </c>
      <c r="V3" s="8">
        <f aca="true" t="shared" si="2" ref="V3:V16">ROUND(U3,0)</f>
        <v>7</v>
      </c>
      <c r="W3" s="1" t="s">
        <v>30</v>
      </c>
      <c r="X3" s="1">
        <f>COUNTIF(V3:V16,"&gt;8")</f>
        <v>0</v>
      </c>
      <c r="Y3" s="46">
        <f>X3/$B$16</f>
        <v>0</v>
      </c>
    </row>
    <row r="4" spans="1:25" ht="12.75">
      <c r="A4" s="3">
        <f t="shared" si="0"/>
        <v>7.3076923076923075</v>
      </c>
      <c r="B4" s="2">
        <v>2</v>
      </c>
      <c r="C4" s="2" t="s">
        <v>317</v>
      </c>
      <c r="D4" s="67">
        <v>4</v>
      </c>
      <c r="E4" s="133" t="s">
        <v>350</v>
      </c>
      <c r="F4" s="83">
        <v>4</v>
      </c>
      <c r="G4" s="95">
        <v>7</v>
      </c>
      <c r="H4" s="82">
        <v>7</v>
      </c>
      <c r="I4" s="138">
        <v>8</v>
      </c>
      <c r="J4" s="138"/>
      <c r="K4" s="95">
        <v>9</v>
      </c>
      <c r="L4" s="97">
        <v>7</v>
      </c>
      <c r="M4" s="124">
        <v>9</v>
      </c>
      <c r="N4" s="95">
        <v>5</v>
      </c>
      <c r="O4" s="95">
        <v>6</v>
      </c>
      <c r="P4" s="95">
        <v>8</v>
      </c>
      <c r="Q4" s="109">
        <v>9</v>
      </c>
      <c r="R4" s="81"/>
      <c r="S4" s="95">
        <v>7</v>
      </c>
      <c r="T4" s="124">
        <v>9</v>
      </c>
      <c r="U4" s="100">
        <f t="shared" si="1"/>
        <v>7.3076923076923075</v>
      </c>
      <c r="V4" s="8">
        <v>8</v>
      </c>
      <c r="W4" s="1" t="s">
        <v>31</v>
      </c>
      <c r="X4" s="47">
        <f>COUNTIF(V3:V16,7)+COUNTIF(V3:V16,8)</f>
        <v>13</v>
      </c>
      <c r="Y4" s="46">
        <f>X4/$B$16</f>
        <v>0.9285714285714286</v>
      </c>
    </row>
    <row r="5" spans="1:25" ht="12.75">
      <c r="A5" s="3">
        <f t="shared" si="0"/>
        <v>5.928571428571429</v>
      </c>
      <c r="B5" s="2">
        <v>3</v>
      </c>
      <c r="C5" s="2" t="s">
        <v>318</v>
      </c>
      <c r="D5" s="67">
        <v>5</v>
      </c>
      <c r="E5" s="133">
        <v>4</v>
      </c>
      <c r="F5" s="83">
        <v>6</v>
      </c>
      <c r="G5" s="82">
        <v>8</v>
      </c>
      <c r="H5" s="82">
        <v>7</v>
      </c>
      <c r="I5" s="138">
        <v>4</v>
      </c>
      <c r="J5" s="138">
        <v>1</v>
      </c>
      <c r="K5" s="95">
        <v>6</v>
      </c>
      <c r="L5" s="97">
        <v>6</v>
      </c>
      <c r="M5" s="124">
        <v>7</v>
      </c>
      <c r="N5" s="124">
        <v>6</v>
      </c>
      <c r="O5" s="95">
        <v>5</v>
      </c>
      <c r="P5" s="95">
        <v>6</v>
      </c>
      <c r="Q5" s="109">
        <v>8</v>
      </c>
      <c r="R5" s="81"/>
      <c r="S5" s="95">
        <v>7</v>
      </c>
      <c r="T5" s="124">
        <v>6</v>
      </c>
      <c r="U5" s="100">
        <f t="shared" si="1"/>
        <v>5.928571428571429</v>
      </c>
      <c r="V5" s="8">
        <f t="shared" si="2"/>
        <v>6</v>
      </c>
      <c r="W5" s="1" t="s">
        <v>32</v>
      </c>
      <c r="X5" s="47">
        <f>COUNTIF(V3:V16,4)+COUNTIF(V3:V16,5)+COUNTIF(V3:V16,6)</f>
        <v>1</v>
      </c>
      <c r="Y5" s="46">
        <f>X5/$B$16</f>
        <v>0.07142857142857142</v>
      </c>
    </row>
    <row r="6" spans="1:25" ht="12.75">
      <c r="A6" s="3">
        <f t="shared" si="0"/>
        <v>7.461538461538462</v>
      </c>
      <c r="B6" s="2">
        <v>4</v>
      </c>
      <c r="C6" s="2" t="s">
        <v>319</v>
      </c>
      <c r="D6" s="67">
        <v>4</v>
      </c>
      <c r="E6" s="133">
        <v>3</v>
      </c>
      <c r="F6" s="83">
        <v>6</v>
      </c>
      <c r="G6" s="82">
        <v>6</v>
      </c>
      <c r="H6" s="82">
        <v>7</v>
      </c>
      <c r="I6" s="138">
        <v>8</v>
      </c>
      <c r="J6" s="138"/>
      <c r="K6" s="95">
        <v>9</v>
      </c>
      <c r="L6" s="97">
        <v>7</v>
      </c>
      <c r="M6" s="124">
        <v>9</v>
      </c>
      <c r="N6" s="95">
        <v>5</v>
      </c>
      <c r="O6" s="95">
        <v>6</v>
      </c>
      <c r="P6" s="95">
        <v>8</v>
      </c>
      <c r="Q6" s="109">
        <v>9</v>
      </c>
      <c r="R6" s="81"/>
      <c r="S6" s="95">
        <v>8</v>
      </c>
      <c r="T6" s="124">
        <v>9</v>
      </c>
      <c r="U6" s="100">
        <f t="shared" si="1"/>
        <v>7.461538461538462</v>
      </c>
      <c r="V6" s="8">
        <v>8</v>
      </c>
      <c r="W6" s="1" t="s">
        <v>33</v>
      </c>
      <c r="X6" s="1">
        <f>COUNTIF(V3:V16,"&lt;4")</f>
        <v>0</v>
      </c>
      <c r="Y6" s="46">
        <f>X6/$B$16</f>
        <v>0</v>
      </c>
    </row>
    <row r="7" spans="1:25" ht="12.75">
      <c r="A7" s="3">
        <f t="shared" si="0"/>
        <v>6.538461538461538</v>
      </c>
      <c r="B7" s="2">
        <v>5</v>
      </c>
      <c r="C7" s="2" t="s">
        <v>320</v>
      </c>
      <c r="D7" s="67">
        <v>13</v>
      </c>
      <c r="E7" s="133">
        <v>12</v>
      </c>
      <c r="F7" s="83">
        <v>7</v>
      </c>
      <c r="G7" s="95">
        <v>6</v>
      </c>
      <c r="H7" s="95">
        <v>6</v>
      </c>
      <c r="I7" s="138">
        <v>4</v>
      </c>
      <c r="J7" s="138"/>
      <c r="K7" s="95">
        <v>9</v>
      </c>
      <c r="L7" s="97">
        <v>7</v>
      </c>
      <c r="M7" s="124">
        <v>4</v>
      </c>
      <c r="N7" s="124">
        <v>5</v>
      </c>
      <c r="O7" s="95">
        <v>5</v>
      </c>
      <c r="P7" s="95">
        <v>9</v>
      </c>
      <c r="Q7" s="109">
        <v>9</v>
      </c>
      <c r="R7" s="81"/>
      <c r="S7" s="95">
        <v>7</v>
      </c>
      <c r="T7" s="124">
        <v>7</v>
      </c>
      <c r="U7" s="100">
        <f t="shared" si="1"/>
        <v>6.538461538461538</v>
      </c>
      <c r="V7" s="8">
        <f t="shared" si="2"/>
        <v>7</v>
      </c>
      <c r="W7" s="48" t="s">
        <v>34</v>
      </c>
      <c r="X7" s="1">
        <f>B16-SUM(X3:X6)</f>
        <v>0</v>
      </c>
      <c r="Y7" s="46">
        <f>X7/$B$16</f>
        <v>0</v>
      </c>
    </row>
    <row r="8" spans="1:22" ht="12.75">
      <c r="A8" s="3">
        <f t="shared" si="0"/>
        <v>6.846153846153846</v>
      </c>
      <c r="B8" s="2">
        <v>6</v>
      </c>
      <c r="C8" s="2" t="s">
        <v>321</v>
      </c>
      <c r="D8" s="67">
        <v>12</v>
      </c>
      <c r="E8" s="133">
        <v>11</v>
      </c>
      <c r="F8" s="83">
        <v>9</v>
      </c>
      <c r="G8" s="82">
        <v>6</v>
      </c>
      <c r="H8" s="82">
        <v>6</v>
      </c>
      <c r="I8" s="138">
        <v>6</v>
      </c>
      <c r="J8" s="138"/>
      <c r="K8" s="95">
        <v>8</v>
      </c>
      <c r="L8" s="97">
        <v>8</v>
      </c>
      <c r="M8" s="124">
        <v>5</v>
      </c>
      <c r="N8" s="95">
        <v>6</v>
      </c>
      <c r="O8" s="95">
        <v>5</v>
      </c>
      <c r="P8" s="95">
        <v>9</v>
      </c>
      <c r="Q8" s="109">
        <v>8</v>
      </c>
      <c r="R8" s="81"/>
      <c r="S8" s="95">
        <v>6</v>
      </c>
      <c r="T8" s="124">
        <v>7</v>
      </c>
      <c r="U8" s="100">
        <f t="shared" si="1"/>
        <v>6.846153846153846</v>
      </c>
      <c r="V8" s="8">
        <f t="shared" si="2"/>
        <v>7</v>
      </c>
    </row>
    <row r="9" spans="1:22" ht="12.75">
      <c r="A9" s="3">
        <f t="shared" si="0"/>
        <v>7.538461538461538</v>
      </c>
      <c r="B9" s="2">
        <v>7</v>
      </c>
      <c r="C9" s="2" t="s">
        <v>322</v>
      </c>
      <c r="D9" s="67">
        <v>9</v>
      </c>
      <c r="E9" s="133">
        <v>8</v>
      </c>
      <c r="F9" s="83">
        <v>8</v>
      </c>
      <c r="G9" s="82">
        <v>7</v>
      </c>
      <c r="H9" s="82">
        <v>9</v>
      </c>
      <c r="I9" s="138">
        <v>5</v>
      </c>
      <c r="J9" s="138"/>
      <c r="K9" s="95">
        <v>9</v>
      </c>
      <c r="L9" s="97">
        <v>7</v>
      </c>
      <c r="M9" s="124">
        <v>9</v>
      </c>
      <c r="N9" s="95">
        <v>6</v>
      </c>
      <c r="O9" s="95">
        <v>5</v>
      </c>
      <c r="P9" s="95">
        <v>7</v>
      </c>
      <c r="Q9" s="109">
        <v>9</v>
      </c>
      <c r="R9" s="81"/>
      <c r="S9" s="95">
        <v>8</v>
      </c>
      <c r="T9" s="124">
        <v>9</v>
      </c>
      <c r="U9" s="100">
        <f t="shared" si="1"/>
        <v>7.538461538461538</v>
      </c>
      <c r="V9" s="8">
        <f t="shared" si="2"/>
        <v>8</v>
      </c>
    </row>
    <row r="10" spans="1:22" ht="12.75">
      <c r="A10" s="3">
        <f t="shared" si="0"/>
        <v>7.615384615384615</v>
      </c>
      <c r="B10" s="2">
        <v>8</v>
      </c>
      <c r="C10" s="2" t="s">
        <v>323</v>
      </c>
      <c r="D10" s="67">
        <v>12</v>
      </c>
      <c r="E10" s="133" t="s">
        <v>352</v>
      </c>
      <c r="F10" s="83">
        <v>9</v>
      </c>
      <c r="G10" s="82">
        <v>8</v>
      </c>
      <c r="H10" s="82">
        <v>8</v>
      </c>
      <c r="I10" s="138">
        <v>8</v>
      </c>
      <c r="J10" s="138"/>
      <c r="K10" s="95">
        <v>8</v>
      </c>
      <c r="L10" s="97">
        <v>8</v>
      </c>
      <c r="M10" s="124">
        <v>5</v>
      </c>
      <c r="N10" s="95">
        <v>6</v>
      </c>
      <c r="O10" s="95">
        <v>5</v>
      </c>
      <c r="P10" s="95">
        <v>9</v>
      </c>
      <c r="Q10" s="109">
        <v>9</v>
      </c>
      <c r="R10" s="81"/>
      <c r="S10" s="95">
        <v>8</v>
      </c>
      <c r="T10" s="124">
        <v>8</v>
      </c>
      <c r="U10" s="100">
        <f t="shared" si="1"/>
        <v>7.615384615384615</v>
      </c>
      <c r="V10" s="8">
        <f t="shared" si="2"/>
        <v>8</v>
      </c>
    </row>
    <row r="11" spans="1:22" ht="12.75">
      <c r="A11" s="3">
        <f t="shared" si="0"/>
        <v>7.3076923076923075</v>
      </c>
      <c r="B11" s="2">
        <v>9</v>
      </c>
      <c r="C11" s="2" t="s">
        <v>324</v>
      </c>
      <c r="D11" s="67">
        <v>10</v>
      </c>
      <c r="E11" s="133" t="s">
        <v>358</v>
      </c>
      <c r="F11" s="83">
        <v>9</v>
      </c>
      <c r="G11" s="82">
        <v>6</v>
      </c>
      <c r="H11" s="82">
        <v>7</v>
      </c>
      <c r="I11" s="138">
        <v>6</v>
      </c>
      <c r="J11" s="138"/>
      <c r="K11" s="95">
        <v>9</v>
      </c>
      <c r="L11" s="97">
        <v>8</v>
      </c>
      <c r="M11" s="124">
        <v>4</v>
      </c>
      <c r="N11" s="95">
        <v>6</v>
      </c>
      <c r="O11" s="95">
        <v>6</v>
      </c>
      <c r="P11" s="95">
        <v>8</v>
      </c>
      <c r="Q11" s="109">
        <v>9</v>
      </c>
      <c r="R11" s="81"/>
      <c r="S11" s="95">
        <v>8</v>
      </c>
      <c r="T11" s="124">
        <v>9</v>
      </c>
      <c r="U11" s="100">
        <f t="shared" si="1"/>
        <v>7.3076923076923075</v>
      </c>
      <c r="V11" s="8">
        <v>8</v>
      </c>
    </row>
    <row r="12" spans="1:22" ht="12.75">
      <c r="A12" s="3">
        <f t="shared" si="0"/>
        <v>7.384615384615385</v>
      </c>
      <c r="B12" s="2">
        <v>10</v>
      </c>
      <c r="C12" s="36" t="s">
        <v>325</v>
      </c>
      <c r="D12" s="66">
        <v>6</v>
      </c>
      <c r="E12" s="133">
        <v>5</v>
      </c>
      <c r="F12" s="83">
        <v>7</v>
      </c>
      <c r="G12" s="82">
        <v>8</v>
      </c>
      <c r="H12" s="80">
        <v>8</v>
      </c>
      <c r="I12" s="137">
        <v>5</v>
      </c>
      <c r="J12" s="137"/>
      <c r="K12" s="94">
        <v>8</v>
      </c>
      <c r="L12" s="97">
        <v>7</v>
      </c>
      <c r="M12" s="124">
        <v>7</v>
      </c>
      <c r="N12" s="95">
        <v>5</v>
      </c>
      <c r="O12" s="95">
        <v>7</v>
      </c>
      <c r="P12" s="95">
        <v>8</v>
      </c>
      <c r="Q12" s="109">
        <v>9</v>
      </c>
      <c r="R12" s="81"/>
      <c r="S12" s="95">
        <v>8</v>
      </c>
      <c r="T12" s="124">
        <v>9</v>
      </c>
      <c r="U12" s="100">
        <f t="shared" si="1"/>
        <v>7.384615384615385</v>
      </c>
      <c r="V12" s="8">
        <v>8</v>
      </c>
    </row>
    <row r="13" spans="1:22" ht="12.75">
      <c r="A13" s="3">
        <f t="shared" si="0"/>
        <v>7.769230769230769</v>
      </c>
      <c r="B13" s="2">
        <v>11</v>
      </c>
      <c r="C13" s="36" t="s">
        <v>326</v>
      </c>
      <c r="D13" s="66">
        <v>7</v>
      </c>
      <c r="E13" s="133">
        <v>6</v>
      </c>
      <c r="F13" s="83">
        <v>9</v>
      </c>
      <c r="G13" s="82">
        <v>7</v>
      </c>
      <c r="H13" s="80">
        <v>10</v>
      </c>
      <c r="I13" s="137">
        <v>5</v>
      </c>
      <c r="J13" s="137"/>
      <c r="K13" s="94">
        <v>8</v>
      </c>
      <c r="L13" s="97">
        <v>7</v>
      </c>
      <c r="M13" s="124">
        <v>9</v>
      </c>
      <c r="N13" s="95">
        <v>6</v>
      </c>
      <c r="O13" s="95">
        <v>6</v>
      </c>
      <c r="P13" s="95">
        <v>9</v>
      </c>
      <c r="Q13" s="109">
        <v>9</v>
      </c>
      <c r="R13" s="81"/>
      <c r="S13" s="95">
        <v>8</v>
      </c>
      <c r="T13" s="124">
        <v>8</v>
      </c>
      <c r="U13" s="100">
        <f t="shared" si="1"/>
        <v>7.769230769230769</v>
      </c>
      <c r="V13" s="8">
        <f t="shared" si="2"/>
        <v>8</v>
      </c>
    </row>
    <row r="14" spans="1:25" ht="12.75">
      <c r="A14" s="3">
        <f t="shared" si="0"/>
        <v>7.6923076923076925</v>
      </c>
      <c r="B14" s="2">
        <v>12</v>
      </c>
      <c r="C14" s="36" t="s">
        <v>327</v>
      </c>
      <c r="D14" s="66">
        <v>9</v>
      </c>
      <c r="E14" s="133">
        <v>8</v>
      </c>
      <c r="F14" s="83">
        <v>8</v>
      </c>
      <c r="G14" s="82">
        <v>7</v>
      </c>
      <c r="H14" s="94">
        <v>9</v>
      </c>
      <c r="I14" s="137">
        <v>8</v>
      </c>
      <c r="J14" s="137"/>
      <c r="K14" s="94">
        <v>9</v>
      </c>
      <c r="L14" s="97">
        <v>7</v>
      </c>
      <c r="M14" s="124">
        <v>9</v>
      </c>
      <c r="N14" s="95">
        <v>6</v>
      </c>
      <c r="O14" s="95">
        <v>5</v>
      </c>
      <c r="P14" s="95">
        <v>7</v>
      </c>
      <c r="Q14" s="109">
        <v>9</v>
      </c>
      <c r="R14" s="81"/>
      <c r="S14" s="95">
        <v>8</v>
      </c>
      <c r="T14" s="124">
        <v>8</v>
      </c>
      <c r="U14" s="100">
        <f t="shared" si="1"/>
        <v>7.6923076923076925</v>
      </c>
      <c r="V14" s="8">
        <f t="shared" si="2"/>
        <v>8</v>
      </c>
      <c r="Y14" s="225"/>
    </row>
    <row r="15" spans="1:25" ht="12.75">
      <c r="A15" s="3">
        <f t="shared" si="0"/>
        <v>7.538461538461538</v>
      </c>
      <c r="B15" s="2">
        <v>13</v>
      </c>
      <c r="C15" s="36" t="s">
        <v>328</v>
      </c>
      <c r="D15" s="66">
        <v>14</v>
      </c>
      <c r="E15" s="133">
        <v>13</v>
      </c>
      <c r="F15" s="83">
        <v>8</v>
      </c>
      <c r="G15" s="82">
        <v>7</v>
      </c>
      <c r="H15" s="80">
        <v>7</v>
      </c>
      <c r="I15" s="137">
        <v>8</v>
      </c>
      <c r="J15" s="137"/>
      <c r="K15" s="94">
        <v>8</v>
      </c>
      <c r="L15" s="97">
        <v>7</v>
      </c>
      <c r="M15" s="124">
        <v>5</v>
      </c>
      <c r="N15" s="95">
        <v>6</v>
      </c>
      <c r="O15" s="95">
        <v>9</v>
      </c>
      <c r="P15" s="95">
        <v>9</v>
      </c>
      <c r="Q15" s="109">
        <v>8</v>
      </c>
      <c r="R15" s="81"/>
      <c r="S15" s="95">
        <v>7</v>
      </c>
      <c r="T15" s="124">
        <v>9</v>
      </c>
      <c r="U15" s="100">
        <f t="shared" si="1"/>
        <v>7.538461538461538</v>
      </c>
      <c r="V15" s="8">
        <f t="shared" si="2"/>
        <v>8</v>
      </c>
      <c r="Y15" s="225"/>
    </row>
    <row r="16" spans="1:25" ht="12.75">
      <c r="A16" s="3">
        <f t="shared" si="0"/>
        <v>7.615384615384615</v>
      </c>
      <c r="B16" s="2">
        <v>14</v>
      </c>
      <c r="C16" s="36" t="s">
        <v>329</v>
      </c>
      <c r="D16" s="66">
        <v>7</v>
      </c>
      <c r="E16" s="133">
        <v>6</v>
      </c>
      <c r="F16" s="83">
        <v>6</v>
      </c>
      <c r="G16" s="82">
        <v>7</v>
      </c>
      <c r="H16" s="80">
        <v>10</v>
      </c>
      <c r="I16" s="137">
        <v>6</v>
      </c>
      <c r="J16" s="137"/>
      <c r="K16" s="94">
        <v>8</v>
      </c>
      <c r="L16" s="97">
        <v>7</v>
      </c>
      <c r="M16" s="124">
        <v>9</v>
      </c>
      <c r="N16" s="95">
        <v>6</v>
      </c>
      <c r="O16" s="95">
        <v>6</v>
      </c>
      <c r="P16" s="95">
        <v>9</v>
      </c>
      <c r="Q16" s="109">
        <v>9</v>
      </c>
      <c r="R16" s="81"/>
      <c r="S16" s="95">
        <v>8</v>
      </c>
      <c r="T16" s="124">
        <v>8</v>
      </c>
      <c r="U16" s="100">
        <f t="shared" si="1"/>
        <v>7.615384615384615</v>
      </c>
      <c r="V16" s="8">
        <f t="shared" si="2"/>
        <v>8</v>
      </c>
      <c r="Y16" s="225"/>
    </row>
    <row r="17" spans="2:25" s="5" customFormat="1" ht="13.5" thickBot="1">
      <c r="B17" s="2"/>
      <c r="C17" s="289" t="s">
        <v>0</v>
      </c>
      <c r="D17" s="290"/>
      <c r="E17" s="290"/>
      <c r="F17" s="85"/>
      <c r="G17" s="86">
        <f>AVERAGE(G3:G16)</f>
        <v>6.857142857142857</v>
      </c>
      <c r="H17" s="86">
        <f>AVERAGE(H3:H16)</f>
        <v>7.714285714285714</v>
      </c>
      <c r="I17" s="110"/>
      <c r="J17" s="186"/>
      <c r="K17" s="179">
        <f aca="true" t="shared" si="3" ref="K17:Q17">AVERAGE(K3:K16)</f>
        <v>8.357142857142858</v>
      </c>
      <c r="L17" s="89">
        <f t="shared" si="3"/>
        <v>7.214285714285714</v>
      </c>
      <c r="M17" s="120">
        <f t="shared" si="3"/>
        <v>6.785714285714286</v>
      </c>
      <c r="N17" s="108">
        <f t="shared" si="3"/>
        <v>5.714285714285714</v>
      </c>
      <c r="O17" s="108">
        <f t="shared" si="3"/>
        <v>5.857142857142857</v>
      </c>
      <c r="P17" s="108">
        <f t="shared" si="3"/>
        <v>8.142857142857142</v>
      </c>
      <c r="Q17" s="108">
        <f t="shared" si="3"/>
        <v>8.714285714285714</v>
      </c>
      <c r="R17" s="178"/>
      <c r="S17" s="242">
        <f>AVERAGE(S3:S16)</f>
        <v>7.5</v>
      </c>
      <c r="T17" s="242">
        <f>AVERAGE(T3:T16)</f>
        <v>8.071428571428571</v>
      </c>
      <c r="U17" s="98">
        <f>AVERAGE(U3:U16)</f>
        <v>7.24215070643642</v>
      </c>
      <c r="V17" s="33">
        <f>AVERAGE(V3:V16)</f>
        <v>7.642857142857143</v>
      </c>
      <c r="Y17" s="225"/>
    </row>
    <row r="18" spans="2:25" s="5" customFormat="1" ht="13.5" thickBot="1">
      <c r="B18" s="2"/>
      <c r="C18" s="6"/>
      <c r="D18" s="93"/>
      <c r="E18" s="71"/>
      <c r="F18" s="306" t="s">
        <v>229</v>
      </c>
      <c r="G18" s="310"/>
      <c r="H18" s="156" t="s">
        <v>107</v>
      </c>
      <c r="I18" s="293" t="s">
        <v>340</v>
      </c>
      <c r="J18" s="296"/>
      <c r="K18" s="294"/>
      <c r="L18" s="152" t="s">
        <v>109</v>
      </c>
      <c r="M18" s="180" t="s">
        <v>110</v>
      </c>
      <c r="N18" s="152" t="s">
        <v>112</v>
      </c>
      <c r="O18" s="152" t="s">
        <v>111</v>
      </c>
      <c r="P18" s="156" t="s">
        <v>113</v>
      </c>
      <c r="Q18" s="152" t="s">
        <v>145</v>
      </c>
      <c r="R18" s="293" t="s">
        <v>114</v>
      </c>
      <c r="S18" s="294"/>
      <c r="T18" s="256" t="s">
        <v>115</v>
      </c>
      <c r="U18" s="92"/>
      <c r="V18" s="9"/>
      <c r="Y18" s="225"/>
    </row>
    <row r="19" spans="2:25" ht="13.5" thickBot="1">
      <c r="B19" s="2"/>
      <c r="C19" s="4" t="s">
        <v>36</v>
      </c>
      <c r="D19" s="54"/>
      <c r="E19" s="72"/>
      <c r="F19" s="293" t="s">
        <v>202</v>
      </c>
      <c r="G19" s="296"/>
      <c r="H19" s="296"/>
      <c r="I19" s="296"/>
      <c r="J19" s="296"/>
      <c r="K19" s="296"/>
      <c r="L19" s="296"/>
      <c r="M19" s="296"/>
      <c r="N19" s="294"/>
      <c r="O19" s="296" t="s">
        <v>343</v>
      </c>
      <c r="P19" s="296"/>
      <c r="Q19" s="294"/>
      <c r="R19" s="293" t="s">
        <v>203</v>
      </c>
      <c r="S19" s="296"/>
      <c r="T19" s="294"/>
      <c r="U19" s="69">
        <f>V19/$B$16</f>
        <v>1</v>
      </c>
      <c r="V19" s="8">
        <f>COUNTIF(V3:V16,"&gt;3")</f>
        <v>14</v>
      </c>
      <c r="Y19" s="225"/>
    </row>
    <row r="20" spans="2:25" ht="12.75">
      <c r="B20" s="2"/>
      <c r="C20" s="4" t="s">
        <v>37</v>
      </c>
      <c r="D20" s="4"/>
      <c r="E20" s="4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9">
        <f>V20/$B$16</f>
        <v>0.9285714285714286</v>
      </c>
      <c r="V20" s="8">
        <f>COUNTIF(V3:V16,"&gt;6")</f>
        <v>13</v>
      </c>
      <c r="Y20" s="225"/>
    </row>
    <row r="21" ht="12.75">
      <c r="Y21" s="225"/>
    </row>
    <row r="22" spans="3:25" ht="12.75">
      <c r="C22" t="s">
        <v>337</v>
      </c>
      <c r="Y22" s="225"/>
    </row>
    <row r="23" ht="12.75">
      <c r="Y23" s="225"/>
    </row>
    <row r="24" ht="12.75">
      <c r="Y24" s="225"/>
    </row>
    <row r="25" ht="12.75">
      <c r="Y25" s="225"/>
    </row>
    <row r="26" ht="12.75">
      <c r="Y26" s="225"/>
    </row>
    <row r="27" ht="12.75">
      <c r="Y27" s="225"/>
    </row>
    <row r="28" ht="12.75">
      <c r="Y28" s="225"/>
    </row>
    <row r="29" ht="12.75">
      <c r="Y29" s="225"/>
    </row>
  </sheetData>
  <sheetProtection/>
  <mergeCells count="7">
    <mergeCell ref="R19:T19"/>
    <mergeCell ref="C17:E17"/>
    <mergeCell ref="F18:G18"/>
    <mergeCell ref="I18:K18"/>
    <mergeCell ref="F19:N19"/>
    <mergeCell ref="O19:Q19"/>
    <mergeCell ref="R18:S18"/>
  </mergeCells>
  <conditionalFormatting sqref="V3:V16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U3:U16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21"/>
  <sheetViews>
    <sheetView zoomScalePageLayoutView="0" workbookViewId="0" topLeftCell="B1">
      <selection activeCell="U8" sqref="U8"/>
    </sheetView>
  </sheetViews>
  <sheetFormatPr defaultColWidth="9.00390625" defaultRowHeight="12.75"/>
  <cols>
    <col min="1" max="1" width="5.125" style="0" hidden="1" customWidth="1"/>
    <col min="2" max="2" width="3.00390625" style="0" bestFit="1" customWidth="1"/>
    <col min="3" max="3" width="21.875" style="0" customWidth="1"/>
    <col min="4" max="4" width="6.875" style="0" customWidth="1"/>
    <col min="5" max="5" width="7.875" style="0" customWidth="1"/>
    <col min="6" max="6" width="5.875" style="0" customWidth="1"/>
    <col min="7" max="7" width="5.375" style="0" customWidth="1"/>
    <col min="8" max="9" width="5.625" style="0" customWidth="1"/>
    <col min="10" max="19" width="5.375" style="0" customWidth="1"/>
    <col min="20" max="20" width="9.875" style="3" customWidth="1"/>
    <col min="21" max="21" width="9.125" style="10" customWidth="1"/>
  </cols>
  <sheetData>
    <row r="1" spans="5:42" ht="13.5" thickBot="1">
      <c r="E1" s="70" t="s">
        <v>204</v>
      </c>
      <c r="F1" s="153"/>
      <c r="G1" s="153"/>
      <c r="H1" s="70"/>
      <c r="I1" s="70"/>
      <c r="J1" s="70"/>
      <c r="K1" s="153"/>
      <c r="L1" s="153"/>
      <c r="M1" s="153"/>
      <c r="N1" s="153"/>
      <c r="O1" s="153"/>
      <c r="P1" s="153"/>
      <c r="Q1" s="153"/>
      <c r="R1" s="153"/>
      <c r="S1" s="153"/>
      <c r="T1" s="57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59"/>
      <c r="AL1" s="60"/>
      <c r="AO1" s="14"/>
      <c r="AP1" s="15"/>
    </row>
    <row r="2" spans="2:38" ht="16.5" customHeight="1" thickBot="1">
      <c r="B2" s="61" t="s">
        <v>77</v>
      </c>
      <c r="C2" s="63" t="s">
        <v>26</v>
      </c>
      <c r="D2" s="232" t="s">
        <v>339</v>
      </c>
      <c r="E2" s="102" t="s">
        <v>78</v>
      </c>
      <c r="F2" s="77">
        <v>42625</v>
      </c>
      <c r="G2" s="78">
        <v>42632</v>
      </c>
      <c r="H2" s="78">
        <v>42634</v>
      </c>
      <c r="I2" s="77">
        <v>42674</v>
      </c>
      <c r="J2" s="118">
        <v>42688</v>
      </c>
      <c r="K2" s="141">
        <v>42691</v>
      </c>
      <c r="L2" s="149"/>
      <c r="M2" s="149">
        <v>42702</v>
      </c>
      <c r="N2" s="141">
        <v>42705</v>
      </c>
      <c r="O2" s="141">
        <v>42709</v>
      </c>
      <c r="P2" s="141">
        <v>42716</v>
      </c>
      <c r="Q2" s="149">
        <v>42723</v>
      </c>
      <c r="R2" s="154">
        <v>42730</v>
      </c>
      <c r="S2" s="118">
        <v>42733</v>
      </c>
      <c r="T2" s="259" t="s">
        <v>24</v>
      </c>
      <c r="U2" s="258" t="s">
        <v>147</v>
      </c>
      <c r="AE2" s="31"/>
      <c r="AF2" s="31"/>
      <c r="AG2" s="31"/>
      <c r="AH2" s="31"/>
      <c r="AI2" s="31"/>
      <c r="AJ2" s="31"/>
      <c r="AK2" s="31"/>
      <c r="AL2" s="31"/>
    </row>
    <row r="3" spans="1:24" ht="12.75">
      <c r="A3" s="3">
        <f aca="true" t="shared" si="0" ref="A3:A13">T3</f>
        <v>5.923076923076923</v>
      </c>
      <c r="B3" s="2">
        <v>1</v>
      </c>
      <c r="C3" s="2" t="s">
        <v>255</v>
      </c>
      <c r="D3" s="66">
        <v>15</v>
      </c>
      <c r="E3" s="193">
        <v>13</v>
      </c>
      <c r="F3" s="84">
        <v>8</v>
      </c>
      <c r="G3" s="80">
        <v>6</v>
      </c>
      <c r="H3" s="82">
        <v>6</v>
      </c>
      <c r="I3" s="131">
        <v>4</v>
      </c>
      <c r="J3" s="132">
        <v>5</v>
      </c>
      <c r="K3" s="227">
        <v>7</v>
      </c>
      <c r="L3" s="129">
        <v>2</v>
      </c>
      <c r="M3" s="132">
        <v>4</v>
      </c>
      <c r="N3" s="187">
        <v>6</v>
      </c>
      <c r="O3" s="190">
        <v>6</v>
      </c>
      <c r="P3" s="173">
        <v>7</v>
      </c>
      <c r="Q3" s="173">
        <v>7</v>
      </c>
      <c r="R3" s="173">
        <v>9</v>
      </c>
      <c r="S3" s="187"/>
      <c r="T3" s="100">
        <f aca="true" t="shared" si="1" ref="T3:T15">AVERAGE(F3:S3)</f>
        <v>5.923076923076923</v>
      </c>
      <c r="U3" s="8">
        <f aca="true" t="shared" si="2" ref="U3:U15">ROUND(T3,0)</f>
        <v>6</v>
      </c>
      <c r="V3" s="1" t="s">
        <v>30</v>
      </c>
      <c r="W3" s="1">
        <f>COUNTIF(U3:U15,"&gt;8")</f>
        <v>0</v>
      </c>
      <c r="X3" s="46">
        <f>W3/$B$15</f>
        <v>0</v>
      </c>
    </row>
    <row r="4" spans="1:24" ht="12.75">
      <c r="A4" s="3">
        <f t="shared" si="0"/>
        <v>7.083333333333333</v>
      </c>
      <c r="B4" s="2">
        <v>2</v>
      </c>
      <c r="C4" s="2" t="s">
        <v>250</v>
      </c>
      <c r="D4" s="67">
        <v>10</v>
      </c>
      <c r="E4" s="133">
        <v>8</v>
      </c>
      <c r="F4" s="83">
        <v>6</v>
      </c>
      <c r="G4" s="82">
        <v>7</v>
      </c>
      <c r="H4" s="82">
        <v>7</v>
      </c>
      <c r="I4" s="83">
        <v>6</v>
      </c>
      <c r="J4" s="95">
        <v>8</v>
      </c>
      <c r="K4" s="126">
        <v>8</v>
      </c>
      <c r="L4" s="81"/>
      <c r="M4" s="95">
        <v>5</v>
      </c>
      <c r="N4" s="124">
        <v>7</v>
      </c>
      <c r="O4" s="109">
        <v>7</v>
      </c>
      <c r="P4" s="97">
        <v>8</v>
      </c>
      <c r="Q4" s="97">
        <v>9</v>
      </c>
      <c r="R4" s="97">
        <v>7</v>
      </c>
      <c r="S4" s="124"/>
      <c r="T4" s="100">
        <f t="shared" si="1"/>
        <v>7.083333333333333</v>
      </c>
      <c r="U4" s="8">
        <f t="shared" si="2"/>
        <v>7</v>
      </c>
      <c r="V4" s="1" t="s">
        <v>31</v>
      </c>
      <c r="W4" s="47">
        <f>COUNTIF(U3:U15,7)+COUNTIF(U3:U15,8)</f>
        <v>12</v>
      </c>
      <c r="X4" s="46">
        <f>W4/$B$15</f>
        <v>0.9230769230769231</v>
      </c>
    </row>
    <row r="5" spans="1:24" ht="12.75">
      <c r="A5" s="3">
        <f t="shared" si="0"/>
        <v>7.2727272727272725</v>
      </c>
      <c r="B5" s="2">
        <v>3</v>
      </c>
      <c r="C5" s="2" t="s">
        <v>252</v>
      </c>
      <c r="D5" s="67">
        <v>13</v>
      </c>
      <c r="E5" s="133" t="s">
        <v>352</v>
      </c>
      <c r="F5" s="83">
        <v>8</v>
      </c>
      <c r="G5" s="82">
        <v>7</v>
      </c>
      <c r="H5" s="82">
        <v>7</v>
      </c>
      <c r="I5" s="83">
        <v>6</v>
      </c>
      <c r="J5" s="95">
        <v>9</v>
      </c>
      <c r="K5" s="126">
        <v>7</v>
      </c>
      <c r="L5" s="81"/>
      <c r="M5" s="95">
        <v>5</v>
      </c>
      <c r="N5" s="124">
        <v>7</v>
      </c>
      <c r="O5" s="109">
        <v>7</v>
      </c>
      <c r="P5" s="97">
        <v>8</v>
      </c>
      <c r="Q5" s="97">
        <v>9</v>
      </c>
      <c r="R5" s="97" t="s">
        <v>257</v>
      </c>
      <c r="S5" s="124"/>
      <c r="T5" s="100">
        <f t="shared" si="1"/>
        <v>7.2727272727272725</v>
      </c>
      <c r="U5" s="8">
        <v>8</v>
      </c>
      <c r="V5" s="1" t="s">
        <v>32</v>
      </c>
      <c r="W5" s="47">
        <f>COUNTIF(U3:U15,4)+COUNTIF(U3:U15,5)+COUNTIF(U3:U15,6)</f>
        <v>1</v>
      </c>
      <c r="X5" s="46">
        <f>W5/$B$15</f>
        <v>0.07692307692307693</v>
      </c>
    </row>
    <row r="6" spans="1:24" ht="12.75">
      <c r="A6" s="3">
        <f t="shared" si="0"/>
        <v>6.75</v>
      </c>
      <c r="B6" s="2">
        <v>4</v>
      </c>
      <c r="C6" s="2" t="s">
        <v>246</v>
      </c>
      <c r="D6" s="67">
        <v>6</v>
      </c>
      <c r="E6" s="133">
        <v>4</v>
      </c>
      <c r="F6" s="83">
        <v>9</v>
      </c>
      <c r="G6" s="82">
        <v>6</v>
      </c>
      <c r="H6" s="82">
        <v>5</v>
      </c>
      <c r="I6" s="83">
        <v>6</v>
      </c>
      <c r="J6" s="95">
        <v>8</v>
      </c>
      <c r="K6" s="126">
        <v>8</v>
      </c>
      <c r="L6" s="81"/>
      <c r="M6" s="95">
        <v>5</v>
      </c>
      <c r="N6" s="124">
        <v>7</v>
      </c>
      <c r="O6" s="109">
        <v>6</v>
      </c>
      <c r="P6" s="97">
        <v>7</v>
      </c>
      <c r="Q6" s="97">
        <v>7</v>
      </c>
      <c r="R6" s="97">
        <v>7</v>
      </c>
      <c r="S6" s="124"/>
      <c r="T6" s="100">
        <f t="shared" si="1"/>
        <v>6.75</v>
      </c>
      <c r="U6" s="8">
        <f t="shared" si="2"/>
        <v>7</v>
      </c>
      <c r="V6" s="1" t="s">
        <v>33</v>
      </c>
      <c r="W6" s="1">
        <f>COUNTIF(U3:U15,"&lt;4")</f>
        <v>0</v>
      </c>
      <c r="X6" s="46">
        <f>W6/$B$15</f>
        <v>0</v>
      </c>
    </row>
    <row r="7" spans="1:24" ht="12.75">
      <c r="A7" s="3">
        <f t="shared" si="0"/>
        <v>7.25</v>
      </c>
      <c r="B7" s="2">
        <v>5</v>
      </c>
      <c r="C7" s="2" t="s">
        <v>251</v>
      </c>
      <c r="D7" s="67">
        <v>11</v>
      </c>
      <c r="E7" s="133" t="s">
        <v>359</v>
      </c>
      <c r="F7" s="83">
        <v>9</v>
      </c>
      <c r="G7" s="82">
        <v>6</v>
      </c>
      <c r="H7" s="82">
        <v>7</v>
      </c>
      <c r="I7" s="83">
        <v>6</v>
      </c>
      <c r="J7" s="95">
        <v>9</v>
      </c>
      <c r="K7" s="126">
        <v>7</v>
      </c>
      <c r="L7" s="81"/>
      <c r="M7" s="95">
        <v>6</v>
      </c>
      <c r="N7" s="124">
        <v>7</v>
      </c>
      <c r="O7" s="109">
        <v>6</v>
      </c>
      <c r="P7" s="97">
        <v>8</v>
      </c>
      <c r="Q7" s="97">
        <v>9</v>
      </c>
      <c r="R7" s="97">
        <v>7</v>
      </c>
      <c r="S7" s="124"/>
      <c r="T7" s="100">
        <f t="shared" si="1"/>
        <v>7.25</v>
      </c>
      <c r="U7" s="8">
        <v>8</v>
      </c>
      <c r="V7" s="48" t="s">
        <v>34</v>
      </c>
      <c r="W7" s="1">
        <f>B15-SUM(W3:W6)</f>
        <v>0</v>
      </c>
      <c r="X7" s="46">
        <f>W7/$B$15</f>
        <v>0</v>
      </c>
    </row>
    <row r="8" spans="1:21" ht="12.75">
      <c r="A8" s="3">
        <f t="shared" si="0"/>
        <v>7.083333333333333</v>
      </c>
      <c r="B8" s="2">
        <v>6</v>
      </c>
      <c r="C8" s="2" t="s">
        <v>244</v>
      </c>
      <c r="D8" s="67">
        <v>5</v>
      </c>
      <c r="E8" s="133">
        <v>3</v>
      </c>
      <c r="F8" s="83">
        <v>9</v>
      </c>
      <c r="G8" s="95">
        <v>6</v>
      </c>
      <c r="H8" s="82">
        <v>4</v>
      </c>
      <c r="I8" s="83">
        <v>6</v>
      </c>
      <c r="J8" s="95">
        <v>7</v>
      </c>
      <c r="K8" s="126">
        <v>8</v>
      </c>
      <c r="L8" s="81"/>
      <c r="M8" s="95">
        <v>6</v>
      </c>
      <c r="N8" s="124">
        <v>7</v>
      </c>
      <c r="O8" s="109">
        <v>7</v>
      </c>
      <c r="P8" s="97">
        <v>7</v>
      </c>
      <c r="Q8" s="97">
        <v>9</v>
      </c>
      <c r="R8" s="97">
        <v>9</v>
      </c>
      <c r="S8" s="124"/>
      <c r="T8" s="100">
        <f t="shared" si="1"/>
        <v>7.083333333333333</v>
      </c>
      <c r="U8" s="8">
        <f t="shared" si="2"/>
        <v>7</v>
      </c>
    </row>
    <row r="9" spans="1:21" ht="12.75">
      <c r="A9" s="3">
        <f t="shared" si="0"/>
        <v>6.583333333333333</v>
      </c>
      <c r="B9" s="2">
        <v>7</v>
      </c>
      <c r="C9" s="2" t="s">
        <v>254</v>
      </c>
      <c r="D9" s="67">
        <v>14</v>
      </c>
      <c r="E9" s="133">
        <v>12</v>
      </c>
      <c r="F9" s="83">
        <v>8</v>
      </c>
      <c r="G9" s="82">
        <v>4</v>
      </c>
      <c r="H9" s="82">
        <v>6</v>
      </c>
      <c r="I9" s="83">
        <v>5</v>
      </c>
      <c r="J9" s="95">
        <v>5</v>
      </c>
      <c r="K9" s="126">
        <v>7</v>
      </c>
      <c r="L9" s="81"/>
      <c r="M9" s="95">
        <v>5</v>
      </c>
      <c r="N9" s="124">
        <v>6</v>
      </c>
      <c r="O9" s="109">
        <v>7</v>
      </c>
      <c r="P9" s="97">
        <v>7</v>
      </c>
      <c r="Q9" s="97">
        <v>9</v>
      </c>
      <c r="R9" s="97">
        <v>10</v>
      </c>
      <c r="S9" s="124"/>
      <c r="T9" s="100">
        <f t="shared" si="1"/>
        <v>6.583333333333333</v>
      </c>
      <c r="U9" s="8">
        <f t="shared" si="2"/>
        <v>7</v>
      </c>
    </row>
    <row r="10" spans="1:21" ht="12.75">
      <c r="A10" s="3">
        <f t="shared" si="0"/>
        <v>7</v>
      </c>
      <c r="B10" s="2">
        <v>8</v>
      </c>
      <c r="C10" s="2" t="s">
        <v>245</v>
      </c>
      <c r="D10" s="67">
        <v>5</v>
      </c>
      <c r="E10" s="133">
        <v>3</v>
      </c>
      <c r="F10" s="83">
        <v>9</v>
      </c>
      <c r="G10" s="82">
        <v>6</v>
      </c>
      <c r="H10" s="82">
        <v>4</v>
      </c>
      <c r="I10" s="83">
        <v>6</v>
      </c>
      <c r="J10" s="95">
        <v>7</v>
      </c>
      <c r="K10" s="126">
        <v>8</v>
      </c>
      <c r="L10" s="81"/>
      <c r="M10" s="95">
        <v>6</v>
      </c>
      <c r="N10" s="124">
        <v>7</v>
      </c>
      <c r="O10" s="109">
        <v>7</v>
      </c>
      <c r="P10" s="97">
        <v>7</v>
      </c>
      <c r="Q10" s="97">
        <v>9</v>
      </c>
      <c r="R10" s="97">
        <v>8</v>
      </c>
      <c r="S10" s="124"/>
      <c r="T10" s="100">
        <f t="shared" si="1"/>
        <v>7</v>
      </c>
      <c r="U10" s="8">
        <f t="shared" si="2"/>
        <v>7</v>
      </c>
    </row>
    <row r="11" spans="1:21" ht="12.75">
      <c r="A11" s="3">
        <f t="shared" si="0"/>
        <v>6.545454545454546</v>
      </c>
      <c r="B11" s="2">
        <v>9</v>
      </c>
      <c r="C11" s="2" t="s">
        <v>243</v>
      </c>
      <c r="D11" s="67">
        <v>11</v>
      </c>
      <c r="E11" s="133" t="s">
        <v>350</v>
      </c>
      <c r="F11" s="83">
        <v>8</v>
      </c>
      <c r="G11" s="82">
        <v>5</v>
      </c>
      <c r="H11" s="82">
        <v>7</v>
      </c>
      <c r="I11" s="83">
        <v>5</v>
      </c>
      <c r="J11" s="95">
        <v>9</v>
      </c>
      <c r="K11" s="126">
        <v>5</v>
      </c>
      <c r="L11" s="81"/>
      <c r="M11" s="95">
        <v>6</v>
      </c>
      <c r="N11" s="124">
        <v>7</v>
      </c>
      <c r="O11" s="109">
        <v>6</v>
      </c>
      <c r="P11" s="97">
        <v>7</v>
      </c>
      <c r="Q11" s="97">
        <v>7</v>
      </c>
      <c r="R11" s="97" t="s">
        <v>257</v>
      </c>
      <c r="S11" s="124"/>
      <c r="T11" s="100">
        <f t="shared" si="1"/>
        <v>6.545454545454546</v>
      </c>
      <c r="U11" s="8">
        <f t="shared" si="2"/>
        <v>7</v>
      </c>
    </row>
    <row r="12" spans="1:21" ht="12.75">
      <c r="A12" s="3">
        <f t="shared" si="0"/>
        <v>7.416666666666667</v>
      </c>
      <c r="B12" s="2">
        <v>10</v>
      </c>
      <c r="C12" s="2" t="s">
        <v>248</v>
      </c>
      <c r="D12" s="67">
        <v>8</v>
      </c>
      <c r="E12" s="133">
        <v>6</v>
      </c>
      <c r="F12" s="83">
        <v>9</v>
      </c>
      <c r="G12" s="82">
        <v>6</v>
      </c>
      <c r="H12" s="82">
        <v>7</v>
      </c>
      <c r="I12" s="83">
        <v>5</v>
      </c>
      <c r="J12" s="95">
        <v>8</v>
      </c>
      <c r="K12" s="126">
        <v>7</v>
      </c>
      <c r="L12" s="81"/>
      <c r="M12" s="95">
        <v>9</v>
      </c>
      <c r="N12" s="124">
        <v>7</v>
      </c>
      <c r="O12" s="109">
        <v>7</v>
      </c>
      <c r="P12" s="97">
        <v>8</v>
      </c>
      <c r="Q12" s="97">
        <v>9</v>
      </c>
      <c r="R12" s="97">
        <v>7</v>
      </c>
      <c r="S12" s="124"/>
      <c r="T12" s="100">
        <f t="shared" si="1"/>
        <v>7.416666666666667</v>
      </c>
      <c r="U12" s="8">
        <v>8</v>
      </c>
    </row>
    <row r="13" spans="1:21" ht="12.75">
      <c r="A13" s="3">
        <f t="shared" si="0"/>
        <v>7.416666666666667</v>
      </c>
      <c r="B13" s="2">
        <v>11</v>
      </c>
      <c r="C13" s="36" t="s">
        <v>253</v>
      </c>
      <c r="D13" s="66">
        <v>13</v>
      </c>
      <c r="E13" s="133">
        <v>11</v>
      </c>
      <c r="F13" s="83">
        <v>8</v>
      </c>
      <c r="G13" s="82">
        <v>7</v>
      </c>
      <c r="H13" s="80">
        <v>7</v>
      </c>
      <c r="I13" s="84">
        <v>7</v>
      </c>
      <c r="J13" s="94">
        <v>9</v>
      </c>
      <c r="K13" s="126">
        <v>7</v>
      </c>
      <c r="L13" s="81"/>
      <c r="M13" s="95">
        <v>5</v>
      </c>
      <c r="N13" s="124">
        <v>7</v>
      </c>
      <c r="O13" s="109">
        <v>7</v>
      </c>
      <c r="P13" s="97">
        <v>8</v>
      </c>
      <c r="Q13" s="97">
        <v>9</v>
      </c>
      <c r="R13" s="97">
        <v>8</v>
      </c>
      <c r="S13" s="124"/>
      <c r="T13" s="100">
        <f t="shared" si="1"/>
        <v>7.416666666666667</v>
      </c>
      <c r="U13" s="8">
        <v>8</v>
      </c>
    </row>
    <row r="14" spans="1:21" ht="12.75">
      <c r="A14" s="3">
        <f>T14</f>
        <v>7.166666666666667</v>
      </c>
      <c r="B14" s="2">
        <v>12</v>
      </c>
      <c r="C14" s="36" t="s">
        <v>249</v>
      </c>
      <c r="D14" s="66">
        <v>10</v>
      </c>
      <c r="E14" s="133">
        <v>8</v>
      </c>
      <c r="F14" s="83">
        <v>6</v>
      </c>
      <c r="G14" s="82">
        <v>7</v>
      </c>
      <c r="H14" s="80">
        <v>7</v>
      </c>
      <c r="I14" s="84">
        <v>6</v>
      </c>
      <c r="J14" s="94">
        <v>8</v>
      </c>
      <c r="K14" s="126">
        <v>8</v>
      </c>
      <c r="L14" s="81"/>
      <c r="M14" s="95">
        <v>5</v>
      </c>
      <c r="N14" s="124">
        <v>7</v>
      </c>
      <c r="O14" s="109">
        <v>7</v>
      </c>
      <c r="P14" s="97">
        <v>8</v>
      </c>
      <c r="Q14" s="97">
        <v>9</v>
      </c>
      <c r="R14" s="97">
        <v>8</v>
      </c>
      <c r="S14" s="124"/>
      <c r="T14" s="100">
        <f t="shared" si="1"/>
        <v>7.166666666666667</v>
      </c>
      <c r="U14" s="8">
        <f t="shared" si="2"/>
        <v>7</v>
      </c>
    </row>
    <row r="15" spans="1:21" ht="12.75">
      <c r="A15" s="3">
        <f>T15</f>
        <v>6.833333333333333</v>
      </c>
      <c r="B15" s="2">
        <v>13</v>
      </c>
      <c r="C15" s="36" t="s">
        <v>247</v>
      </c>
      <c r="D15" s="66">
        <v>7</v>
      </c>
      <c r="E15" s="133">
        <v>5</v>
      </c>
      <c r="F15" s="83">
        <v>5</v>
      </c>
      <c r="G15" s="95">
        <v>6</v>
      </c>
      <c r="H15" s="80">
        <v>7</v>
      </c>
      <c r="I15" s="84">
        <v>5</v>
      </c>
      <c r="J15" s="94">
        <v>9</v>
      </c>
      <c r="K15" s="126">
        <v>7</v>
      </c>
      <c r="L15" s="81"/>
      <c r="M15" s="95">
        <v>6</v>
      </c>
      <c r="N15" s="124">
        <v>6</v>
      </c>
      <c r="O15" s="109">
        <v>6</v>
      </c>
      <c r="P15" s="97">
        <v>7</v>
      </c>
      <c r="Q15" s="97">
        <v>9</v>
      </c>
      <c r="R15" s="97">
        <v>9</v>
      </c>
      <c r="S15" s="124"/>
      <c r="T15" s="100">
        <f t="shared" si="1"/>
        <v>6.833333333333333</v>
      </c>
      <c r="U15" s="8">
        <f t="shared" si="2"/>
        <v>7</v>
      </c>
    </row>
    <row r="16" spans="2:21" s="5" customFormat="1" ht="13.5" thickBot="1">
      <c r="B16" s="2"/>
      <c r="C16" s="289" t="s">
        <v>0</v>
      </c>
      <c r="D16" s="290"/>
      <c r="E16" s="290"/>
      <c r="F16" s="85"/>
      <c r="G16" s="86">
        <f>AVERAGE(G3:G15)</f>
        <v>6.076923076923077</v>
      </c>
      <c r="H16" s="86">
        <f>AVERAGE(H3:H15)</f>
        <v>6.230769230769231</v>
      </c>
      <c r="I16" s="85"/>
      <c r="J16" s="86">
        <f aca="true" t="shared" si="3" ref="J16:Q16">AVERAGE(J3:J15)</f>
        <v>7.769230769230769</v>
      </c>
      <c r="K16" s="110">
        <f t="shared" si="3"/>
        <v>7.230769230769231</v>
      </c>
      <c r="L16" s="178"/>
      <c r="M16" s="179">
        <f t="shared" si="3"/>
        <v>5.615384615384615</v>
      </c>
      <c r="N16" s="120">
        <f t="shared" si="3"/>
        <v>6.769230769230769</v>
      </c>
      <c r="O16" s="108">
        <f t="shared" si="3"/>
        <v>6.615384615384615</v>
      </c>
      <c r="P16" s="140">
        <f t="shared" si="3"/>
        <v>7.461538461538462</v>
      </c>
      <c r="Q16" s="128">
        <f t="shared" si="3"/>
        <v>8.538461538461538</v>
      </c>
      <c r="R16" s="128"/>
      <c r="S16" s="242"/>
      <c r="T16" s="98">
        <f>AVERAGE(T3:T15)</f>
        <v>6.948045544199392</v>
      </c>
      <c r="U16" s="33">
        <f>AVERAGE(U3:U15)</f>
        <v>7.230769230769231</v>
      </c>
    </row>
    <row r="17" spans="2:21" s="5" customFormat="1" ht="13.5" thickBot="1">
      <c r="B17" s="2"/>
      <c r="C17" s="6"/>
      <c r="D17" s="93"/>
      <c r="E17" s="71"/>
      <c r="F17" s="306" t="s">
        <v>229</v>
      </c>
      <c r="G17" s="310"/>
      <c r="H17" s="156" t="s">
        <v>107</v>
      </c>
      <c r="I17" s="293" t="s">
        <v>340</v>
      </c>
      <c r="J17" s="294"/>
      <c r="K17" s="152" t="s">
        <v>109</v>
      </c>
      <c r="L17" s="243"/>
      <c r="M17" s="243" t="s">
        <v>110</v>
      </c>
      <c r="N17" s="152" t="s">
        <v>112</v>
      </c>
      <c r="O17" s="152" t="s">
        <v>111</v>
      </c>
      <c r="P17" s="156" t="s">
        <v>113</v>
      </c>
      <c r="Q17" s="236" t="s">
        <v>145</v>
      </c>
      <c r="R17" s="236" t="s">
        <v>361</v>
      </c>
      <c r="S17" s="156" t="s">
        <v>114</v>
      </c>
      <c r="T17" s="92"/>
      <c r="U17" s="9"/>
    </row>
    <row r="18" spans="2:21" ht="13.5" thickBot="1">
      <c r="B18" s="2"/>
      <c r="C18" s="4" t="s">
        <v>36</v>
      </c>
      <c r="D18" s="54"/>
      <c r="E18" s="72"/>
      <c r="F18" s="293" t="s">
        <v>202</v>
      </c>
      <c r="G18" s="296"/>
      <c r="H18" s="296"/>
      <c r="I18" s="296"/>
      <c r="J18" s="296"/>
      <c r="K18" s="296"/>
      <c r="L18" s="296"/>
      <c r="M18" s="296"/>
      <c r="N18" s="294"/>
      <c r="O18" s="296" t="s">
        <v>343</v>
      </c>
      <c r="P18" s="296"/>
      <c r="Q18" s="294"/>
      <c r="R18" s="180"/>
      <c r="S18" s="253" t="s">
        <v>203</v>
      </c>
      <c r="T18" s="69">
        <f>U18/$B$15</f>
        <v>1</v>
      </c>
      <c r="U18" s="8">
        <f>COUNTIF(U3:U15,"&gt;3")</f>
        <v>13</v>
      </c>
    </row>
    <row r="19" spans="2:21" ht="12.75">
      <c r="B19" s="2"/>
      <c r="C19" s="4" t="s">
        <v>37</v>
      </c>
      <c r="D19" s="4"/>
      <c r="E19" s="4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9">
        <f>U19/$B$15</f>
        <v>0.9230769230769231</v>
      </c>
      <c r="U19" s="8">
        <f>COUNTIF(U3:U15,"&gt;6")</f>
        <v>12</v>
      </c>
    </row>
    <row r="21" spans="3:6" ht="12.75">
      <c r="C21" t="s">
        <v>338</v>
      </c>
      <c r="F21" t="s">
        <v>353</v>
      </c>
    </row>
  </sheetData>
  <sheetProtection/>
  <mergeCells count="5">
    <mergeCell ref="O18:Q18"/>
    <mergeCell ref="C16:E16"/>
    <mergeCell ref="F17:G17"/>
    <mergeCell ref="I17:J17"/>
    <mergeCell ref="F18:N18"/>
  </mergeCells>
  <conditionalFormatting sqref="U3:U15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T3:T15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1-й семестр</dc:title>
  <dc:subject/>
  <dc:creator>Mike</dc:creator>
  <cp:keywords/>
  <dc:description/>
  <cp:lastModifiedBy>Mike</cp:lastModifiedBy>
  <cp:lastPrinted>2015-01-12T10:57:54Z</cp:lastPrinted>
  <dcterms:created xsi:type="dcterms:W3CDTF">2004-12-18T17:35:54Z</dcterms:created>
  <dcterms:modified xsi:type="dcterms:W3CDTF">2017-01-20T11:05:42Z</dcterms:modified>
  <cp:category/>
  <cp:version/>
  <cp:contentType/>
  <cp:contentStatus/>
</cp:coreProperties>
</file>