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chartsheets/sheet2.xml" ContentType="application/vnd.openxmlformats-officedocument.spreadsheetml.chart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3680" windowHeight="8100" tabRatio="753" activeTab="1"/>
  </bookViews>
  <sheets>
    <sheet name="25в_ПО" sheetId="1" r:id="rId1"/>
    <sheet name="26вк_ПО" sheetId="2" r:id="rId2"/>
    <sheet name="46ппа_САПР" sheetId="3" r:id="rId3"/>
    <sheet name="47ппа-1_Прогр" sheetId="4" r:id="rId4"/>
    <sheet name="47ппа-1_ИТ" sheetId="5" r:id="rId5"/>
    <sheet name="213ту-1_СК_ИТ" sheetId="6" r:id="rId6"/>
    <sheet name="214тку-1_СК_ИТ" sheetId="7" r:id="rId7"/>
    <sheet name="Отчет" sheetId="8" r:id="rId8"/>
    <sheet name="Лучшие" sheetId="9" r:id="rId9"/>
    <sheet name="Худшие" sheetId="10" r:id="rId10"/>
    <sheet name="Ср_балл" sheetId="11" r:id="rId11"/>
    <sheet name="Кач_успев" sheetId="12" r:id="rId12"/>
    <sheet name="Оценки" sheetId="13" r:id="rId13"/>
    <sheet name="Успеваемость" sheetId="14" r:id="rId14"/>
    <sheet name="Среднее_по_семестрам" sheetId="15" r:id="rId15"/>
  </sheets>
  <definedNames>
    <definedName name="a" localSheetId="2">'46ппа_САПР'!$B$3</definedName>
    <definedName name="a">'47ппа-1_ИТ'!$B$3</definedName>
  </definedNames>
  <calcPr fullCalcOnLoad="1"/>
</workbook>
</file>

<file path=xl/sharedStrings.xml><?xml version="1.0" encoding="utf-8"?>
<sst xmlns="http://schemas.openxmlformats.org/spreadsheetml/2006/main" count="513" uniqueCount="271">
  <si>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</si>
  <si>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</si>
  <si>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</si>
  <si>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</si>
  <si>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</si>
  <si>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</si>
  <si>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</si>
  <si>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</si>
  <si>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</si>
  <si>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</si>
  <si>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</si>
  <si>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</si>
  <si>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</si>
  <si>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</si>
  <si>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</si>
  <si>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</si>
  <si>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</si>
  <si>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</si>
  <si>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</si>
  <si>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</si>
  <si>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</si>
  <si>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</si>
  <si>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</si>
  <si>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</si>
  <si>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</si>
  <si>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</si>
  <si>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</si>
  <si>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</si>
  <si>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</si>
  <si>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</si>
  <si>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</si>
  <si>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</si>
  <si>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</si>
  <si>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</si>
  <si>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</si>
  <si>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</si>
  <si>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</si>
  <si>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</si>
  <si>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</si>
  <si>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</si>
  <si>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</si>
  <si>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</si>
  <si>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</si>
  <si>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</si>
  <si>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</si>
  <si>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</si>
  <si>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</si>
  <si>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</si>
  <si>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</si>
  <si>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</si>
  <si>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Программное обеспечение (ПО):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</si>
  <si>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</si>
  <si>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</si>
  <si>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</si>
  <si>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</si>
  <si>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</si>
  <si>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</si>
  <si>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</si>
  <si>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</si>
  <si>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</si>
  <si>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</si>
  <si>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</si>
  <si>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</si>
  <si>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</si>
  <si>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</si>
  <si>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</si>
  <si>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</si>
  <si>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</si>
  <si>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</si>
  <si>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ЛР1.5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</si>
  <si>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</si>
  <si>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</si>
  <si>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</si>
  <si>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</si>
  <si>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</si>
  <si>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</si>
  <si>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Варианты:</t>
  </si>
  <si>
    <t>ЛР8</t>
  </si>
  <si>
    <t>1 гр. - N (N - номер компьютера)</t>
  </si>
  <si>
    <t>Варианты по номеру компьютера (N)</t>
  </si>
  <si>
    <t>12/13-II</t>
  </si>
  <si>
    <t>13/14-I</t>
  </si>
  <si>
    <t>13/14-II</t>
  </si>
  <si>
    <t>Варианты:N+13 (N - номер компьютера)</t>
  </si>
  <si>
    <t>1</t>
  </si>
  <si>
    <t>14/15-I</t>
  </si>
  <si>
    <t>VI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</si>
  <si>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</si>
  <si>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</si>
  <si>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</si>
  <si>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</si>
  <si>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</si>
  <si>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</si>
  <si>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</si>
  <si>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</si>
  <si>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+ 11 (N - номер компьютера).</t>
  </si>
  <si>
    <t>Варианты по номеру компьютера (N).</t>
  </si>
  <si>
    <t>Варианты: N (N - номер комп.)</t>
  </si>
  <si>
    <t>ЛР2.1</t>
  </si>
  <si>
    <t>ЛР2.2</t>
  </si>
  <si>
    <t>ЛР2.3</t>
  </si>
  <si>
    <t>ЛР2.4</t>
  </si>
  <si>
    <t>Экзамен</t>
  </si>
  <si>
    <t>ОКР№2</t>
  </si>
  <si>
    <t>Итог</t>
  </si>
  <si>
    <t>IV сем.</t>
  </si>
  <si>
    <t>н</t>
  </si>
  <si>
    <t>III сем.</t>
  </si>
  <si>
    <t>14/15-II</t>
  </si>
  <si>
    <t>Бернацкий Алексей</t>
  </si>
  <si>
    <t>Гончарёнок Евгений</t>
  </si>
  <si>
    <t>Гришкевич Андрей</t>
  </si>
  <si>
    <t xml:space="preserve">Гришко Евгений </t>
  </si>
  <si>
    <t>Дутко Артем</t>
  </si>
  <si>
    <t>Змитрович Станислав</t>
  </si>
  <si>
    <t>Змитрович Александр</t>
  </si>
  <si>
    <t>Карпович Дмитрий</t>
  </si>
  <si>
    <t>Колошиц Владислав</t>
  </si>
  <si>
    <t>Лагезо Артур</t>
  </si>
  <si>
    <t>Лисовский Павел</t>
  </si>
  <si>
    <t>Мисюро Александр</t>
  </si>
  <si>
    <t>Мороз Михаил</t>
  </si>
  <si>
    <t>13</t>
  </si>
  <si>
    <t>5</t>
  </si>
  <si>
    <t>9</t>
  </si>
  <si>
    <t>10</t>
  </si>
  <si>
    <t>ЛР4</t>
  </si>
  <si>
    <t>ЛР6</t>
  </si>
  <si>
    <t>Системы автоматизированного проектирования, гр. 46ппа, 3 курс.</t>
  </si>
  <si>
    <t>3</t>
  </si>
  <si>
    <t>Авдиенок Олег</t>
  </si>
  <si>
    <t>Адамчик Маргарита</t>
  </si>
  <si>
    <t>Белый Святослав</t>
  </si>
  <si>
    <t>Борисевич Максим</t>
  </si>
  <si>
    <t>Бунько Ян</t>
  </si>
  <si>
    <t>Гайса Денис</t>
  </si>
  <si>
    <t>Готто Евгений</t>
  </si>
  <si>
    <t>Дядуль Дарья</t>
  </si>
  <si>
    <t>Егоров Марк</t>
  </si>
  <si>
    <t>Жерносек Максим</t>
  </si>
  <si>
    <t>Кенть Евгений</t>
  </si>
  <si>
    <t>Комашило Владимир</t>
  </si>
  <si>
    <t>Коменч Сергей</t>
  </si>
  <si>
    <t>Кузуб Анна</t>
  </si>
  <si>
    <t>Лозовская Каринна</t>
  </si>
  <si>
    <t>Луня Денис</t>
  </si>
  <si>
    <t>Минкевич Ксения</t>
  </si>
  <si>
    <t>Новокунский Владислав</t>
  </si>
  <si>
    <t>Орловец Юрий</t>
  </si>
  <si>
    <t>Плотников Дмитрий</t>
  </si>
  <si>
    <t>Попов Кирилл</t>
  </si>
  <si>
    <t>Русинович Максим</t>
  </si>
  <si>
    <t>Сачко Артем</t>
  </si>
  <si>
    <t>Селицкий Роман</t>
  </si>
  <si>
    <t>Слюзков Артем</t>
  </si>
  <si>
    <t>Федоров Алексей</t>
  </si>
  <si>
    <t>Филон Владислав</t>
  </si>
  <si>
    <t>Шот-Четович Александр</t>
  </si>
  <si>
    <t>Программное обеспечение, гр. 25в, 3 курс.</t>
  </si>
  <si>
    <t>Бессараб Евгений</t>
  </si>
  <si>
    <t>Борисевич Виталий</t>
  </si>
  <si>
    <t>Бородин Владислав</t>
  </si>
  <si>
    <t>Буракевич Евгений</t>
  </si>
  <si>
    <t>Гайда Игнат</t>
  </si>
  <si>
    <t>Гончарик Виталий</t>
  </si>
  <si>
    <t>Гура Сергей</t>
  </si>
  <si>
    <t>Каспер Владислав</t>
  </si>
  <si>
    <t>Кушнер Дмитрий</t>
  </si>
  <si>
    <t>Ленкевич Дмитрий</t>
  </si>
  <si>
    <t>Леоник Кирилл</t>
  </si>
  <si>
    <t>Лучко Дмитрий</t>
  </si>
  <si>
    <t>Макусь Сергей</t>
  </si>
  <si>
    <t>Марцевич Владислав</t>
  </si>
  <si>
    <t>Матусевич Григорий</t>
  </si>
  <si>
    <t>Саврас Денис</t>
  </si>
  <si>
    <t>Савчик Александр</t>
  </si>
  <si>
    <t>Таренть Илья</t>
  </si>
  <si>
    <t>Царук Алексей</t>
  </si>
  <si>
    <t>Янович Павел</t>
  </si>
  <si>
    <t>Янчи Александр</t>
  </si>
  <si>
    <t>Программное обеспечение, гр. 26вк, 3 курс.</t>
  </si>
  <si>
    <t>2 гр. - N + 13</t>
  </si>
  <si>
    <t>Программирование, гр. 47ппа-1, 2 курс.</t>
  </si>
  <si>
    <t>7/5</t>
  </si>
  <si>
    <t>Спец. курс "Информационные технологии", гр. 213ту, 2 курс.</t>
  </si>
  <si>
    <t>Адамчик Александр</t>
  </si>
  <si>
    <t>Богдан Владислав</t>
  </si>
  <si>
    <t>Борко Руслан</t>
  </si>
  <si>
    <t>Гук Олег</t>
  </si>
  <si>
    <t>Гуща Артем</t>
  </si>
  <si>
    <t>Жуковский Евгений</t>
  </si>
  <si>
    <t>Исмаилов Вадим</t>
  </si>
  <si>
    <t>Кушнер Валерий</t>
  </si>
  <si>
    <t>Лукьянов Александр</t>
  </si>
  <si>
    <t>Михневич Александр</t>
  </si>
  <si>
    <t>Мытник Павел</t>
  </si>
  <si>
    <t>Мышковец Влад</t>
  </si>
  <si>
    <t>Спец. курс "Информационные технологии", гр. 214тку, 2 курс.</t>
  </si>
  <si>
    <t>Актунович Ярослав</t>
  </si>
  <si>
    <t>Бондарев Сергей</t>
  </si>
  <si>
    <t>Головач Виталий</t>
  </si>
  <si>
    <t>Головач Артур</t>
  </si>
  <si>
    <t>Горелик Виктор</t>
  </si>
  <si>
    <t>Давыдчук Андрей</t>
  </si>
  <si>
    <t>Жидис Вадим</t>
  </si>
  <si>
    <t>Жмаев Дмитрий</t>
  </si>
  <si>
    <t>Лапко Владислав</t>
  </si>
  <si>
    <t>Программирование (Прогр.):</t>
  </si>
  <si>
    <t>47ппа-1</t>
  </si>
  <si>
    <t>25в</t>
  </si>
  <si>
    <t>26вк</t>
  </si>
  <si>
    <t>46ппа</t>
  </si>
  <si>
    <t>213ту-1</t>
  </si>
  <si>
    <t>214тку-1</t>
  </si>
  <si>
    <t>25в ПО</t>
  </si>
  <si>
    <t>26вк ПО</t>
  </si>
  <si>
    <t>46ппа САПР</t>
  </si>
  <si>
    <t>47ппа-1 ИТ</t>
  </si>
  <si>
    <t>47ппа-1 Прогр.</t>
  </si>
  <si>
    <t>213ту-1 СК ИТ</t>
  </si>
  <si>
    <t>214тку-1 СК ИТ</t>
  </si>
  <si>
    <t>Мотевич Михаил</t>
  </si>
  <si>
    <t>Орехво Антон</t>
  </si>
  <si>
    <t>Пашко Евгений</t>
  </si>
  <si>
    <t>4</t>
  </si>
  <si>
    <t>Писарь Кирилл</t>
  </si>
  <si>
    <t>Рыхлицкий Дмитрий</t>
  </si>
  <si>
    <t>6</t>
  </si>
  <si>
    <t>Смурага Алексей</t>
  </si>
  <si>
    <t>Садоха Владислав</t>
  </si>
  <si>
    <t>Улановский Илья</t>
  </si>
  <si>
    <t>8</t>
  </si>
  <si>
    <t>Шибутович Андрей</t>
  </si>
  <si>
    <t>11</t>
  </si>
  <si>
    <t>Шинтарь Кирилл</t>
  </si>
  <si>
    <t>12</t>
  </si>
  <si>
    <t>Шот Павел</t>
  </si>
  <si>
    <t>Информационные технологии, гр. 47ппа-1, 2 курс.</t>
  </si>
  <si>
    <t>Алюшкевич Валерий</t>
  </si>
  <si>
    <t>Брейво Артем</t>
  </si>
  <si>
    <t>Васько Дмитрий</t>
  </si>
  <si>
    <t>Вильбик Александр</t>
  </si>
  <si>
    <t>Вороно Владислав</t>
  </si>
  <si>
    <t>Гаель Дмитрий</t>
  </si>
  <si>
    <t>Дюк Ярослав</t>
  </si>
  <si>
    <t>Жих Александр</t>
  </si>
  <si>
    <t>Жминда Артур</t>
  </si>
  <si>
    <t>Зданович Леонид</t>
  </si>
  <si>
    <t>Ивашкевич Артур</t>
  </si>
  <si>
    <t>Костин Егор</t>
  </si>
  <si>
    <t>Кошко Сергей</t>
  </si>
  <si>
    <t>Зенкевич Александр</t>
  </si>
  <si>
    <t>Шеванюк Михаил</t>
  </si>
  <si>
    <t>15/16-I</t>
  </si>
  <si>
    <t>15/16-II</t>
  </si>
  <si>
    <t>2 / 1</t>
  </si>
  <si>
    <t>2/3</t>
  </si>
  <si>
    <t>7/3</t>
  </si>
  <si>
    <t>2 / 5</t>
  </si>
  <si>
    <t>Т1, ЛР1</t>
  </si>
  <si>
    <t>Т2, ЛР2</t>
  </si>
  <si>
    <t>ЛР16</t>
  </si>
  <si>
    <t>Тест-1</t>
  </si>
  <si>
    <t>Тест-2</t>
  </si>
  <si>
    <t>ОКР-1</t>
  </si>
  <si>
    <t>ОКР-2</t>
  </si>
  <si>
    <t>Сумма</t>
  </si>
  <si>
    <t>-</t>
  </si>
  <si>
    <t>2</t>
  </si>
  <si>
    <t>2-й семестр 2015-16 уч.г.</t>
  </si>
  <si>
    <t>Пересдал 30.09.2016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</si>
</sst>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  <numFmt numFmtId="175" formatCode="d/m;@"/>
    <numFmt numFmtId="176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indexed="13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0" fillId="20" borderId="16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2" fillId="20" borderId="14" xfId="0" applyFont="1" applyFill="1" applyBorder="1" applyAlignment="1">
      <alignment/>
    </xf>
    <xf numFmtId="0" fontId="0" fillId="20" borderId="18" xfId="0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1" fontId="2" fillId="20" borderId="16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21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1" fontId="2" fillId="20" borderId="25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3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20" borderId="27" xfId="0" applyFont="1" applyFill="1" applyBorder="1" applyAlignment="1">
      <alignment horizontal="center"/>
    </xf>
    <xf numFmtId="0" fontId="2" fillId="20" borderId="14" xfId="0" applyFont="1" applyFill="1" applyBorder="1" applyAlignment="1">
      <alignment/>
    </xf>
    <xf numFmtId="0" fontId="0" fillId="0" borderId="15" xfId="0" applyBorder="1" applyAlignment="1">
      <alignment horizontal="left"/>
    </xf>
    <xf numFmtId="2" fontId="2" fillId="20" borderId="28" xfId="0" applyNumberFormat="1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5" fontId="0" fillId="0" borderId="25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175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2" fillId="20" borderId="37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2" fontId="0" fillId="20" borderId="39" xfId="0" applyNumberFormat="1" applyFill="1" applyBorder="1" applyAlignment="1">
      <alignment/>
    </xf>
    <xf numFmtId="10" fontId="2" fillId="20" borderId="13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2" fontId="0" fillId="20" borderId="13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20" borderId="41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75" fontId="0" fillId="0" borderId="45" xfId="0" applyNumberFormat="1" applyBorder="1" applyAlignment="1">
      <alignment horizontal="center"/>
    </xf>
    <xf numFmtId="2" fontId="2" fillId="20" borderId="46" xfId="0" applyNumberFormat="1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175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Font="1" applyBorder="1" applyAlignment="1">
      <alignment horizontal="center"/>
    </xf>
    <xf numFmtId="2" fontId="2" fillId="20" borderId="51" xfId="0" applyNumberFormat="1" applyFont="1" applyFill="1" applyBorder="1" applyAlignment="1">
      <alignment horizontal="center"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52" xfId="0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Font="1" applyBorder="1" applyAlignment="1">
      <alignment horizontal="center"/>
    </xf>
    <xf numFmtId="49" fontId="0" fillId="20" borderId="14" xfId="0" applyNumberForma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5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20" borderId="57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2" fontId="2" fillId="0" borderId="16" xfId="0" applyNumberFormat="1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2" fillId="0" borderId="53" xfId="0" applyNumberFormat="1" applyFont="1" applyBorder="1" applyAlignment="1">
      <alignment horizontal="center"/>
    </xf>
    <xf numFmtId="0" fontId="0" fillId="0" borderId="59" xfId="0" applyBorder="1" applyAlignment="1">
      <alignment horizontal="left"/>
    </xf>
    <xf numFmtId="9" fontId="2" fillId="0" borderId="30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2" fontId="2" fillId="0" borderId="52" xfId="0" applyNumberFormat="1" applyFont="1" applyBorder="1" applyAlignment="1">
      <alignment horizontal="center"/>
    </xf>
    <xf numFmtId="9" fontId="0" fillId="0" borderId="61" xfId="0" applyNumberFormat="1" applyBorder="1" applyAlignment="1">
      <alignment horizontal="center"/>
    </xf>
    <xf numFmtId="9" fontId="2" fillId="0" borderId="62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19" xfId="0" applyBorder="1" applyAlignment="1">
      <alignment/>
    </xf>
    <xf numFmtId="0" fontId="0" fillId="0" borderId="63" xfId="0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20" borderId="43" xfId="0" applyNumberFormat="1" applyFill="1" applyBorder="1" applyAlignment="1">
      <alignment horizontal="center"/>
    </xf>
    <xf numFmtId="49" fontId="0" fillId="20" borderId="64" xfId="0" applyNumberFormat="1" applyFill="1" applyBorder="1" applyAlignment="1">
      <alignment horizontal="center"/>
    </xf>
    <xf numFmtId="49" fontId="0" fillId="20" borderId="17" xfId="0" applyNumberFormat="1" applyFill="1" applyBorder="1" applyAlignment="1">
      <alignment horizontal="center"/>
    </xf>
    <xf numFmtId="1" fontId="2" fillId="20" borderId="39" xfId="0" applyNumberFormat="1" applyFont="1" applyFill="1" applyBorder="1" applyAlignment="1">
      <alignment horizontal="center"/>
    </xf>
    <xf numFmtId="49" fontId="0" fillId="20" borderId="23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5" fontId="0" fillId="0" borderId="58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2" fillId="20" borderId="67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2" fillId="20" borderId="52" xfId="0" applyNumberFormat="1" applyFont="1" applyFill="1" applyBorder="1" applyAlignment="1">
      <alignment horizontal="center"/>
    </xf>
    <xf numFmtId="2" fontId="0" fillId="20" borderId="65" xfId="0" applyNumberFormat="1" applyFill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" fillId="20" borderId="68" xfId="0" applyFont="1" applyFill="1" applyBorder="1" applyAlignment="1">
      <alignment/>
    </xf>
    <xf numFmtId="2" fontId="2" fillId="20" borderId="26" xfId="0" applyNumberFormat="1" applyFont="1" applyFill="1" applyBorder="1" applyAlignment="1">
      <alignment horizontal="center"/>
    </xf>
    <xf numFmtId="2" fontId="2" fillId="20" borderId="69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2" fontId="2" fillId="20" borderId="7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0" fillId="20" borderId="52" xfId="0" applyFont="1" applyFill="1" applyBorder="1" applyAlignment="1">
      <alignment/>
    </xf>
    <xf numFmtId="0" fontId="0" fillId="0" borderId="64" xfId="0" applyFont="1" applyBorder="1" applyAlignment="1">
      <alignment horizontal="center"/>
    </xf>
    <xf numFmtId="2" fontId="0" fillId="20" borderId="63" xfId="0" applyNumberFormat="1" applyFill="1" applyBorder="1" applyAlignment="1">
      <alignment/>
    </xf>
    <xf numFmtId="0" fontId="0" fillId="20" borderId="11" xfId="0" applyFont="1" applyFill="1" applyBorder="1" applyAlignment="1">
      <alignment/>
    </xf>
    <xf numFmtId="49" fontId="0" fillId="20" borderId="27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2" fontId="2" fillId="20" borderId="45" xfId="0" applyNumberFormat="1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2" fontId="2" fillId="20" borderId="66" xfId="0" applyNumberFormat="1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49" fontId="0" fillId="20" borderId="17" xfId="0" applyNumberFormat="1" applyFill="1" applyBorder="1" applyAlignment="1">
      <alignment horizontal="center" vertical="center"/>
    </xf>
    <xf numFmtId="49" fontId="2" fillId="20" borderId="27" xfId="0" applyNumberFormat="1" applyFont="1" applyFill="1" applyBorder="1" applyAlignment="1">
      <alignment/>
    </xf>
    <xf numFmtId="49" fontId="2" fillId="20" borderId="14" xfId="0" applyNumberFormat="1" applyFont="1" applyFill="1" applyBorder="1" applyAlignment="1">
      <alignment/>
    </xf>
    <xf numFmtId="49" fontId="2" fillId="2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2" fontId="2" fillId="20" borderId="48" xfId="0" applyNumberFormat="1" applyFont="1" applyFill="1" applyBorder="1" applyAlignment="1">
      <alignment horizontal="center"/>
    </xf>
    <xf numFmtId="1" fontId="2" fillId="20" borderId="42" xfId="0" applyNumberFormat="1" applyFont="1" applyFill="1" applyBorder="1" applyAlignment="1">
      <alignment horizontal="center"/>
    </xf>
    <xf numFmtId="1" fontId="2" fillId="20" borderId="7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63" xfId="0" applyFont="1" applyBorder="1" applyAlignment="1">
      <alignment horizontal="center"/>
    </xf>
    <xf numFmtId="1" fontId="2" fillId="20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4" xfId="0" applyBorder="1" applyAlignment="1">
      <alignment horizontal="center"/>
    </xf>
    <xf numFmtId="175" fontId="0" fillId="0" borderId="41" xfId="0" applyNumberFormat="1" applyBorder="1" applyAlignment="1">
      <alignment horizontal="center"/>
    </xf>
    <xf numFmtId="0" fontId="0" fillId="0" borderId="76" xfId="0" applyFont="1" applyBorder="1" applyAlignment="1">
      <alignment horizontal="center"/>
    </xf>
    <xf numFmtId="2" fontId="2" fillId="20" borderId="75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20" borderId="65" xfId="0" applyNumberFormat="1" applyFont="1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" fillId="20" borderId="63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73" xfId="0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2" fontId="2" fillId="20" borderId="64" xfId="0" applyNumberFormat="1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2" fontId="2" fillId="20" borderId="49" xfId="0" applyNumberFormat="1" applyFont="1" applyFill="1" applyBorder="1" applyAlignment="1">
      <alignment horizontal="center"/>
    </xf>
    <xf numFmtId="0" fontId="2" fillId="20" borderId="42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2" fontId="2" fillId="20" borderId="16" xfId="0" applyNumberFormat="1" applyFont="1" applyFill="1" applyBorder="1" applyAlignment="1">
      <alignment horizontal="center"/>
    </xf>
    <xf numFmtId="2" fontId="2" fillId="20" borderId="5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20" borderId="43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2" fillId="20" borderId="67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0" borderId="14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2" fillId="20" borderId="75" xfId="0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4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4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05"/>
          <c:w val="0.97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'25в_ПО'!$Z$32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'25в_ПО'!$C$3:$C$30</c:f>
              <c:strCache/>
            </c:strRef>
          </c:cat>
          <c:val>
            <c:numRef>
              <c:f>'25в_ПО'!$Y$3:$Y$30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2524900"/>
        <c:axId val="47179781"/>
      </c:bar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79781"/>
        <c:crosses val="autoZero"/>
        <c:auto val="1"/>
        <c:lblOffset val="100"/>
        <c:tickLblSkip val="1"/>
        <c:noMultiLvlLbl val="0"/>
      </c:catAx>
      <c:valAx>
        <c:axId val="4717978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24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8725"/>
          <c:w val="0.99125"/>
          <c:h val="0.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(Отчет!$A$14,Отчет!$A$17,Отчет!$A$20,Отчет!$A$22,Отчет!$A$24,Отчет!$A$26,Отчет!$A$28)</c:f>
              <c:strCache>
                <c:ptCount val="7"/>
                <c:pt idx="0">
                  <c:v>25в ПО</c:v>
                </c:pt>
                <c:pt idx="1">
                  <c:v>26вк ПО</c:v>
                </c:pt>
                <c:pt idx="2">
                  <c:v>46ппа САПР</c:v>
                </c:pt>
                <c:pt idx="3">
                  <c:v>47ппа-1 ИТ</c:v>
                </c:pt>
                <c:pt idx="4">
                  <c:v>47ппа-1 Прогр.</c:v>
                </c:pt>
                <c:pt idx="5">
                  <c:v>213ту-1 СК ИТ</c:v>
                </c:pt>
                <c:pt idx="6">
                  <c:v>214тку-1 СК ИТ</c:v>
                </c:pt>
              </c:strCache>
            </c:strRef>
          </c:cat>
          <c:val>
            <c:numRef>
              <c:f>(Отчет!$O$16,Отчет!$O$19,Отчет!$O$21,Отчет!$O$23,Отчет!$O$25,Отчет!$O$27,Отчет!$O$29)</c:f>
              <c:numCache>
                <c:ptCount val="7"/>
                <c:pt idx="0">
                  <c:v>8</c:v>
                </c:pt>
                <c:pt idx="1">
                  <c:v>6</c:v>
                </c:pt>
                <c:pt idx="2">
                  <c:v>8.96</c:v>
                </c:pt>
                <c:pt idx="3">
                  <c:v>7.153846153846154</c:v>
                </c:pt>
                <c:pt idx="4">
                  <c:v>7.214285714285714</c:v>
                </c:pt>
                <c:pt idx="5">
                  <c:v>7.25</c:v>
                </c:pt>
                <c:pt idx="6">
                  <c:v>5.666666666666667</c:v>
                </c:pt>
              </c:numCache>
            </c:numRef>
          </c:val>
          <c:shape val="box"/>
        </c:ser>
        <c:shape val="box"/>
        <c:axId val="38152958"/>
        <c:axId val="7832303"/>
      </c:bar3D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832303"/>
        <c:crosses val="autoZero"/>
        <c:auto val="1"/>
        <c:lblOffset val="100"/>
        <c:tickLblSkip val="1"/>
        <c:noMultiLvlLbl val="0"/>
      </c:catAx>
      <c:valAx>
        <c:axId val="7832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29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35"/>
          <c:w val="0.98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(Отчет!$A$14,Отчет!$A$17,Отчет!$A$20,Отчет!$A$22,Отчет!$A$24,Отчет!$A$26,Отчет!$A$28)</c:f>
              <c:strCache>
                <c:ptCount val="7"/>
                <c:pt idx="0">
                  <c:v>25в ПО</c:v>
                </c:pt>
                <c:pt idx="1">
                  <c:v>26вк ПО</c:v>
                </c:pt>
                <c:pt idx="2">
                  <c:v>46ппа САПР</c:v>
                </c:pt>
                <c:pt idx="3">
                  <c:v>47ппа-1 ИТ</c:v>
                </c:pt>
                <c:pt idx="4">
                  <c:v>47ппа-1 Прогр.</c:v>
                </c:pt>
                <c:pt idx="5">
                  <c:v>213ту-1 СК ИТ</c:v>
                </c:pt>
                <c:pt idx="6">
                  <c:v>214тку-1 СК ИТ</c:v>
                </c:pt>
              </c:strCache>
            </c:strRef>
          </c:cat>
          <c:val>
            <c:numRef>
              <c:f>(Отчет!$Q$16,Отчет!$Q$19,Отчет!$Q$21,Отчет!$Q$23,Отчет!$Q$25,Отчет!$Q$27,Отчет!$Q$29)</c:f>
              <c:numCache>
                <c:ptCount val="7"/>
                <c:pt idx="0">
                  <c:v>0.7857142857142857</c:v>
                </c:pt>
                <c:pt idx="1">
                  <c:v>0.47619047619047616</c:v>
                </c:pt>
                <c:pt idx="2">
                  <c:v>0.92</c:v>
                </c:pt>
                <c:pt idx="3">
                  <c:v>0.7857142857142857</c:v>
                </c:pt>
                <c:pt idx="4">
                  <c:v>0.7857142857142857</c:v>
                </c:pt>
                <c:pt idx="5">
                  <c:v>0.9166666666666666</c:v>
                </c:pt>
                <c:pt idx="6">
                  <c:v>0.2222222222222222</c:v>
                </c:pt>
              </c:numCache>
            </c:numRef>
          </c:val>
          <c:shape val="box"/>
        </c:ser>
        <c:shape val="box"/>
        <c:axId val="3381864"/>
        <c:axId val="30436777"/>
      </c:bar3D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525"/>
          <c:w val="0.98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Отчет!$C$30:$N$30</c:f>
              <c:numCache>
                <c:ptCount val="12"/>
                <c:pt idx="0">
                  <c:v>14</c:v>
                </c:pt>
                <c:pt idx="1">
                  <c:v>26</c:v>
                </c:pt>
                <c:pt idx="2">
                  <c:v>21</c:v>
                </c:pt>
                <c:pt idx="3">
                  <c:v>25</c:v>
                </c:pt>
                <c:pt idx="4">
                  <c:v>16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495538"/>
        <c:axId val="49459843"/>
      </c:bar3D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75"/>
          <c:y val="0.259"/>
          <c:w val="0.61825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Отчет!$A$34:$A$38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Отчет!$B$34:$B$38</c:f>
              <c:numCache>
                <c:ptCount val="5"/>
                <c:pt idx="0">
                  <c:v>40</c:v>
                </c:pt>
                <c:pt idx="1">
                  <c:v>50</c:v>
                </c:pt>
                <c:pt idx="2">
                  <c:v>31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25"/>
          <c:y val="0.15075"/>
          <c:w val="0.974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Среднее_по_семестрам!$A$45:$A$62</c:f>
              <c:strCache/>
            </c:strRef>
          </c:cat>
          <c:val>
            <c:numRef>
              <c:f>Среднее_по_семестрам!$B$45:$B$62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5"/>
          <c:w val="0.98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Среднее_по_семестрам!$A$45:$A$62</c:f>
              <c:strCache/>
            </c:strRef>
          </c:cat>
          <c:val>
            <c:numRef>
              <c:f>Среднее_по_семестрам!$C$45:$C$62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8765670"/>
        <c:axId val="34673303"/>
      </c:bar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625"/>
          <c:w val="0.971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'26вк_ПО'!$Z$25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'26вк_ПО'!$C$3:$C$23</c:f>
              <c:strCache/>
            </c:strRef>
          </c:cat>
          <c:val>
            <c:numRef>
              <c:f>'26вк_ПО'!$Y$3:$Y$23</c:f>
              <c:numCache/>
            </c:numRef>
          </c:val>
        </c:ser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64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35"/>
          <c:w val="0.97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'46ппа_САПР'!$Q$30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('46ппа_САПР'!$C$3:$C$15,'46ппа_САПР'!$C$17:$C$28)</c:f>
              <c:strCache/>
            </c:strRef>
          </c:cat>
          <c:val>
            <c:numRef>
              <c:f>('46ппа_САПР'!$P$3:$P$15,'46ппа_САПР'!$P$17:$P$28)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2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7"/>
          <c:w val="0.975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'47ппа-1_Прогр'!$X$18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'47ппа-1_Прогр'!$C$3:$C$16</c:f>
              <c:strCache/>
            </c:strRef>
          </c:cat>
          <c:val>
            <c:numRef>
              <c:f>'47ппа-1_Прогр'!$W$3:$W$16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8624418"/>
        <c:axId val="56293171"/>
      </c:bar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2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15"/>
          <c:w val="0.985"/>
          <c:h val="0.9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'47ппа-1_ИТ'!$W$18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('47ппа-1_ИТ'!$C$3:$C$14,'47ппа-1_ИТ'!$C$16:$C$16)</c:f>
              <c:strCache/>
            </c:strRef>
          </c:cat>
          <c:val>
            <c:numRef>
              <c:f>('47ппа-1_ИТ'!$V$3:$V$14,'47ппа-1_ИТ'!$V$16:$V$16)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9"/>
          <c:w val="0.977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'213ту-1_СК_ИТ'!$P$16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'213ту-1_СК_ИТ'!$C$3:$C$14</c:f>
              <c:strCache/>
            </c:strRef>
          </c:cat>
          <c:val>
            <c:numRef>
              <c:f>'213ту-1_СК_ИТ'!$O$3:$O$14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0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1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9"/>
          <c:w val="0.976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'214тку-1_СК_ИТ'!$P$13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'214тку-1_СК_ИТ'!$C$3:$C$11</c:f>
              <c:strCache/>
            </c:strRef>
          </c:cat>
          <c:val>
            <c:numRef>
              <c:f>'214тку-1_СК_ИТ'!$O$3:$O$11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075"/>
          <c:w val="0.98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Отчет!$C$35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Отчет!$D$36:$H$42</c:f>
              <c:multiLvlStrCache>
                <c:ptCount val="7"/>
                <c:lvl>
                  <c:pt idx="0">
                    <c:v>Плотников Дмитрий</c:v>
                  </c:pt>
                  <c:pt idx="1">
                    <c:v>Бернацкий Алексей</c:v>
                  </c:pt>
                  <c:pt idx="2">
                    <c:v>Царук Алексей</c:v>
                  </c:pt>
                  <c:pt idx="3">
                    <c:v>Зданович Леонид</c:v>
                  </c:pt>
                  <c:pt idx="4">
                    <c:v>Зданович Леонид</c:v>
                  </c:pt>
                  <c:pt idx="5">
                    <c:v>Лукьянов Александр</c:v>
                  </c:pt>
                  <c:pt idx="6">
                    <c:v>Актунович Ярослав</c:v>
                  </c:pt>
                </c:lvl>
                <c:lvl>
                  <c:pt idx="0">
                    <c:v>25в ПО</c:v>
                  </c:pt>
                  <c:pt idx="1">
                    <c:v>46ппа САПР</c:v>
                  </c:pt>
                  <c:pt idx="2">
                    <c:v>26вк ПО</c:v>
                  </c:pt>
                  <c:pt idx="3">
                    <c:v>47ппа-1 ИТ</c:v>
                  </c:pt>
                  <c:pt idx="4">
                    <c:v>47ппа-1 Прогр.</c:v>
                  </c:pt>
                  <c:pt idx="5">
                    <c:v>213ту-1 СК ИТ</c:v>
                  </c:pt>
                  <c:pt idx="6">
                    <c:v>214тку-1 СК ИТ</c:v>
                  </c:pt>
                </c:lvl>
              </c:multiLvlStrCache>
            </c:multiLvlStrRef>
          </c:cat>
          <c:val>
            <c:numRef>
              <c:f>Отчет!$C$36:$C$42</c:f>
              <c:numCache>
                <c:ptCount val="7"/>
                <c:pt idx="0">
                  <c:v>10</c:v>
                </c:pt>
                <c:pt idx="1">
                  <c:v>9.714285714285714</c:v>
                </c:pt>
                <c:pt idx="2">
                  <c:v>9.090909090909092</c:v>
                </c:pt>
                <c:pt idx="3">
                  <c:v>8.25</c:v>
                </c:pt>
                <c:pt idx="4">
                  <c:v>8.666666666666666</c:v>
                </c:pt>
                <c:pt idx="5">
                  <c:v>8</c:v>
                </c:pt>
                <c:pt idx="6">
                  <c:v>6.833333333333333</c:v>
                </c:pt>
              </c:numCache>
            </c:numRef>
          </c:val>
        </c:ser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725"/>
          <c:w val="0.98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Отчет!$J$35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Отчет!$K$36:$P$42</c:f>
              <c:multiLvlStrCache>
                <c:ptCount val="7"/>
                <c:lvl>
                  <c:pt idx="0">
                    <c:v>Орловец Юрий</c:v>
                  </c:pt>
                  <c:pt idx="1">
                    <c:v>Шеванюк Михаил</c:v>
                  </c:pt>
                  <c:pt idx="2">
                    <c:v>Макусь Сергей</c:v>
                  </c:pt>
                  <c:pt idx="3">
                    <c:v>Кошко Сергей</c:v>
                  </c:pt>
                  <c:pt idx="4">
                    <c:v>Зенкевич Александр</c:v>
                  </c:pt>
                  <c:pt idx="5">
                    <c:v>Богдан Владислав</c:v>
                  </c:pt>
                  <c:pt idx="6">
                    <c:v>Лапко Владислав</c:v>
                  </c:pt>
                </c:lvl>
                <c:lvl>
                  <c:pt idx="0">
                    <c:v>25в ПО</c:v>
                  </c:pt>
                  <c:pt idx="1">
                    <c:v>46ппа САПР</c:v>
                  </c:pt>
                  <c:pt idx="2">
                    <c:v>26вк ПО</c:v>
                  </c:pt>
                  <c:pt idx="3">
                    <c:v>47ппа-1 ИТ</c:v>
                  </c:pt>
                  <c:pt idx="4">
                    <c:v>47ппа-1 Прогр.</c:v>
                  </c:pt>
                  <c:pt idx="5">
                    <c:v>213ту-1 СК ИТ</c:v>
                  </c:pt>
                  <c:pt idx="6">
                    <c:v>214тку-1 СК ИТ</c:v>
                  </c:pt>
                </c:lvl>
              </c:multiLvlStrCache>
            </c:multiLvlStrRef>
          </c:cat>
          <c:val>
            <c:numRef>
              <c:f>Отчет!$J$36:$J$42</c:f>
              <c:numCache>
                <c:ptCount val="7"/>
                <c:pt idx="0">
                  <c:v>3.4285714285714284</c:v>
                </c:pt>
                <c:pt idx="1">
                  <c:v>5.5</c:v>
                </c:pt>
                <c:pt idx="2">
                  <c:v>2.0833333333333335</c:v>
                </c:pt>
                <c:pt idx="3">
                  <c:v>4</c:v>
                </c:pt>
                <c:pt idx="4">
                  <c:v>4</c:v>
                </c:pt>
                <c:pt idx="5">
                  <c:v>6.333333333333333</c:v>
                </c:pt>
                <c:pt idx="6">
                  <c:v>4.142857142857143</c:v>
                </c:pt>
              </c:numCache>
            </c:numRef>
          </c:val>
        </c:ser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57150</xdr:rowOff>
    </xdr:from>
    <xdr:to>
      <xdr:col>24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276225" y="5981700"/>
        <a:ext cx="109347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495300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3011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485775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30016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29</xdr:row>
      <xdr:rowOff>123825</xdr:rowOff>
    </xdr:from>
    <xdr:to>
      <xdr:col>19</xdr:col>
      <xdr:colOff>9525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85750" y="4905375"/>
        <a:ext cx="92011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16</xdr:col>
      <xdr:colOff>676275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0" y="5810250"/>
        <a:ext cx="90963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22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57600"/>
        <a:ext cx="98393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24</xdr:col>
      <xdr:colOff>647700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3800475"/>
        <a:ext cx="12687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47625</xdr:rowOff>
    </xdr:from>
    <xdr:to>
      <xdr:col>15</xdr:col>
      <xdr:colOff>904875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28600" y="3362325"/>
        <a:ext cx="8153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47625</xdr:rowOff>
    </xdr:from>
    <xdr:to>
      <xdr:col>15</xdr:col>
      <xdr:colOff>904875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28600" y="2876550"/>
        <a:ext cx="80486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zoomScale="87" zoomScaleNormal="87" zoomScalePageLayoutView="0" workbookViewId="0" topLeftCell="B10">
      <selection activeCell="Y25" sqref="Y25"/>
    </sheetView>
  </sheetViews>
  <sheetFormatPr defaultColWidth="9.00390625" defaultRowHeight="12.75"/>
  <cols>
    <col min="1" max="1" width="7.00390625" style="0" hidden="1" customWidth="1"/>
    <col min="2" max="2" width="3.375" style="0" bestFit="1" customWidth="1"/>
    <col min="3" max="3" width="23.25390625" style="0" customWidth="1"/>
    <col min="4" max="4" width="8.875" style="235" customWidth="1"/>
    <col min="5" max="9" width="5.25390625" style="0" customWidth="1"/>
    <col min="10" max="10" width="5.00390625" style="0" customWidth="1"/>
    <col min="11" max="11" width="4.75390625" style="0" customWidth="1"/>
    <col min="12" max="12" width="5.00390625" style="0" customWidth="1"/>
    <col min="13" max="13" width="4.875" style="0" customWidth="1"/>
    <col min="14" max="14" width="5.00390625" style="0" customWidth="1"/>
    <col min="15" max="18" width="5.875" style="0" customWidth="1"/>
    <col min="19" max="19" width="6.00390625" style="0" customWidth="1"/>
    <col min="20" max="20" width="5.75390625" style="0" customWidth="1"/>
    <col min="21" max="21" width="6.125" style="0" customWidth="1"/>
    <col min="22" max="23" width="6.375" style="0" customWidth="1"/>
    <col min="24" max="24" width="6.625" style="14" customWidth="1"/>
    <col min="25" max="25" width="9.125" style="3" customWidth="1"/>
    <col min="26" max="26" width="9.125" style="10" customWidth="1"/>
  </cols>
  <sheetData>
    <row r="1" spans="3:33" ht="13.5" thickBot="1">
      <c r="C1" s="298" t="s">
        <v>158</v>
      </c>
      <c r="D1" s="298"/>
      <c r="E1" s="298"/>
      <c r="F1" s="299"/>
      <c r="G1" s="299"/>
      <c r="H1" s="299"/>
      <c r="I1" s="299"/>
      <c r="J1" s="299"/>
      <c r="K1" s="298"/>
      <c r="L1" s="298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  <c r="Y1"/>
      <c r="Z1"/>
      <c r="AA1" s="14"/>
      <c r="AB1" s="15"/>
      <c r="AD1" s="79">
        <v>42471</v>
      </c>
      <c r="AE1" s="79">
        <v>42478</v>
      </c>
      <c r="AF1" s="79">
        <v>42481</v>
      </c>
      <c r="AG1" s="79">
        <v>42485</v>
      </c>
    </row>
    <row r="2" spans="2:34" ht="16.5" customHeight="1" thickBot="1">
      <c r="B2" s="58" t="s">
        <v>72</v>
      </c>
      <c r="C2" s="55" t="s">
        <v>26</v>
      </c>
      <c r="D2" s="231" t="s">
        <v>73</v>
      </c>
      <c r="E2" s="89">
        <v>42373</v>
      </c>
      <c r="F2" s="79">
        <v>42397</v>
      </c>
      <c r="G2" s="147">
        <v>42401</v>
      </c>
      <c r="H2" s="80">
        <v>42403</v>
      </c>
      <c r="I2" s="79">
        <v>42410</v>
      </c>
      <c r="J2" s="80">
        <v>42411</v>
      </c>
      <c r="K2" s="122">
        <v>42422</v>
      </c>
      <c r="L2" s="80">
        <v>42424</v>
      </c>
      <c r="M2" s="79">
        <v>42429</v>
      </c>
      <c r="N2" s="80">
        <v>42431</v>
      </c>
      <c r="O2" s="79">
        <v>42438</v>
      </c>
      <c r="P2" s="80">
        <v>42439</v>
      </c>
      <c r="Q2" s="79">
        <v>42443</v>
      </c>
      <c r="R2" s="80">
        <v>42445</v>
      </c>
      <c r="S2" s="122">
        <v>42453</v>
      </c>
      <c r="T2" s="80">
        <v>42457</v>
      </c>
      <c r="U2" s="79">
        <v>42464</v>
      </c>
      <c r="V2" s="80">
        <v>42466</v>
      </c>
      <c r="W2" s="125">
        <v>42487</v>
      </c>
      <c r="X2" s="89">
        <v>42467</v>
      </c>
      <c r="Y2" s="59" t="s">
        <v>24</v>
      </c>
      <c r="Z2" s="60" t="s">
        <v>86</v>
      </c>
      <c r="AA2" s="60" t="s">
        <v>21</v>
      </c>
      <c r="AB2" s="60" t="s">
        <v>102</v>
      </c>
      <c r="AC2" s="60" t="s">
        <v>104</v>
      </c>
      <c r="AD2" s="242" t="s">
        <v>262</v>
      </c>
      <c r="AE2" s="242" t="s">
        <v>263</v>
      </c>
      <c r="AF2" s="242" t="s">
        <v>264</v>
      </c>
      <c r="AG2" s="242" t="s">
        <v>265</v>
      </c>
      <c r="AH2" s="60" t="s">
        <v>266</v>
      </c>
    </row>
    <row r="3" spans="1:37" ht="12.75">
      <c r="A3" s="3">
        <f aca="true" t="shared" si="0" ref="A3:A30">Y3</f>
        <v>4.176470588235294</v>
      </c>
      <c r="B3" s="37">
        <v>1</v>
      </c>
      <c r="C3" s="37" t="s">
        <v>130</v>
      </c>
      <c r="D3" s="182">
        <v>9</v>
      </c>
      <c r="E3" s="229">
        <v>1</v>
      </c>
      <c r="F3" s="135">
        <v>6</v>
      </c>
      <c r="G3" s="189">
        <v>1</v>
      </c>
      <c r="H3" s="138">
        <v>7</v>
      </c>
      <c r="I3" s="115">
        <v>1</v>
      </c>
      <c r="J3" s="96">
        <v>7</v>
      </c>
      <c r="K3" s="105">
        <v>1</v>
      </c>
      <c r="L3" s="96">
        <v>6</v>
      </c>
      <c r="M3" s="81">
        <v>1</v>
      </c>
      <c r="N3" s="96">
        <v>6</v>
      </c>
      <c r="O3" s="81"/>
      <c r="P3" s="96">
        <v>4</v>
      </c>
      <c r="Q3" s="81">
        <v>1</v>
      </c>
      <c r="R3" s="96">
        <v>5</v>
      </c>
      <c r="S3" s="106"/>
      <c r="T3" s="96">
        <v>7</v>
      </c>
      <c r="U3" s="81"/>
      <c r="V3" s="96">
        <v>4</v>
      </c>
      <c r="W3" s="134">
        <v>4</v>
      </c>
      <c r="X3" s="98">
        <v>9</v>
      </c>
      <c r="Y3" s="93">
        <f aca="true" t="shared" si="1" ref="Y3:Y13">AVERAGE(E3:X3)</f>
        <v>4.176470588235294</v>
      </c>
      <c r="Z3" s="36">
        <f aca="true" t="shared" si="2" ref="Z3:Z14">ROUND(Y3,0)</f>
        <v>4</v>
      </c>
      <c r="AA3" s="36">
        <v>6</v>
      </c>
      <c r="AB3" s="36">
        <v>7</v>
      </c>
      <c r="AC3" s="241">
        <f>AVERAGE(AA3:AB3)</f>
        <v>6.5</v>
      </c>
      <c r="AD3" s="187">
        <v>0.5</v>
      </c>
      <c r="AE3" s="243"/>
      <c r="AF3" s="243"/>
      <c r="AG3" s="243"/>
      <c r="AH3" s="237">
        <f>SUM(AD3:AG3)</f>
        <v>0.5</v>
      </c>
      <c r="AI3" s="20" t="s">
        <v>30</v>
      </c>
      <c r="AJ3" s="1">
        <f>COUNTIF(AB3:AB30,"&gt;8")</f>
        <v>16</v>
      </c>
      <c r="AK3" s="47">
        <f>AJ3/$B$30</f>
        <v>0.5714285714285714</v>
      </c>
    </row>
    <row r="4" spans="1:37" ht="12.75">
      <c r="A4" s="3">
        <f t="shared" si="0"/>
        <v>7.181818181818182</v>
      </c>
      <c r="B4" s="37">
        <v>2</v>
      </c>
      <c r="C4" s="37" t="s">
        <v>131</v>
      </c>
      <c r="D4" s="182">
        <v>5</v>
      </c>
      <c r="E4" s="98">
        <v>9</v>
      </c>
      <c r="F4" s="83"/>
      <c r="G4" s="187"/>
      <c r="H4" s="97">
        <v>10</v>
      </c>
      <c r="I4" s="117"/>
      <c r="J4" s="82">
        <v>7</v>
      </c>
      <c r="K4" s="105"/>
      <c r="L4" s="82">
        <v>6</v>
      </c>
      <c r="M4" s="86"/>
      <c r="N4" s="96">
        <v>9</v>
      </c>
      <c r="O4" s="81"/>
      <c r="P4" s="96">
        <v>9</v>
      </c>
      <c r="Q4" s="81"/>
      <c r="R4" s="96">
        <v>7</v>
      </c>
      <c r="S4" s="106"/>
      <c r="T4" s="96">
        <v>4</v>
      </c>
      <c r="U4" s="81" t="s">
        <v>106</v>
      </c>
      <c r="V4" s="96">
        <v>4</v>
      </c>
      <c r="W4" s="134">
        <v>7</v>
      </c>
      <c r="X4" s="98">
        <v>7</v>
      </c>
      <c r="Y4" s="93">
        <f t="shared" si="1"/>
        <v>7.181818181818182</v>
      </c>
      <c r="Z4" s="36">
        <f t="shared" si="2"/>
        <v>7</v>
      </c>
      <c r="AA4" s="36">
        <v>6</v>
      </c>
      <c r="AB4" s="36">
        <v>8</v>
      </c>
      <c r="AC4" s="241">
        <f aca="true" t="shared" si="3" ref="AC4:AC30">AVERAGE(AA4:AB4)</f>
        <v>7</v>
      </c>
      <c r="AD4" s="19">
        <v>0.5</v>
      </c>
      <c r="AE4" s="19" t="s">
        <v>106</v>
      </c>
      <c r="AF4" s="19"/>
      <c r="AG4" s="19"/>
      <c r="AH4" s="237">
        <f aca="true" t="shared" si="4" ref="AH4:AH30">SUM(AD4:AG4)</f>
        <v>0.5</v>
      </c>
      <c r="AI4" s="20" t="s">
        <v>31</v>
      </c>
      <c r="AJ4" s="48">
        <f>COUNTIF(AB3:AB30,7)+COUNTIF(AB3:AB30,8)</f>
        <v>6</v>
      </c>
      <c r="AK4" s="47">
        <f>AJ4/$B$30</f>
        <v>0.21428571428571427</v>
      </c>
    </row>
    <row r="5" spans="1:37" ht="12.75">
      <c r="A5" s="3">
        <f t="shared" si="0"/>
        <v>9.636363636363637</v>
      </c>
      <c r="B5" s="37">
        <v>3</v>
      </c>
      <c r="C5" s="37" t="s">
        <v>132</v>
      </c>
      <c r="D5" s="182">
        <v>7</v>
      </c>
      <c r="E5" s="90">
        <v>10</v>
      </c>
      <c r="F5" s="85"/>
      <c r="G5" s="12"/>
      <c r="H5" s="84">
        <v>9</v>
      </c>
      <c r="I5" s="116" t="s">
        <v>106</v>
      </c>
      <c r="J5" s="84">
        <v>10</v>
      </c>
      <c r="K5" s="107"/>
      <c r="L5" s="84">
        <v>10</v>
      </c>
      <c r="M5" s="85"/>
      <c r="N5" s="97">
        <v>10</v>
      </c>
      <c r="O5" s="83"/>
      <c r="P5" s="97">
        <v>9</v>
      </c>
      <c r="Q5" s="83"/>
      <c r="R5" s="97">
        <v>8</v>
      </c>
      <c r="S5" s="108"/>
      <c r="T5" s="97">
        <v>10</v>
      </c>
      <c r="U5" s="83"/>
      <c r="V5" s="97">
        <v>10</v>
      </c>
      <c r="W5" s="128">
        <v>10</v>
      </c>
      <c r="X5" s="99">
        <v>10</v>
      </c>
      <c r="Y5" s="93">
        <f t="shared" si="1"/>
        <v>9.636363636363637</v>
      </c>
      <c r="Z5" s="36">
        <f t="shared" si="2"/>
        <v>10</v>
      </c>
      <c r="AA5" s="36">
        <v>9</v>
      </c>
      <c r="AB5" s="36">
        <v>10</v>
      </c>
      <c r="AC5" s="241">
        <f t="shared" si="3"/>
        <v>9.5</v>
      </c>
      <c r="AD5" s="12">
        <v>0.5</v>
      </c>
      <c r="AE5" s="12">
        <v>0.5</v>
      </c>
      <c r="AF5" s="12" t="s">
        <v>106</v>
      </c>
      <c r="AG5" s="12"/>
      <c r="AH5" s="237">
        <f t="shared" si="4"/>
        <v>1</v>
      </c>
      <c r="AI5" s="20" t="s">
        <v>32</v>
      </c>
      <c r="AJ5" s="48">
        <f>COUNTIF(AB3:AB30,4)+COUNTIF(AB3:AB30,5)+COUNTIF(AB3:AB30,6)</f>
        <v>6</v>
      </c>
      <c r="AK5" s="47">
        <f>AJ5/$B$30</f>
        <v>0.21428571428571427</v>
      </c>
    </row>
    <row r="6" spans="1:37" ht="12.75">
      <c r="A6" s="3">
        <f t="shared" si="0"/>
        <v>7.818181818181818</v>
      </c>
      <c r="B6" s="37">
        <v>4</v>
      </c>
      <c r="C6" s="2" t="s">
        <v>133</v>
      </c>
      <c r="D6" s="139" t="s">
        <v>256</v>
      </c>
      <c r="E6" s="99">
        <v>9</v>
      </c>
      <c r="F6" s="83"/>
      <c r="G6" s="187"/>
      <c r="H6" s="97">
        <v>6</v>
      </c>
      <c r="I6" s="117" t="s">
        <v>106</v>
      </c>
      <c r="J6" s="84">
        <v>9</v>
      </c>
      <c r="K6" s="107"/>
      <c r="L6" s="84">
        <v>9</v>
      </c>
      <c r="M6" s="85"/>
      <c r="N6" s="97">
        <v>8</v>
      </c>
      <c r="O6" s="83"/>
      <c r="P6" s="97">
        <v>8</v>
      </c>
      <c r="Q6" s="83"/>
      <c r="R6" s="97">
        <v>6</v>
      </c>
      <c r="S6" s="108"/>
      <c r="T6" s="97">
        <v>9</v>
      </c>
      <c r="U6" s="83"/>
      <c r="V6" s="97">
        <v>4</v>
      </c>
      <c r="W6" s="128">
        <v>8</v>
      </c>
      <c r="X6" s="99">
        <v>10</v>
      </c>
      <c r="Y6" s="93">
        <f t="shared" si="1"/>
        <v>7.818181818181818</v>
      </c>
      <c r="Z6" s="36">
        <f t="shared" si="2"/>
        <v>8</v>
      </c>
      <c r="AA6" s="36">
        <v>8</v>
      </c>
      <c r="AB6" s="36">
        <v>8</v>
      </c>
      <c r="AC6" s="241">
        <f t="shared" si="3"/>
        <v>8</v>
      </c>
      <c r="AD6" s="12">
        <v>0.5</v>
      </c>
      <c r="AE6" s="12"/>
      <c r="AF6" s="12" t="s">
        <v>106</v>
      </c>
      <c r="AG6" s="12" t="s">
        <v>106</v>
      </c>
      <c r="AH6" s="237">
        <f t="shared" si="4"/>
        <v>0.5</v>
      </c>
      <c r="AI6" s="20" t="s">
        <v>33</v>
      </c>
      <c r="AJ6" s="1">
        <f>COUNTIF(AB3:AB30,"&lt;4")</f>
        <v>0</v>
      </c>
      <c r="AK6" s="47">
        <f>AJ6/$B$30</f>
        <v>0</v>
      </c>
    </row>
    <row r="7" spans="1:37" ht="12.75">
      <c r="A7" s="3">
        <f t="shared" si="0"/>
        <v>9.727272727272727</v>
      </c>
      <c r="B7" s="37">
        <v>5</v>
      </c>
      <c r="C7" s="37" t="s">
        <v>134</v>
      </c>
      <c r="D7" s="182">
        <v>12</v>
      </c>
      <c r="E7" s="98">
        <v>10</v>
      </c>
      <c r="F7" s="83"/>
      <c r="G7" s="187"/>
      <c r="H7" s="97">
        <v>10</v>
      </c>
      <c r="I7" s="117"/>
      <c r="J7" s="96">
        <v>9</v>
      </c>
      <c r="K7" s="105"/>
      <c r="L7" s="96">
        <v>9</v>
      </c>
      <c r="M7" s="86" t="s">
        <v>106</v>
      </c>
      <c r="N7" s="96">
        <v>10</v>
      </c>
      <c r="O7" s="81"/>
      <c r="P7" s="96">
        <v>10</v>
      </c>
      <c r="Q7" s="81" t="s">
        <v>106</v>
      </c>
      <c r="R7" s="96">
        <v>9</v>
      </c>
      <c r="S7" s="106"/>
      <c r="T7" s="96">
        <v>10</v>
      </c>
      <c r="U7" s="81"/>
      <c r="V7" s="96">
        <v>10</v>
      </c>
      <c r="W7" s="134">
        <v>10</v>
      </c>
      <c r="X7" s="98">
        <v>10</v>
      </c>
      <c r="Y7" s="93">
        <f t="shared" si="1"/>
        <v>9.727272727272727</v>
      </c>
      <c r="Z7" s="36">
        <f t="shared" si="2"/>
        <v>10</v>
      </c>
      <c r="AA7" s="36">
        <v>10</v>
      </c>
      <c r="AB7" s="36">
        <v>10</v>
      </c>
      <c r="AC7" s="241">
        <f t="shared" si="3"/>
        <v>10</v>
      </c>
      <c r="AD7" s="12">
        <v>0.5</v>
      </c>
      <c r="AE7" s="12">
        <v>0.5</v>
      </c>
      <c r="AF7" s="12"/>
      <c r="AG7" s="12"/>
      <c r="AH7" s="237">
        <f t="shared" si="4"/>
        <v>1</v>
      </c>
      <c r="AI7" s="146" t="s">
        <v>34</v>
      </c>
      <c r="AJ7" s="1">
        <f>B30-SUM(AJ3:AJ6)</f>
        <v>0</v>
      </c>
      <c r="AK7" s="47">
        <f>AJ7/$B$30</f>
        <v>0</v>
      </c>
    </row>
    <row r="8" spans="1:34" ht="12.75">
      <c r="A8" s="3">
        <f t="shared" si="0"/>
        <v>8.636363636363637</v>
      </c>
      <c r="B8" s="37">
        <v>6</v>
      </c>
      <c r="C8" s="2" t="s">
        <v>135</v>
      </c>
      <c r="D8" s="139">
        <v>3</v>
      </c>
      <c r="E8" s="99">
        <v>8</v>
      </c>
      <c r="F8" s="83"/>
      <c r="G8" s="187"/>
      <c r="H8" s="97">
        <v>8</v>
      </c>
      <c r="I8" s="117"/>
      <c r="J8" s="97">
        <v>9</v>
      </c>
      <c r="K8" s="107"/>
      <c r="L8" s="84">
        <v>9</v>
      </c>
      <c r="M8" s="83"/>
      <c r="N8" s="97">
        <v>9</v>
      </c>
      <c r="O8" s="83"/>
      <c r="P8" s="97">
        <v>6</v>
      </c>
      <c r="Q8" s="83"/>
      <c r="R8" s="97">
        <v>8</v>
      </c>
      <c r="S8" s="108"/>
      <c r="T8" s="97">
        <v>10</v>
      </c>
      <c r="U8" s="83"/>
      <c r="V8" s="97">
        <v>9</v>
      </c>
      <c r="W8" s="128">
        <v>10</v>
      </c>
      <c r="X8" s="99">
        <v>9</v>
      </c>
      <c r="Y8" s="93">
        <f t="shared" si="1"/>
        <v>8.636363636363637</v>
      </c>
      <c r="Z8" s="36">
        <f t="shared" si="2"/>
        <v>9</v>
      </c>
      <c r="AA8" s="36">
        <v>8</v>
      </c>
      <c r="AB8" s="36">
        <v>9</v>
      </c>
      <c r="AC8" s="241">
        <f t="shared" si="3"/>
        <v>8.5</v>
      </c>
      <c r="AD8" s="12">
        <v>0.3</v>
      </c>
      <c r="AE8" s="12">
        <v>0.5</v>
      </c>
      <c r="AF8" s="12"/>
      <c r="AG8" s="12" t="s">
        <v>106</v>
      </c>
      <c r="AH8" s="237">
        <f t="shared" si="4"/>
        <v>0.8</v>
      </c>
    </row>
    <row r="9" spans="1:34" ht="12.75">
      <c r="A9" s="3">
        <f t="shared" si="0"/>
        <v>8</v>
      </c>
      <c r="B9" s="37">
        <v>7</v>
      </c>
      <c r="C9" s="2" t="s">
        <v>136</v>
      </c>
      <c r="D9" s="139">
        <v>1</v>
      </c>
      <c r="E9" s="90">
        <v>7</v>
      </c>
      <c r="F9" s="85"/>
      <c r="G9" s="12"/>
      <c r="H9" s="84">
        <v>9</v>
      </c>
      <c r="I9" s="116"/>
      <c r="J9" s="97">
        <v>10</v>
      </c>
      <c r="K9" s="107"/>
      <c r="L9" s="97">
        <v>9</v>
      </c>
      <c r="M9" s="83"/>
      <c r="N9" s="97">
        <v>8</v>
      </c>
      <c r="O9" s="83"/>
      <c r="P9" s="97">
        <v>9</v>
      </c>
      <c r="Q9" s="83" t="s">
        <v>106</v>
      </c>
      <c r="R9" s="97">
        <v>8</v>
      </c>
      <c r="S9" s="108"/>
      <c r="T9" s="97">
        <v>9</v>
      </c>
      <c r="U9" s="83"/>
      <c r="V9" s="97">
        <v>4</v>
      </c>
      <c r="W9" s="128">
        <v>8</v>
      </c>
      <c r="X9" s="99">
        <v>7</v>
      </c>
      <c r="Y9" s="93">
        <f t="shared" si="1"/>
        <v>8</v>
      </c>
      <c r="Z9" s="36">
        <f t="shared" si="2"/>
        <v>8</v>
      </c>
      <c r="AA9" s="36">
        <v>9</v>
      </c>
      <c r="AB9" s="36">
        <v>9</v>
      </c>
      <c r="AC9" s="241">
        <f t="shared" si="3"/>
        <v>9</v>
      </c>
      <c r="AD9" s="12">
        <v>0.5</v>
      </c>
      <c r="AE9" s="12" t="s">
        <v>106</v>
      </c>
      <c r="AF9" s="12"/>
      <c r="AG9" s="12" t="s">
        <v>106</v>
      </c>
      <c r="AH9" s="237">
        <f t="shared" si="4"/>
        <v>0.5</v>
      </c>
    </row>
    <row r="10" spans="1:34" ht="12.75">
      <c r="A10" s="3">
        <f t="shared" si="0"/>
        <v>6.428571428571429</v>
      </c>
      <c r="B10" s="37">
        <v>8</v>
      </c>
      <c r="C10" s="2" t="s">
        <v>137</v>
      </c>
      <c r="D10" s="139">
        <v>4</v>
      </c>
      <c r="E10" s="99">
        <v>7</v>
      </c>
      <c r="F10" s="83" t="s">
        <v>106</v>
      </c>
      <c r="G10" s="187"/>
      <c r="H10" s="97">
        <v>8</v>
      </c>
      <c r="I10" s="117"/>
      <c r="J10" s="84">
        <v>8</v>
      </c>
      <c r="K10" s="107">
        <v>1</v>
      </c>
      <c r="L10" s="97">
        <v>7</v>
      </c>
      <c r="M10" s="83">
        <v>1</v>
      </c>
      <c r="N10" s="97">
        <v>7</v>
      </c>
      <c r="O10" s="83">
        <v>1</v>
      </c>
      <c r="P10" s="97">
        <v>7</v>
      </c>
      <c r="Q10" s="83"/>
      <c r="R10" s="97">
        <v>7</v>
      </c>
      <c r="S10" s="108" t="s">
        <v>106</v>
      </c>
      <c r="T10" s="97">
        <v>9</v>
      </c>
      <c r="U10" s="83"/>
      <c r="V10" s="97">
        <v>10</v>
      </c>
      <c r="W10" s="128">
        <v>9</v>
      </c>
      <c r="X10" s="99">
        <v>8</v>
      </c>
      <c r="Y10" s="93">
        <f t="shared" si="1"/>
        <v>6.428571428571429</v>
      </c>
      <c r="Z10" s="36">
        <v>7</v>
      </c>
      <c r="AA10" s="36">
        <v>7</v>
      </c>
      <c r="AB10" s="36">
        <v>7</v>
      </c>
      <c r="AC10" s="241">
        <f t="shared" si="3"/>
        <v>7</v>
      </c>
      <c r="AD10" s="12">
        <v>0.5</v>
      </c>
      <c r="AE10" s="12">
        <v>0.5</v>
      </c>
      <c r="AF10" s="12" t="s">
        <v>106</v>
      </c>
      <c r="AG10" s="12" t="s">
        <v>106</v>
      </c>
      <c r="AH10" s="237">
        <f t="shared" si="4"/>
        <v>1</v>
      </c>
    </row>
    <row r="11" spans="1:34" ht="12.75">
      <c r="A11" s="3">
        <f t="shared" si="0"/>
        <v>6.428571428571429</v>
      </c>
      <c r="B11" s="37">
        <v>9</v>
      </c>
      <c r="C11" s="2" t="s">
        <v>138</v>
      </c>
      <c r="D11" s="139">
        <v>4</v>
      </c>
      <c r="E11" s="90">
        <v>7</v>
      </c>
      <c r="F11" s="85"/>
      <c r="G11" s="12"/>
      <c r="H11" s="84">
        <v>8</v>
      </c>
      <c r="I11" s="116"/>
      <c r="J11" s="84">
        <v>8</v>
      </c>
      <c r="K11" s="107">
        <v>1</v>
      </c>
      <c r="L11" s="97">
        <v>7</v>
      </c>
      <c r="M11" s="83">
        <v>1</v>
      </c>
      <c r="N11" s="97">
        <v>7</v>
      </c>
      <c r="O11" s="83">
        <v>1</v>
      </c>
      <c r="P11" s="97">
        <v>7</v>
      </c>
      <c r="Q11" s="83"/>
      <c r="R11" s="97">
        <v>7</v>
      </c>
      <c r="S11" s="108"/>
      <c r="T11" s="97">
        <v>9</v>
      </c>
      <c r="U11" s="83"/>
      <c r="V11" s="97">
        <v>10</v>
      </c>
      <c r="W11" s="128">
        <v>9</v>
      </c>
      <c r="X11" s="99">
        <v>8</v>
      </c>
      <c r="Y11" s="93">
        <f t="shared" si="1"/>
        <v>6.428571428571429</v>
      </c>
      <c r="Z11" s="36">
        <v>7</v>
      </c>
      <c r="AA11" s="8">
        <v>7</v>
      </c>
      <c r="AB11" s="36">
        <v>6</v>
      </c>
      <c r="AC11" s="241">
        <f t="shared" si="3"/>
        <v>6.5</v>
      </c>
      <c r="AD11" s="12"/>
      <c r="AE11" s="12"/>
      <c r="AF11" s="12"/>
      <c r="AG11" s="12"/>
      <c r="AH11" s="237">
        <f t="shared" si="4"/>
        <v>0</v>
      </c>
    </row>
    <row r="12" spans="1:34" ht="12.75">
      <c r="A12" s="3">
        <f t="shared" si="0"/>
        <v>7.5</v>
      </c>
      <c r="B12" s="37">
        <v>10</v>
      </c>
      <c r="C12" s="2" t="s">
        <v>139</v>
      </c>
      <c r="D12" s="139">
        <v>10</v>
      </c>
      <c r="E12" s="99">
        <v>8</v>
      </c>
      <c r="F12" s="83" t="s">
        <v>106</v>
      </c>
      <c r="G12" s="187"/>
      <c r="H12" s="97">
        <v>7</v>
      </c>
      <c r="I12" s="117"/>
      <c r="J12" s="97">
        <v>7</v>
      </c>
      <c r="K12" s="107"/>
      <c r="L12" s="84">
        <v>10</v>
      </c>
      <c r="M12" s="83"/>
      <c r="N12" s="97">
        <v>7</v>
      </c>
      <c r="O12" s="83"/>
      <c r="P12" s="97">
        <v>7</v>
      </c>
      <c r="Q12" s="83">
        <v>1</v>
      </c>
      <c r="R12" s="97">
        <v>7</v>
      </c>
      <c r="S12" s="108" t="s">
        <v>106</v>
      </c>
      <c r="T12" s="97">
        <v>9</v>
      </c>
      <c r="U12" s="83"/>
      <c r="V12" s="97">
        <v>9</v>
      </c>
      <c r="W12" s="128">
        <v>9</v>
      </c>
      <c r="X12" s="99">
        <v>9</v>
      </c>
      <c r="Y12" s="93">
        <f t="shared" si="1"/>
        <v>7.5</v>
      </c>
      <c r="Z12" s="36">
        <f t="shared" si="2"/>
        <v>8</v>
      </c>
      <c r="AA12" s="8">
        <v>9</v>
      </c>
      <c r="AB12" s="36">
        <v>9</v>
      </c>
      <c r="AC12" s="241">
        <f t="shared" si="3"/>
        <v>9</v>
      </c>
      <c r="AD12" s="12">
        <v>0.5</v>
      </c>
      <c r="AE12" s="12">
        <v>0.5</v>
      </c>
      <c r="AF12" s="12" t="s">
        <v>106</v>
      </c>
      <c r="AG12" s="12"/>
      <c r="AH12" s="237">
        <f t="shared" si="4"/>
        <v>1</v>
      </c>
    </row>
    <row r="13" spans="1:34" ht="12.75">
      <c r="A13" s="3">
        <f t="shared" si="0"/>
        <v>5.533333333333333</v>
      </c>
      <c r="B13" s="37">
        <v>11</v>
      </c>
      <c r="C13" s="2" t="s">
        <v>140</v>
      </c>
      <c r="D13" s="139">
        <v>11</v>
      </c>
      <c r="E13" s="99">
        <v>7</v>
      </c>
      <c r="F13" s="83"/>
      <c r="G13" s="187"/>
      <c r="H13" s="97">
        <v>9</v>
      </c>
      <c r="I13" s="117">
        <v>1</v>
      </c>
      <c r="J13" s="97">
        <v>7</v>
      </c>
      <c r="K13" s="107">
        <v>1</v>
      </c>
      <c r="L13" s="97">
        <v>7</v>
      </c>
      <c r="M13" s="85">
        <v>1</v>
      </c>
      <c r="N13" s="97">
        <v>7</v>
      </c>
      <c r="O13" s="83"/>
      <c r="P13" s="97">
        <v>6</v>
      </c>
      <c r="Q13" s="83">
        <v>1</v>
      </c>
      <c r="R13" s="97">
        <v>6</v>
      </c>
      <c r="S13" s="108"/>
      <c r="T13" s="97">
        <v>8</v>
      </c>
      <c r="U13" s="83"/>
      <c r="V13" s="97">
        <v>9</v>
      </c>
      <c r="W13" s="128">
        <v>9</v>
      </c>
      <c r="X13" s="99">
        <v>4</v>
      </c>
      <c r="Y13" s="93">
        <f t="shared" si="1"/>
        <v>5.533333333333333</v>
      </c>
      <c r="Z13" s="36">
        <f t="shared" si="2"/>
        <v>6</v>
      </c>
      <c r="AA13" s="8">
        <v>5</v>
      </c>
      <c r="AB13" s="36">
        <v>7</v>
      </c>
      <c r="AC13" s="241">
        <f t="shared" si="3"/>
        <v>6</v>
      </c>
      <c r="AD13" s="12">
        <v>0.5</v>
      </c>
      <c r="AE13" s="12">
        <v>0.5</v>
      </c>
      <c r="AF13" s="12"/>
      <c r="AG13" s="12"/>
      <c r="AH13" s="237">
        <f t="shared" si="4"/>
        <v>1</v>
      </c>
    </row>
    <row r="14" spans="1:34" ht="12.75">
      <c r="A14" s="3">
        <f t="shared" si="0"/>
        <v>3.823529411764706</v>
      </c>
      <c r="B14" s="37">
        <v>12</v>
      </c>
      <c r="C14" s="2" t="s">
        <v>141</v>
      </c>
      <c r="D14" s="139">
        <v>13</v>
      </c>
      <c r="E14" s="99">
        <v>1</v>
      </c>
      <c r="F14" s="83">
        <v>7</v>
      </c>
      <c r="G14" s="187"/>
      <c r="H14" s="97">
        <v>6</v>
      </c>
      <c r="I14" s="117"/>
      <c r="J14" s="97">
        <v>7</v>
      </c>
      <c r="K14" s="107">
        <v>1</v>
      </c>
      <c r="L14" s="97">
        <v>6</v>
      </c>
      <c r="M14" s="85">
        <v>1</v>
      </c>
      <c r="N14" s="97">
        <v>6</v>
      </c>
      <c r="O14" s="83">
        <v>1</v>
      </c>
      <c r="P14" s="97">
        <v>4</v>
      </c>
      <c r="Q14" s="83">
        <v>1</v>
      </c>
      <c r="R14" s="97">
        <v>4</v>
      </c>
      <c r="S14" s="108">
        <v>1</v>
      </c>
      <c r="T14" s="97">
        <v>6</v>
      </c>
      <c r="U14" s="83"/>
      <c r="V14" s="97">
        <v>4</v>
      </c>
      <c r="W14" s="128">
        <v>4</v>
      </c>
      <c r="X14" s="99">
        <v>5</v>
      </c>
      <c r="Y14" s="93">
        <f>AVERAGE(E14:X14)</f>
        <v>3.823529411764706</v>
      </c>
      <c r="Z14" s="36">
        <f t="shared" si="2"/>
        <v>4</v>
      </c>
      <c r="AA14" s="8">
        <v>5</v>
      </c>
      <c r="AB14" s="36">
        <v>4</v>
      </c>
      <c r="AC14" s="241">
        <f t="shared" si="3"/>
        <v>4.5</v>
      </c>
      <c r="AD14" s="12"/>
      <c r="AE14" s="12"/>
      <c r="AF14" s="12"/>
      <c r="AG14" s="12"/>
      <c r="AH14" s="237">
        <f t="shared" si="4"/>
        <v>0</v>
      </c>
    </row>
    <row r="15" spans="1:34" ht="12.75">
      <c r="A15" s="3">
        <f t="shared" si="0"/>
        <v>3.526315789473684</v>
      </c>
      <c r="B15" s="37">
        <v>13</v>
      </c>
      <c r="C15" s="37" t="s">
        <v>142</v>
      </c>
      <c r="D15" s="139">
        <v>8</v>
      </c>
      <c r="E15" s="99">
        <v>1</v>
      </c>
      <c r="F15" s="83">
        <v>4</v>
      </c>
      <c r="G15" s="187">
        <v>1</v>
      </c>
      <c r="H15" s="97">
        <v>5</v>
      </c>
      <c r="I15" s="117">
        <v>1</v>
      </c>
      <c r="J15" s="97">
        <v>6</v>
      </c>
      <c r="K15" s="107">
        <v>1</v>
      </c>
      <c r="L15" s="97">
        <v>4</v>
      </c>
      <c r="M15" s="85">
        <v>1</v>
      </c>
      <c r="N15" s="97">
        <v>6</v>
      </c>
      <c r="O15" s="83">
        <v>1</v>
      </c>
      <c r="P15" s="97">
        <v>7</v>
      </c>
      <c r="Q15" s="83">
        <v>1</v>
      </c>
      <c r="R15" s="97">
        <v>5</v>
      </c>
      <c r="S15" s="108">
        <v>1</v>
      </c>
      <c r="T15" s="97">
        <v>7</v>
      </c>
      <c r="U15" s="83"/>
      <c r="V15" s="97">
        <v>7</v>
      </c>
      <c r="W15" s="128">
        <v>4</v>
      </c>
      <c r="X15" s="99">
        <v>4</v>
      </c>
      <c r="Y15" s="93">
        <f aca="true" t="shared" si="5" ref="Y15:Y30">AVERAGE(E15:X15)</f>
        <v>3.526315789473684</v>
      </c>
      <c r="Z15" s="36">
        <f aca="true" t="shared" si="6" ref="Z15:Z30">ROUND(Y15,0)</f>
        <v>4</v>
      </c>
      <c r="AA15" s="8">
        <v>5</v>
      </c>
      <c r="AB15" s="36">
        <v>5</v>
      </c>
      <c r="AC15" s="241">
        <f t="shared" si="3"/>
        <v>5</v>
      </c>
      <c r="AD15" s="12"/>
      <c r="AE15" s="12"/>
      <c r="AF15" s="12"/>
      <c r="AG15" s="12"/>
      <c r="AH15" s="237">
        <f t="shared" si="4"/>
        <v>0</v>
      </c>
    </row>
    <row r="16" spans="1:34" ht="12.75">
      <c r="A16" s="3">
        <f t="shared" si="0"/>
        <v>8.545454545454545</v>
      </c>
      <c r="B16" s="37">
        <v>14</v>
      </c>
      <c r="C16" s="37" t="s">
        <v>143</v>
      </c>
      <c r="D16" s="139">
        <v>6</v>
      </c>
      <c r="E16" s="99">
        <v>8</v>
      </c>
      <c r="F16" s="83"/>
      <c r="G16" s="187"/>
      <c r="H16" s="97">
        <v>7</v>
      </c>
      <c r="I16" s="117"/>
      <c r="J16" s="97">
        <v>9</v>
      </c>
      <c r="K16" s="107"/>
      <c r="L16" s="97">
        <v>10</v>
      </c>
      <c r="M16" s="85"/>
      <c r="N16" s="97">
        <v>7</v>
      </c>
      <c r="O16" s="83"/>
      <c r="P16" s="97">
        <v>9</v>
      </c>
      <c r="Q16" s="83"/>
      <c r="R16" s="97">
        <v>8</v>
      </c>
      <c r="S16" s="108"/>
      <c r="T16" s="97">
        <v>10</v>
      </c>
      <c r="U16" s="83"/>
      <c r="V16" s="97">
        <v>7</v>
      </c>
      <c r="W16" s="128">
        <v>10</v>
      </c>
      <c r="X16" s="99">
        <v>9</v>
      </c>
      <c r="Y16" s="93">
        <f t="shared" si="5"/>
        <v>8.545454545454545</v>
      </c>
      <c r="Z16" s="36">
        <f t="shared" si="6"/>
        <v>9</v>
      </c>
      <c r="AA16" s="8">
        <v>9</v>
      </c>
      <c r="AB16" s="36">
        <v>10</v>
      </c>
      <c r="AC16" s="241">
        <f t="shared" si="3"/>
        <v>9.5</v>
      </c>
      <c r="AD16" s="12">
        <v>0.5</v>
      </c>
      <c r="AE16" s="12">
        <v>0.5</v>
      </c>
      <c r="AF16" s="12"/>
      <c r="AG16" s="12"/>
      <c r="AH16" s="237">
        <f t="shared" si="4"/>
        <v>1</v>
      </c>
    </row>
    <row r="17" spans="1:34" ht="13.5" thickBot="1">
      <c r="A17" s="3">
        <f t="shared" si="0"/>
        <v>8.545454545454545</v>
      </c>
      <c r="B17" s="133">
        <v>15</v>
      </c>
      <c r="C17" s="133" t="s">
        <v>144</v>
      </c>
      <c r="D17" s="183">
        <v>6</v>
      </c>
      <c r="E17" s="197">
        <v>8</v>
      </c>
      <c r="F17" s="192"/>
      <c r="G17" s="202"/>
      <c r="H17" s="193">
        <v>7</v>
      </c>
      <c r="I17" s="203"/>
      <c r="J17" s="193">
        <v>9</v>
      </c>
      <c r="K17" s="196"/>
      <c r="L17" s="193">
        <v>10</v>
      </c>
      <c r="M17" s="195"/>
      <c r="N17" s="193">
        <v>7</v>
      </c>
      <c r="O17" s="192"/>
      <c r="P17" s="193">
        <v>9</v>
      </c>
      <c r="Q17" s="192"/>
      <c r="R17" s="193">
        <v>8</v>
      </c>
      <c r="S17" s="200"/>
      <c r="T17" s="193">
        <v>10</v>
      </c>
      <c r="U17" s="192"/>
      <c r="V17" s="193">
        <v>7</v>
      </c>
      <c r="W17" s="238">
        <v>10</v>
      </c>
      <c r="X17" s="197">
        <v>9</v>
      </c>
      <c r="Y17" s="199">
        <f t="shared" si="5"/>
        <v>8.545454545454545</v>
      </c>
      <c r="Z17" s="198">
        <f t="shared" si="6"/>
        <v>9</v>
      </c>
      <c r="AA17" s="198">
        <v>9</v>
      </c>
      <c r="AB17" s="36">
        <v>10</v>
      </c>
      <c r="AC17" s="262">
        <f t="shared" si="3"/>
        <v>9.5</v>
      </c>
      <c r="AD17" s="246">
        <v>0.5</v>
      </c>
      <c r="AE17" s="246">
        <v>0.5</v>
      </c>
      <c r="AF17" s="246"/>
      <c r="AG17" s="246"/>
      <c r="AH17" s="247">
        <f t="shared" si="4"/>
        <v>1</v>
      </c>
    </row>
    <row r="18" spans="1:34" ht="12.75">
      <c r="A18" s="3">
        <f t="shared" si="0"/>
        <v>9.3</v>
      </c>
      <c r="B18" s="37">
        <v>16</v>
      </c>
      <c r="C18" s="37" t="s">
        <v>145</v>
      </c>
      <c r="D18" s="182">
        <v>9</v>
      </c>
      <c r="E18" s="98">
        <v>10</v>
      </c>
      <c r="F18" s="81"/>
      <c r="G18" s="201"/>
      <c r="H18" s="96">
        <v>8</v>
      </c>
      <c r="I18" s="115"/>
      <c r="J18" s="96">
        <v>10</v>
      </c>
      <c r="K18" s="105"/>
      <c r="L18" s="96">
        <v>10</v>
      </c>
      <c r="M18" s="86"/>
      <c r="N18" s="96">
        <v>10</v>
      </c>
      <c r="O18" s="81"/>
      <c r="P18" s="96">
        <v>9</v>
      </c>
      <c r="Q18" s="81"/>
      <c r="R18" s="96">
        <v>10</v>
      </c>
      <c r="S18" s="106"/>
      <c r="T18" s="96">
        <v>10</v>
      </c>
      <c r="U18" s="81"/>
      <c r="V18" s="96">
        <v>10</v>
      </c>
      <c r="W18" s="134"/>
      <c r="X18" s="98">
        <v>6</v>
      </c>
      <c r="Y18" s="93">
        <f t="shared" si="5"/>
        <v>9.3</v>
      </c>
      <c r="Z18" s="36">
        <f t="shared" si="6"/>
        <v>9</v>
      </c>
      <c r="AA18" s="36">
        <v>9</v>
      </c>
      <c r="AB18" s="36">
        <v>9</v>
      </c>
      <c r="AC18" s="241">
        <f t="shared" si="3"/>
        <v>9</v>
      </c>
      <c r="AD18" s="19"/>
      <c r="AE18" s="19"/>
      <c r="AF18" s="19"/>
      <c r="AG18" s="19"/>
      <c r="AH18" s="245">
        <f t="shared" si="4"/>
        <v>0</v>
      </c>
    </row>
    <row r="19" spans="1:34" ht="12.75">
      <c r="A19" s="3">
        <f t="shared" si="0"/>
        <v>8.8</v>
      </c>
      <c r="B19" s="37">
        <v>17</v>
      </c>
      <c r="C19" s="2" t="s">
        <v>146</v>
      </c>
      <c r="D19" s="139">
        <v>4</v>
      </c>
      <c r="E19" s="99">
        <v>9</v>
      </c>
      <c r="F19" s="83"/>
      <c r="G19" s="187"/>
      <c r="H19" s="97">
        <v>9</v>
      </c>
      <c r="I19" s="117"/>
      <c r="J19" s="97">
        <v>9</v>
      </c>
      <c r="K19" s="107"/>
      <c r="L19" s="97">
        <v>9</v>
      </c>
      <c r="M19" s="85"/>
      <c r="N19" s="97">
        <v>9</v>
      </c>
      <c r="O19" s="83"/>
      <c r="P19" s="97">
        <v>9</v>
      </c>
      <c r="Q19" s="83"/>
      <c r="R19" s="97">
        <v>9</v>
      </c>
      <c r="S19" s="108"/>
      <c r="T19" s="97">
        <v>8</v>
      </c>
      <c r="U19" s="83"/>
      <c r="V19" s="96">
        <v>9</v>
      </c>
      <c r="W19" s="128"/>
      <c r="X19" s="99">
        <v>8</v>
      </c>
      <c r="Y19" s="93">
        <f t="shared" si="5"/>
        <v>8.8</v>
      </c>
      <c r="Z19" s="8">
        <f t="shared" si="6"/>
        <v>9</v>
      </c>
      <c r="AA19" s="8">
        <v>9</v>
      </c>
      <c r="AB19" s="36">
        <v>9</v>
      </c>
      <c r="AC19" s="241">
        <f t="shared" si="3"/>
        <v>9</v>
      </c>
      <c r="AD19" s="12">
        <v>0.5</v>
      </c>
      <c r="AE19" s="12">
        <v>0.5</v>
      </c>
      <c r="AF19" s="12"/>
      <c r="AG19" s="12"/>
      <c r="AH19" s="237">
        <f t="shared" si="4"/>
        <v>1</v>
      </c>
    </row>
    <row r="20" spans="1:34" ht="12.75">
      <c r="A20" s="3">
        <f t="shared" si="0"/>
        <v>8</v>
      </c>
      <c r="B20" s="37">
        <v>18</v>
      </c>
      <c r="C20" s="2" t="s">
        <v>147</v>
      </c>
      <c r="D20" s="139">
        <v>6</v>
      </c>
      <c r="E20" s="99" t="s">
        <v>267</v>
      </c>
      <c r="F20" s="83"/>
      <c r="G20" s="187"/>
      <c r="H20" s="97">
        <v>8</v>
      </c>
      <c r="I20" s="117"/>
      <c r="J20" s="97">
        <v>8</v>
      </c>
      <c r="K20" s="107"/>
      <c r="L20" s="97">
        <v>8</v>
      </c>
      <c r="M20" s="85"/>
      <c r="N20" s="97">
        <v>8</v>
      </c>
      <c r="O20" s="83"/>
      <c r="P20" s="97">
        <v>8</v>
      </c>
      <c r="Q20" s="83"/>
      <c r="R20" s="97">
        <v>8</v>
      </c>
      <c r="S20" s="108"/>
      <c r="T20" s="97">
        <v>9</v>
      </c>
      <c r="U20" s="83"/>
      <c r="V20" s="96">
        <v>8</v>
      </c>
      <c r="W20" s="128"/>
      <c r="X20" s="99">
        <v>7</v>
      </c>
      <c r="Y20" s="93">
        <f t="shared" si="5"/>
        <v>8</v>
      </c>
      <c r="Z20" s="8">
        <f t="shared" si="6"/>
        <v>8</v>
      </c>
      <c r="AA20" s="8">
        <v>7</v>
      </c>
      <c r="AB20" s="36">
        <v>6</v>
      </c>
      <c r="AC20" s="241">
        <f t="shared" si="3"/>
        <v>6.5</v>
      </c>
      <c r="AD20" s="12"/>
      <c r="AE20" s="12"/>
      <c r="AF20" s="12"/>
      <c r="AG20" s="12"/>
      <c r="AH20" s="237">
        <f t="shared" si="4"/>
        <v>0</v>
      </c>
    </row>
    <row r="21" spans="1:34" ht="12.75">
      <c r="A21" s="3">
        <f t="shared" si="0"/>
        <v>3.4285714285714284</v>
      </c>
      <c r="B21" s="37">
        <v>19</v>
      </c>
      <c r="C21" s="2" t="s">
        <v>148</v>
      </c>
      <c r="D21" s="139">
        <v>1</v>
      </c>
      <c r="E21" s="99">
        <v>1</v>
      </c>
      <c r="F21" s="83">
        <v>4</v>
      </c>
      <c r="G21" s="187">
        <v>1</v>
      </c>
      <c r="H21" s="97">
        <v>4</v>
      </c>
      <c r="I21" s="117"/>
      <c r="J21" s="97">
        <v>5</v>
      </c>
      <c r="K21" s="107">
        <v>1</v>
      </c>
      <c r="L21" s="97">
        <v>4</v>
      </c>
      <c r="M21" s="85">
        <v>1</v>
      </c>
      <c r="N21" s="97">
        <v>4</v>
      </c>
      <c r="O21" s="83"/>
      <c r="P21" s="97">
        <v>4</v>
      </c>
      <c r="Q21" s="83"/>
      <c r="R21" s="97">
        <v>5</v>
      </c>
      <c r="S21" s="108"/>
      <c r="T21" s="97">
        <v>5</v>
      </c>
      <c r="U21" s="83"/>
      <c r="V21" s="96">
        <v>5</v>
      </c>
      <c r="W21" s="128"/>
      <c r="X21" s="99">
        <v>4</v>
      </c>
      <c r="Y21" s="93">
        <f t="shared" si="5"/>
        <v>3.4285714285714284</v>
      </c>
      <c r="Z21" s="8">
        <v>4</v>
      </c>
      <c r="AA21" s="8">
        <v>6</v>
      </c>
      <c r="AB21" s="36">
        <v>4</v>
      </c>
      <c r="AC21" s="241">
        <f t="shared" si="3"/>
        <v>5</v>
      </c>
      <c r="AD21" s="12"/>
      <c r="AE21" s="12"/>
      <c r="AF21" s="12"/>
      <c r="AG21" s="12"/>
      <c r="AH21" s="237">
        <f t="shared" si="4"/>
        <v>0</v>
      </c>
    </row>
    <row r="22" spans="1:34" ht="12.75">
      <c r="A22" s="3">
        <f t="shared" si="0"/>
        <v>10</v>
      </c>
      <c r="B22" s="37">
        <v>20</v>
      </c>
      <c r="C22" s="2" t="s">
        <v>149</v>
      </c>
      <c r="D22" s="139">
        <v>8</v>
      </c>
      <c r="E22" s="99">
        <v>10</v>
      </c>
      <c r="F22" s="83"/>
      <c r="G22" s="187"/>
      <c r="H22" s="97">
        <v>10</v>
      </c>
      <c r="I22" s="117"/>
      <c r="J22" s="97">
        <v>10</v>
      </c>
      <c r="K22" s="107"/>
      <c r="L22" s="97">
        <v>10</v>
      </c>
      <c r="M22" s="85"/>
      <c r="N22" s="97">
        <v>10</v>
      </c>
      <c r="O22" s="83"/>
      <c r="P22" s="97">
        <v>10</v>
      </c>
      <c r="Q22" s="83"/>
      <c r="R22" s="97">
        <v>10</v>
      </c>
      <c r="S22" s="108"/>
      <c r="T22" s="97">
        <v>10</v>
      </c>
      <c r="U22" s="83"/>
      <c r="V22" s="96">
        <v>10</v>
      </c>
      <c r="W22" s="128"/>
      <c r="X22" s="99">
        <v>10</v>
      </c>
      <c r="Y22" s="93">
        <f t="shared" si="5"/>
        <v>10</v>
      </c>
      <c r="Z22" s="8">
        <f t="shared" si="6"/>
        <v>10</v>
      </c>
      <c r="AA22" s="8">
        <v>10</v>
      </c>
      <c r="AB22" s="36">
        <v>10</v>
      </c>
      <c r="AC22" s="241">
        <f t="shared" si="3"/>
        <v>10</v>
      </c>
      <c r="AD22" s="12">
        <v>0.5</v>
      </c>
      <c r="AE22" s="12">
        <v>0.5</v>
      </c>
      <c r="AF22" s="12">
        <v>0.5</v>
      </c>
      <c r="AG22" s="12">
        <v>0.5</v>
      </c>
      <c r="AH22" s="237">
        <f t="shared" si="4"/>
        <v>2</v>
      </c>
    </row>
    <row r="23" spans="1:34" ht="12.75">
      <c r="A23" s="3">
        <f t="shared" si="0"/>
        <v>8.9</v>
      </c>
      <c r="B23" s="37">
        <v>21</v>
      </c>
      <c r="C23" s="2" t="s">
        <v>150</v>
      </c>
      <c r="D23" s="139">
        <v>5</v>
      </c>
      <c r="E23" s="99">
        <v>9</v>
      </c>
      <c r="F23" s="83"/>
      <c r="G23" s="187"/>
      <c r="H23" s="97">
        <v>8</v>
      </c>
      <c r="I23" s="117"/>
      <c r="J23" s="97">
        <v>8</v>
      </c>
      <c r="K23" s="107"/>
      <c r="L23" s="97">
        <v>7</v>
      </c>
      <c r="M23" s="85"/>
      <c r="N23" s="97">
        <v>9</v>
      </c>
      <c r="O23" s="83"/>
      <c r="P23" s="97">
        <v>9</v>
      </c>
      <c r="Q23" s="83"/>
      <c r="R23" s="97">
        <v>9</v>
      </c>
      <c r="S23" s="108"/>
      <c r="T23" s="97">
        <v>10</v>
      </c>
      <c r="U23" s="83"/>
      <c r="V23" s="96">
        <v>10</v>
      </c>
      <c r="W23" s="128"/>
      <c r="X23" s="99">
        <v>10</v>
      </c>
      <c r="Y23" s="93">
        <f t="shared" si="5"/>
        <v>8.9</v>
      </c>
      <c r="Z23" s="8">
        <f t="shared" si="6"/>
        <v>9</v>
      </c>
      <c r="AA23" s="8">
        <v>9</v>
      </c>
      <c r="AB23" s="36">
        <v>9</v>
      </c>
      <c r="AC23" s="241">
        <f t="shared" si="3"/>
        <v>9</v>
      </c>
      <c r="AD23" s="12"/>
      <c r="AE23" s="12"/>
      <c r="AF23" s="12"/>
      <c r="AG23" s="12"/>
      <c r="AH23" s="237">
        <f t="shared" si="4"/>
        <v>0</v>
      </c>
    </row>
    <row r="24" spans="1:34" ht="12.75">
      <c r="A24" s="3">
        <f t="shared" si="0"/>
        <v>8.444444444444445</v>
      </c>
      <c r="B24" s="37">
        <v>22</v>
      </c>
      <c r="C24" s="2" t="s">
        <v>151</v>
      </c>
      <c r="D24" s="139">
        <v>11</v>
      </c>
      <c r="E24" s="99" t="s">
        <v>267</v>
      </c>
      <c r="F24" s="83"/>
      <c r="G24" s="187"/>
      <c r="H24" s="97">
        <v>8</v>
      </c>
      <c r="I24" s="117"/>
      <c r="J24" s="97">
        <v>8</v>
      </c>
      <c r="K24" s="107"/>
      <c r="L24" s="97">
        <v>8</v>
      </c>
      <c r="M24" s="85"/>
      <c r="N24" s="97">
        <v>8</v>
      </c>
      <c r="O24" s="83"/>
      <c r="P24" s="97">
        <v>9</v>
      </c>
      <c r="Q24" s="83"/>
      <c r="R24" s="97">
        <v>8</v>
      </c>
      <c r="S24" s="108"/>
      <c r="T24" s="97">
        <v>9</v>
      </c>
      <c r="U24" s="83"/>
      <c r="V24" s="96">
        <v>8</v>
      </c>
      <c r="W24" s="128"/>
      <c r="X24" s="99">
        <v>10</v>
      </c>
      <c r="Y24" s="93">
        <f t="shared" si="5"/>
        <v>8.444444444444445</v>
      </c>
      <c r="Z24" s="8">
        <f t="shared" si="6"/>
        <v>8</v>
      </c>
      <c r="AA24" s="8">
        <v>10</v>
      </c>
      <c r="AB24" s="36">
        <v>9</v>
      </c>
      <c r="AC24" s="241">
        <f t="shared" si="3"/>
        <v>9.5</v>
      </c>
      <c r="AD24" s="12"/>
      <c r="AE24" s="12"/>
      <c r="AF24" s="12"/>
      <c r="AG24" s="12"/>
      <c r="AH24" s="237">
        <f t="shared" si="4"/>
        <v>0</v>
      </c>
    </row>
    <row r="25" spans="1:34" ht="12.75">
      <c r="A25" s="3">
        <f t="shared" si="0"/>
        <v>10</v>
      </c>
      <c r="B25" s="37">
        <v>23</v>
      </c>
      <c r="C25" s="2" t="s">
        <v>152</v>
      </c>
      <c r="D25" s="139">
        <v>10</v>
      </c>
      <c r="E25" s="99">
        <v>10</v>
      </c>
      <c r="F25" s="83"/>
      <c r="G25" s="187"/>
      <c r="H25" s="97">
        <v>10</v>
      </c>
      <c r="I25" s="117"/>
      <c r="J25" s="97">
        <v>10</v>
      </c>
      <c r="K25" s="107"/>
      <c r="L25" s="97">
        <v>10</v>
      </c>
      <c r="M25" s="85"/>
      <c r="N25" s="97">
        <v>10</v>
      </c>
      <c r="O25" s="83"/>
      <c r="P25" s="97">
        <v>10</v>
      </c>
      <c r="Q25" s="83"/>
      <c r="R25" s="97">
        <v>10</v>
      </c>
      <c r="S25" s="108"/>
      <c r="T25" s="97">
        <v>10</v>
      </c>
      <c r="U25" s="83"/>
      <c r="V25" s="96">
        <v>10</v>
      </c>
      <c r="W25" s="128"/>
      <c r="X25" s="99">
        <v>10</v>
      </c>
      <c r="Y25" s="93">
        <f t="shared" si="5"/>
        <v>10</v>
      </c>
      <c r="Z25" s="8">
        <f t="shared" si="6"/>
        <v>10</v>
      </c>
      <c r="AA25" s="8">
        <v>10</v>
      </c>
      <c r="AB25" s="36">
        <v>10</v>
      </c>
      <c r="AC25" s="241">
        <f t="shared" si="3"/>
        <v>10</v>
      </c>
      <c r="AD25" s="12"/>
      <c r="AE25" s="12"/>
      <c r="AF25" s="12">
        <v>0.5</v>
      </c>
      <c r="AG25" s="12">
        <v>0.5</v>
      </c>
      <c r="AH25" s="237">
        <f t="shared" si="4"/>
        <v>1</v>
      </c>
    </row>
    <row r="26" spans="1:34" ht="12.75">
      <c r="A26" s="3">
        <f t="shared" si="0"/>
        <v>7.888888888888889</v>
      </c>
      <c r="B26" s="37">
        <v>24</v>
      </c>
      <c r="C26" s="2" t="s">
        <v>153</v>
      </c>
      <c r="D26" s="139">
        <v>3</v>
      </c>
      <c r="E26" s="99" t="s">
        <v>267</v>
      </c>
      <c r="F26" s="83"/>
      <c r="G26" s="187"/>
      <c r="H26" s="97">
        <v>9</v>
      </c>
      <c r="I26" s="117"/>
      <c r="J26" s="97">
        <v>8</v>
      </c>
      <c r="K26" s="107"/>
      <c r="L26" s="97">
        <v>8</v>
      </c>
      <c r="M26" s="85"/>
      <c r="N26" s="97">
        <v>7</v>
      </c>
      <c r="O26" s="83"/>
      <c r="P26" s="97">
        <v>9</v>
      </c>
      <c r="Q26" s="83"/>
      <c r="R26" s="97">
        <v>8</v>
      </c>
      <c r="S26" s="108"/>
      <c r="T26" s="97">
        <v>8</v>
      </c>
      <c r="U26" s="83"/>
      <c r="V26" s="96">
        <v>8</v>
      </c>
      <c r="W26" s="128"/>
      <c r="X26" s="99">
        <v>6</v>
      </c>
      <c r="Y26" s="93">
        <f t="shared" si="5"/>
        <v>7.888888888888889</v>
      </c>
      <c r="Z26" s="8">
        <f t="shared" si="6"/>
        <v>8</v>
      </c>
      <c r="AA26" s="8">
        <v>9</v>
      </c>
      <c r="AB26" s="36">
        <v>9</v>
      </c>
      <c r="AC26" s="241">
        <f t="shared" si="3"/>
        <v>9</v>
      </c>
      <c r="AD26" s="12"/>
      <c r="AE26" s="12"/>
      <c r="AF26" s="12"/>
      <c r="AG26" s="12"/>
      <c r="AH26" s="237">
        <f t="shared" si="4"/>
        <v>0</v>
      </c>
    </row>
    <row r="27" spans="1:34" ht="12.75">
      <c r="A27" s="3">
        <f t="shared" si="0"/>
        <v>6.5</v>
      </c>
      <c r="B27" s="37">
        <v>25</v>
      </c>
      <c r="C27" s="2" t="s">
        <v>154</v>
      </c>
      <c r="D27" s="139">
        <v>7</v>
      </c>
      <c r="E27" s="99">
        <v>8</v>
      </c>
      <c r="F27" s="83"/>
      <c r="G27" s="187"/>
      <c r="H27" s="97">
        <v>8</v>
      </c>
      <c r="I27" s="117"/>
      <c r="J27" s="97">
        <v>8</v>
      </c>
      <c r="K27" s="107"/>
      <c r="L27" s="97">
        <v>7</v>
      </c>
      <c r="M27" s="85"/>
      <c r="N27" s="97">
        <v>5</v>
      </c>
      <c r="O27" s="83"/>
      <c r="P27" s="97">
        <v>6</v>
      </c>
      <c r="Q27" s="83"/>
      <c r="R27" s="97">
        <v>6</v>
      </c>
      <c r="S27" s="108"/>
      <c r="T27" s="97">
        <v>7</v>
      </c>
      <c r="U27" s="83"/>
      <c r="V27" s="96">
        <v>6</v>
      </c>
      <c r="W27" s="128"/>
      <c r="X27" s="99">
        <v>4</v>
      </c>
      <c r="Y27" s="93">
        <f t="shared" si="5"/>
        <v>6.5</v>
      </c>
      <c r="Z27" s="8">
        <v>6</v>
      </c>
      <c r="AA27" s="8">
        <v>7</v>
      </c>
      <c r="AB27" s="36">
        <v>7</v>
      </c>
      <c r="AC27" s="241">
        <f t="shared" si="3"/>
        <v>7</v>
      </c>
      <c r="AD27" s="12"/>
      <c r="AE27" s="12"/>
      <c r="AF27" s="12"/>
      <c r="AG27" s="12"/>
      <c r="AH27" s="237">
        <f t="shared" si="4"/>
        <v>0</v>
      </c>
    </row>
    <row r="28" spans="1:34" ht="12.75">
      <c r="A28" s="3">
        <f t="shared" si="0"/>
        <v>7.545454545454546</v>
      </c>
      <c r="B28" s="37">
        <v>26</v>
      </c>
      <c r="C28" s="2" t="s">
        <v>155</v>
      </c>
      <c r="D28" s="139">
        <v>12</v>
      </c>
      <c r="E28" s="99">
        <v>8</v>
      </c>
      <c r="F28" s="83"/>
      <c r="G28" s="187"/>
      <c r="H28" s="97">
        <v>9</v>
      </c>
      <c r="I28" s="117"/>
      <c r="J28" s="97">
        <v>9</v>
      </c>
      <c r="K28" s="107">
        <v>1</v>
      </c>
      <c r="L28" s="97">
        <v>8</v>
      </c>
      <c r="M28" s="85"/>
      <c r="N28" s="97">
        <v>8</v>
      </c>
      <c r="O28" s="83"/>
      <c r="P28" s="97">
        <v>7</v>
      </c>
      <c r="Q28" s="83"/>
      <c r="R28" s="97">
        <v>7</v>
      </c>
      <c r="S28" s="108"/>
      <c r="T28" s="97">
        <v>8</v>
      </c>
      <c r="U28" s="83"/>
      <c r="V28" s="96">
        <v>9</v>
      </c>
      <c r="W28" s="128"/>
      <c r="X28" s="99">
        <v>9</v>
      </c>
      <c r="Y28" s="93">
        <f t="shared" si="5"/>
        <v>7.545454545454546</v>
      </c>
      <c r="Z28" s="8">
        <f t="shared" si="6"/>
        <v>8</v>
      </c>
      <c r="AA28" s="8">
        <v>9</v>
      </c>
      <c r="AB28" s="36">
        <v>9</v>
      </c>
      <c r="AC28" s="241">
        <f t="shared" si="3"/>
        <v>9</v>
      </c>
      <c r="AD28" s="12"/>
      <c r="AE28" s="12"/>
      <c r="AF28" s="12"/>
      <c r="AG28" s="12"/>
      <c r="AH28" s="237">
        <f t="shared" si="4"/>
        <v>0</v>
      </c>
    </row>
    <row r="29" spans="1:34" ht="12.75">
      <c r="A29" s="3">
        <f t="shared" si="0"/>
        <v>5.3</v>
      </c>
      <c r="B29" s="37">
        <v>27</v>
      </c>
      <c r="C29" s="2" t="s">
        <v>156</v>
      </c>
      <c r="D29" s="139">
        <v>13</v>
      </c>
      <c r="E29" s="99">
        <v>4</v>
      </c>
      <c r="F29" s="83"/>
      <c r="G29" s="187"/>
      <c r="H29" s="97">
        <v>6</v>
      </c>
      <c r="I29" s="117"/>
      <c r="J29" s="97">
        <v>6</v>
      </c>
      <c r="K29" s="107"/>
      <c r="L29" s="97">
        <v>6</v>
      </c>
      <c r="M29" s="85"/>
      <c r="N29" s="97">
        <v>6</v>
      </c>
      <c r="O29" s="83"/>
      <c r="P29" s="97">
        <v>1</v>
      </c>
      <c r="Q29" s="83"/>
      <c r="R29" s="97">
        <v>5</v>
      </c>
      <c r="S29" s="108"/>
      <c r="T29" s="97">
        <v>7</v>
      </c>
      <c r="U29" s="83"/>
      <c r="V29" s="96">
        <v>6</v>
      </c>
      <c r="W29" s="128"/>
      <c r="X29" s="99">
        <v>6</v>
      </c>
      <c r="Y29" s="93">
        <f t="shared" si="5"/>
        <v>5.3</v>
      </c>
      <c r="Z29" s="8">
        <v>6</v>
      </c>
      <c r="AA29" s="8">
        <v>7</v>
      </c>
      <c r="AB29" s="36">
        <v>5</v>
      </c>
      <c r="AC29" s="241">
        <f t="shared" si="3"/>
        <v>6</v>
      </c>
      <c r="AD29" s="12">
        <v>0.5</v>
      </c>
      <c r="AE29" s="12"/>
      <c r="AF29" s="12"/>
      <c r="AG29" s="12"/>
      <c r="AH29" s="237">
        <f t="shared" si="4"/>
        <v>0.5</v>
      </c>
    </row>
    <row r="30" spans="1:34" ht="13.5" thickBot="1">
      <c r="A30" s="3">
        <f t="shared" si="0"/>
        <v>6.5</v>
      </c>
      <c r="B30" s="37">
        <v>28</v>
      </c>
      <c r="C30" s="2" t="s">
        <v>157</v>
      </c>
      <c r="D30" s="139">
        <v>2</v>
      </c>
      <c r="E30" s="207">
        <v>8</v>
      </c>
      <c r="F30" s="192"/>
      <c r="G30" s="202"/>
      <c r="H30" s="193">
        <v>9</v>
      </c>
      <c r="I30" s="210"/>
      <c r="J30" s="211">
        <v>7</v>
      </c>
      <c r="K30" s="222">
        <v>1</v>
      </c>
      <c r="L30" s="211">
        <v>7</v>
      </c>
      <c r="M30" s="191"/>
      <c r="N30" s="211">
        <v>7</v>
      </c>
      <c r="O30" s="214">
        <v>1</v>
      </c>
      <c r="P30" s="211">
        <v>8</v>
      </c>
      <c r="Q30" s="214"/>
      <c r="R30" s="211">
        <v>6</v>
      </c>
      <c r="S30" s="230"/>
      <c r="T30" s="211">
        <v>8</v>
      </c>
      <c r="U30" s="214"/>
      <c r="V30" s="96">
        <v>8</v>
      </c>
      <c r="W30" s="239"/>
      <c r="X30" s="207">
        <v>8</v>
      </c>
      <c r="Y30" s="93">
        <f t="shared" si="5"/>
        <v>6.5</v>
      </c>
      <c r="Z30" s="8">
        <f t="shared" si="6"/>
        <v>7</v>
      </c>
      <c r="AA30" s="8">
        <v>9</v>
      </c>
      <c r="AB30" s="36">
        <v>9</v>
      </c>
      <c r="AC30" s="241">
        <f t="shared" si="3"/>
        <v>9</v>
      </c>
      <c r="AD30" s="12"/>
      <c r="AE30" s="12"/>
      <c r="AF30" s="12"/>
      <c r="AG30" s="12"/>
      <c r="AH30" s="237">
        <f t="shared" si="4"/>
        <v>0</v>
      </c>
    </row>
    <row r="31" spans="3:34" s="5" customFormat="1" ht="13.5" thickBot="1">
      <c r="C31" s="300" t="s">
        <v>0</v>
      </c>
      <c r="D31" s="301"/>
      <c r="E31" s="208">
        <f>AVERAGE(E3:E30)</f>
        <v>7.12</v>
      </c>
      <c r="F31" s="206"/>
      <c r="G31" s="205"/>
      <c r="H31" s="209">
        <f>AVERAGE(H3:H30)</f>
        <v>7.928571428571429</v>
      </c>
      <c r="I31" s="212"/>
      <c r="J31" s="213">
        <f>AVERAGE(J3:J30)</f>
        <v>8.142857142857142</v>
      </c>
      <c r="K31" s="223"/>
      <c r="L31" s="213">
        <f>AVERAGE(L3:L30)</f>
        <v>7.892857142857143</v>
      </c>
      <c r="M31" s="212"/>
      <c r="N31" s="213">
        <f>AVERAGE(N3:N30)</f>
        <v>7.678571428571429</v>
      </c>
      <c r="O31" s="212"/>
      <c r="P31" s="213">
        <f>AVERAGE(P3:P30)</f>
        <v>7.5</v>
      </c>
      <c r="Q31" s="215"/>
      <c r="R31" s="213">
        <f>AVERAGE(R3:R30)</f>
        <v>7.285714285714286</v>
      </c>
      <c r="S31" s="223"/>
      <c r="T31" s="213">
        <f>AVERAGE(T3:T30)</f>
        <v>8.428571428571429</v>
      </c>
      <c r="U31" s="212"/>
      <c r="V31" s="213">
        <f aca="true" t="shared" si="7" ref="V31:AC31">AVERAGE(V3:V30)</f>
        <v>7.678571428571429</v>
      </c>
      <c r="W31" s="240"/>
      <c r="X31" s="208">
        <f t="shared" si="7"/>
        <v>7.714285714285714</v>
      </c>
      <c r="Y31" s="100">
        <f t="shared" si="7"/>
        <v>7.361252156364939</v>
      </c>
      <c r="Z31" s="34">
        <f t="shared" si="7"/>
        <v>7.571428571428571</v>
      </c>
      <c r="AA31" s="34">
        <f t="shared" si="7"/>
        <v>7.964285714285714</v>
      </c>
      <c r="AB31" s="34">
        <f t="shared" si="7"/>
        <v>8</v>
      </c>
      <c r="AC31" s="34">
        <f t="shared" si="7"/>
        <v>7.982142857142857</v>
      </c>
      <c r="AH31" s="250">
        <f>SUM(AH3:AH30)</f>
        <v>14.3</v>
      </c>
    </row>
    <row r="32" spans="3:26" s="5" customFormat="1" ht="13.5" thickBot="1">
      <c r="C32" s="6"/>
      <c r="D32" s="232"/>
      <c r="E32" s="204" t="s">
        <v>77</v>
      </c>
      <c r="F32" s="302" t="s">
        <v>67</v>
      </c>
      <c r="G32" s="303"/>
      <c r="H32" s="304"/>
      <c r="I32" s="295" t="s">
        <v>87</v>
      </c>
      <c r="J32" s="296"/>
      <c r="K32" s="297" t="s">
        <v>88</v>
      </c>
      <c r="L32" s="296"/>
      <c r="M32" s="295" t="s">
        <v>89</v>
      </c>
      <c r="N32" s="296"/>
      <c r="O32" s="295" t="s">
        <v>90</v>
      </c>
      <c r="P32" s="296"/>
      <c r="Q32" s="295" t="s">
        <v>91</v>
      </c>
      <c r="R32" s="296"/>
      <c r="S32" s="297" t="s">
        <v>92</v>
      </c>
      <c r="T32" s="296"/>
      <c r="U32" s="295" t="s">
        <v>93</v>
      </c>
      <c r="V32" s="296"/>
      <c r="W32" s="194" t="s">
        <v>261</v>
      </c>
      <c r="X32" s="216" t="s">
        <v>94</v>
      </c>
      <c r="Y32" s="94"/>
      <c r="Z32" s="9"/>
    </row>
    <row r="33" spans="3:26" ht="12.75">
      <c r="C33" s="4" t="s">
        <v>46</v>
      </c>
      <c r="D33" s="233"/>
      <c r="E33" s="293" t="s">
        <v>22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35">
        <f>Z33/B30</f>
        <v>1</v>
      </c>
      <c r="Z33" s="8">
        <f>COUNTIF(Z3:Z30,"&gt;3")</f>
        <v>28</v>
      </c>
    </row>
    <row r="34" spans="3:26" ht="12.75">
      <c r="C34" s="4" t="s">
        <v>47</v>
      </c>
      <c r="D34" s="2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3"/>
      <c r="Y34" s="35">
        <f>Z34/B30</f>
        <v>0.75</v>
      </c>
      <c r="Z34" s="8">
        <f>COUNTIF(Z3:Z30,"&gt;6")</f>
        <v>21</v>
      </c>
    </row>
    <row r="36" ht="12.75">
      <c r="C36" t="s">
        <v>95</v>
      </c>
    </row>
    <row r="38" ht="12.75">
      <c r="Z38" s="104"/>
    </row>
  </sheetData>
  <sheetProtection/>
  <mergeCells count="11">
    <mergeCell ref="C1:L1"/>
    <mergeCell ref="C31:D31"/>
    <mergeCell ref="K32:L32"/>
    <mergeCell ref="F32:H32"/>
    <mergeCell ref="I32:J32"/>
    <mergeCell ref="E33:X33"/>
    <mergeCell ref="M32:N32"/>
    <mergeCell ref="O32:P32"/>
    <mergeCell ref="Q32:R32"/>
    <mergeCell ref="S32:T32"/>
    <mergeCell ref="U32:V32"/>
  </mergeCells>
  <conditionalFormatting sqref="Z3:AB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30 AC3:AC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="85" zoomScaleNormal="85" zoomScalePageLayoutView="0" workbookViewId="0" topLeftCell="B1">
      <selection activeCell="AL16" sqref="AL16"/>
    </sheetView>
  </sheetViews>
  <sheetFormatPr defaultColWidth="9.00390625" defaultRowHeight="12.75"/>
  <cols>
    <col min="1" max="1" width="7.75390625" style="0" hidden="1" customWidth="1"/>
    <col min="2" max="2" width="3.375" style="0" bestFit="1" customWidth="1"/>
    <col min="3" max="3" width="23.00390625" style="0" customWidth="1"/>
    <col min="4" max="4" width="8.875" style="0" customWidth="1"/>
    <col min="5" max="6" width="5.75390625" style="0" customWidth="1"/>
    <col min="7" max="7" width="5.125" style="0" customWidth="1"/>
    <col min="8" max="9" width="5.75390625" style="0" customWidth="1"/>
    <col min="10" max="13" width="6.125" style="0" customWidth="1"/>
    <col min="14" max="14" width="5.875" style="0" customWidth="1"/>
    <col min="15" max="16" width="5.75390625" style="0" customWidth="1"/>
    <col min="17" max="17" width="6.125" style="0" customWidth="1"/>
    <col min="18" max="18" width="6.375" style="0" customWidth="1"/>
    <col min="19" max="19" width="6.625" style="14" customWidth="1"/>
    <col min="20" max="21" width="6.125" style="14" customWidth="1"/>
    <col min="22" max="23" width="6.375" style="14" customWidth="1"/>
    <col min="24" max="24" width="6.875" style="14" customWidth="1"/>
    <col min="25" max="25" width="10.75390625" style="3" bestFit="1" customWidth="1"/>
    <col min="26" max="26" width="9.125" style="10" customWidth="1"/>
  </cols>
  <sheetData>
    <row r="1" spans="3:33" ht="13.5" thickBot="1">
      <c r="C1" s="307" t="s">
        <v>180</v>
      </c>
      <c r="D1" s="307"/>
      <c r="E1" s="307"/>
      <c r="F1" s="307"/>
      <c r="G1" s="307"/>
      <c r="H1" s="307"/>
      <c r="I1" s="62"/>
      <c r="J1" s="62"/>
      <c r="K1" s="33"/>
      <c r="L1" s="33"/>
      <c r="M1" s="62"/>
      <c r="N1" s="62"/>
      <c r="O1" s="62"/>
      <c r="P1" s="62"/>
      <c r="Q1" s="62"/>
      <c r="R1" s="62"/>
      <c r="S1" s="64"/>
      <c r="T1" s="64"/>
      <c r="U1" s="63"/>
      <c r="V1" s="63"/>
      <c r="W1" s="63"/>
      <c r="X1" s="63"/>
      <c r="Y1"/>
      <c r="Z1"/>
      <c r="AA1" s="14"/>
      <c r="AB1" s="15"/>
      <c r="AD1" s="188">
        <v>42489</v>
      </c>
      <c r="AE1" s="188">
        <v>42492</v>
      </c>
      <c r="AF1" s="188">
        <v>42493</v>
      </c>
      <c r="AG1" s="188">
        <v>42494</v>
      </c>
    </row>
    <row r="2" spans="2:34" ht="16.5" customHeight="1" thickBot="1">
      <c r="B2" s="58" t="s">
        <v>72</v>
      </c>
      <c r="C2" s="55" t="s">
        <v>26</v>
      </c>
      <c r="D2" s="56" t="s">
        <v>73</v>
      </c>
      <c r="E2" s="122">
        <v>42403</v>
      </c>
      <c r="F2" s="80">
        <v>42404</v>
      </c>
      <c r="G2" s="122">
        <v>42415</v>
      </c>
      <c r="H2" s="80">
        <v>42417</v>
      </c>
      <c r="I2" s="79">
        <v>42422</v>
      </c>
      <c r="J2" s="120">
        <v>42424</v>
      </c>
      <c r="K2" s="147">
        <v>42432</v>
      </c>
      <c r="L2" s="80">
        <v>42434</v>
      </c>
      <c r="M2" s="122">
        <v>42443</v>
      </c>
      <c r="N2" s="80">
        <v>42445</v>
      </c>
      <c r="O2" s="79">
        <v>42450</v>
      </c>
      <c r="P2" s="80">
        <v>42452</v>
      </c>
      <c r="Q2" s="79">
        <v>42457</v>
      </c>
      <c r="R2" s="120">
        <v>42459</v>
      </c>
      <c r="S2" s="257">
        <v>42466</v>
      </c>
      <c r="T2" s="80">
        <v>42471</v>
      </c>
      <c r="U2" s="122">
        <v>42485</v>
      </c>
      <c r="V2" s="80">
        <v>42487</v>
      </c>
      <c r="W2" s="80">
        <v>42495</v>
      </c>
      <c r="X2" s="80">
        <v>42488</v>
      </c>
      <c r="Y2" s="59" t="s">
        <v>24</v>
      </c>
      <c r="Z2" s="60" t="s">
        <v>86</v>
      </c>
      <c r="AA2" s="60" t="s">
        <v>21</v>
      </c>
      <c r="AB2" s="60" t="s">
        <v>102</v>
      </c>
      <c r="AC2" s="60" t="s">
        <v>104</v>
      </c>
      <c r="AD2" s="248" t="s">
        <v>262</v>
      </c>
      <c r="AE2" s="248" t="s">
        <v>263</v>
      </c>
      <c r="AF2" s="248" t="s">
        <v>264</v>
      </c>
      <c r="AG2" s="248" t="s">
        <v>265</v>
      </c>
      <c r="AH2" s="248" t="s">
        <v>266</v>
      </c>
    </row>
    <row r="3" spans="1:37" ht="12.75">
      <c r="A3" s="3">
        <f aca="true" t="shared" si="0" ref="A3:A23">Y3</f>
        <v>5.1875</v>
      </c>
      <c r="B3" s="37">
        <v>1</v>
      </c>
      <c r="C3" s="37" t="s">
        <v>159</v>
      </c>
      <c r="D3" s="182">
        <v>6</v>
      </c>
      <c r="E3" s="252">
        <v>2</v>
      </c>
      <c r="F3" s="138">
        <v>8</v>
      </c>
      <c r="G3" s="106">
        <v>2</v>
      </c>
      <c r="H3" s="96">
        <v>5</v>
      </c>
      <c r="I3" s="135"/>
      <c r="J3" s="138">
        <v>7</v>
      </c>
      <c r="K3" s="115"/>
      <c r="L3" s="96">
        <v>9</v>
      </c>
      <c r="M3" s="106">
        <v>1</v>
      </c>
      <c r="N3" s="96">
        <v>7</v>
      </c>
      <c r="O3" s="81">
        <v>1</v>
      </c>
      <c r="P3" s="96">
        <v>7</v>
      </c>
      <c r="Q3" s="81">
        <v>1</v>
      </c>
      <c r="R3" s="109">
        <v>6</v>
      </c>
      <c r="S3" s="252"/>
      <c r="T3" s="138">
        <v>8</v>
      </c>
      <c r="U3" s="106"/>
      <c r="V3" s="96">
        <v>9</v>
      </c>
      <c r="W3" s="96">
        <v>5</v>
      </c>
      <c r="X3" s="96">
        <v>5</v>
      </c>
      <c r="Y3" s="93">
        <f aca="true" t="shared" si="1" ref="Y3:Y23">AVERAGE(E3:X3)</f>
        <v>5.1875</v>
      </c>
      <c r="Z3" s="36">
        <f>ROUND(Y3,0)</f>
        <v>5</v>
      </c>
      <c r="AA3" s="36">
        <v>6</v>
      </c>
      <c r="AB3" s="36">
        <v>6</v>
      </c>
      <c r="AC3" s="185">
        <f>AVERAGE(AA3:AB3)</f>
        <v>6</v>
      </c>
      <c r="AD3" s="249">
        <v>0.5</v>
      </c>
      <c r="AE3" s="249">
        <v>0.5</v>
      </c>
      <c r="AF3" s="249"/>
      <c r="AG3" s="249"/>
      <c r="AH3" s="244">
        <f>SUM(AD3:AG3)</f>
        <v>1</v>
      </c>
      <c r="AI3" s="20" t="s">
        <v>30</v>
      </c>
      <c r="AJ3" s="1">
        <f>COUNTIF(AB3:AB23,"&gt;8")</f>
        <v>1</v>
      </c>
      <c r="AK3" s="266">
        <f>AJ3/$B$23</f>
        <v>0.047619047619047616</v>
      </c>
    </row>
    <row r="4" spans="1:37" ht="12.75">
      <c r="A4" s="3">
        <f t="shared" si="0"/>
        <v>8.363636363636363</v>
      </c>
      <c r="B4" s="37">
        <v>2</v>
      </c>
      <c r="C4" s="37" t="s">
        <v>160</v>
      </c>
      <c r="D4" s="182" t="s">
        <v>255</v>
      </c>
      <c r="E4" s="258"/>
      <c r="F4" s="96">
        <v>8</v>
      </c>
      <c r="G4" s="105"/>
      <c r="H4" s="96">
        <v>9</v>
      </c>
      <c r="I4" s="81"/>
      <c r="J4" s="96">
        <v>8</v>
      </c>
      <c r="K4" s="117" t="s">
        <v>106</v>
      </c>
      <c r="L4" s="97">
        <v>7</v>
      </c>
      <c r="M4" s="106"/>
      <c r="N4" s="96">
        <v>9</v>
      </c>
      <c r="O4" s="81"/>
      <c r="P4" s="96">
        <v>8</v>
      </c>
      <c r="Q4" s="81"/>
      <c r="R4" s="109">
        <v>9</v>
      </c>
      <c r="S4" s="253"/>
      <c r="T4" s="97">
        <v>9</v>
      </c>
      <c r="U4" s="106"/>
      <c r="V4" s="96">
        <v>9</v>
      </c>
      <c r="W4" s="96">
        <v>10</v>
      </c>
      <c r="X4" s="96">
        <v>6</v>
      </c>
      <c r="Y4" s="93">
        <f t="shared" si="1"/>
        <v>8.363636363636363</v>
      </c>
      <c r="Z4" s="36">
        <v>9</v>
      </c>
      <c r="AA4" s="36">
        <v>7</v>
      </c>
      <c r="AB4" s="36">
        <v>8</v>
      </c>
      <c r="AC4" s="185">
        <f>AVERAGE(AA4:AB4)</f>
        <v>7.5</v>
      </c>
      <c r="AD4" s="249">
        <v>0.5</v>
      </c>
      <c r="AE4" s="249">
        <v>0.5</v>
      </c>
      <c r="AF4" s="249"/>
      <c r="AG4" s="249"/>
      <c r="AH4" s="244">
        <f aca="true" t="shared" si="2" ref="AH4:AH23">SUM(AD4:AG4)</f>
        <v>1</v>
      </c>
      <c r="AI4" s="20" t="s">
        <v>31</v>
      </c>
      <c r="AJ4" s="48">
        <f>COUNTIF(AB3:AB23,7)+COUNTIF(AB3:AB23,8)</f>
        <v>9</v>
      </c>
      <c r="AK4" s="266">
        <f>AJ4/$B$23</f>
        <v>0.42857142857142855</v>
      </c>
    </row>
    <row r="5" spans="1:38" ht="12.75">
      <c r="A5" s="3">
        <f t="shared" si="0"/>
        <v>3.625</v>
      </c>
      <c r="B5" s="37">
        <v>3</v>
      </c>
      <c r="C5" s="144" t="s">
        <v>161</v>
      </c>
      <c r="D5" s="182">
        <v>8</v>
      </c>
      <c r="E5" s="256"/>
      <c r="F5" s="97">
        <v>6</v>
      </c>
      <c r="G5" s="107">
        <v>1</v>
      </c>
      <c r="H5" s="97">
        <v>4</v>
      </c>
      <c r="I5" s="83">
        <v>1</v>
      </c>
      <c r="J5" s="97">
        <v>4</v>
      </c>
      <c r="K5" s="117">
        <v>2</v>
      </c>
      <c r="L5" s="97">
        <v>4</v>
      </c>
      <c r="M5" s="108"/>
      <c r="N5" s="97">
        <v>6</v>
      </c>
      <c r="O5" s="83"/>
      <c r="P5" s="97">
        <v>6</v>
      </c>
      <c r="Q5" s="83"/>
      <c r="R5" s="109">
        <v>4</v>
      </c>
      <c r="S5" s="253">
        <v>2</v>
      </c>
      <c r="T5" s="97">
        <v>4</v>
      </c>
      <c r="U5" s="108">
        <v>2</v>
      </c>
      <c r="V5" s="97">
        <v>4</v>
      </c>
      <c r="W5" s="97">
        <v>4</v>
      </c>
      <c r="X5" s="97">
        <v>4</v>
      </c>
      <c r="Y5" s="93">
        <f t="shared" si="1"/>
        <v>3.625</v>
      </c>
      <c r="Z5" s="36">
        <f>ROUND(Y5,0)</f>
        <v>4</v>
      </c>
      <c r="AA5" s="36">
        <v>5</v>
      </c>
      <c r="AB5" s="36">
        <v>4</v>
      </c>
      <c r="AC5" s="185">
        <v>4</v>
      </c>
      <c r="AD5" s="249">
        <v>0.5</v>
      </c>
      <c r="AE5" s="249">
        <v>0.5</v>
      </c>
      <c r="AF5" s="249"/>
      <c r="AG5" s="249"/>
      <c r="AH5" s="244">
        <f t="shared" si="2"/>
        <v>1</v>
      </c>
      <c r="AI5" s="20" t="s">
        <v>32</v>
      </c>
      <c r="AJ5" s="48">
        <f>COUNTIF(AB3:AB23,4)+COUNTIF(AB3:AB23,5)+COUNTIF(AB3:AB23,6)</f>
        <v>11</v>
      </c>
      <c r="AK5" s="266">
        <f>AJ5/$B$23</f>
        <v>0.5238095238095238</v>
      </c>
      <c r="AL5" t="s">
        <v>270</v>
      </c>
    </row>
    <row r="6" spans="1:37" ht="12.75">
      <c r="A6" s="3">
        <f t="shared" si="0"/>
        <v>4.647058823529412</v>
      </c>
      <c r="B6" s="37">
        <v>4</v>
      </c>
      <c r="C6" s="143" t="s">
        <v>162</v>
      </c>
      <c r="D6" s="139">
        <v>4</v>
      </c>
      <c r="E6" s="253"/>
      <c r="F6" s="97">
        <v>9</v>
      </c>
      <c r="G6" s="107">
        <v>1</v>
      </c>
      <c r="H6" s="96">
        <v>7</v>
      </c>
      <c r="I6" s="83">
        <v>1</v>
      </c>
      <c r="J6" s="97">
        <v>7</v>
      </c>
      <c r="K6" s="117">
        <v>1</v>
      </c>
      <c r="L6" s="97">
        <v>7</v>
      </c>
      <c r="M6" s="108">
        <v>1</v>
      </c>
      <c r="N6" s="97">
        <v>6</v>
      </c>
      <c r="O6" s="83">
        <v>1</v>
      </c>
      <c r="P6" s="97">
        <v>7</v>
      </c>
      <c r="Q6" s="83">
        <v>1</v>
      </c>
      <c r="R6" s="109">
        <v>6</v>
      </c>
      <c r="S6" s="253"/>
      <c r="T6" s="97">
        <v>7</v>
      </c>
      <c r="U6" s="108"/>
      <c r="V6" s="97">
        <v>8</v>
      </c>
      <c r="W6" s="97">
        <v>5</v>
      </c>
      <c r="X6" s="84">
        <v>4</v>
      </c>
      <c r="Y6" s="93">
        <f t="shared" si="1"/>
        <v>4.647058823529412</v>
      </c>
      <c r="Z6" s="36">
        <f aca="true" t="shared" si="3" ref="Z6:Z14">ROUND(Y6,0)</f>
        <v>5</v>
      </c>
      <c r="AA6" s="36">
        <v>5</v>
      </c>
      <c r="AB6" s="36">
        <v>6</v>
      </c>
      <c r="AC6" s="185">
        <f aca="true" t="shared" si="4" ref="AC6:AC23">AVERAGE(AA6:AB6)</f>
        <v>5.5</v>
      </c>
      <c r="AD6" s="249">
        <v>0.5</v>
      </c>
      <c r="AE6" s="249">
        <v>0.2</v>
      </c>
      <c r="AF6" s="249"/>
      <c r="AG6" s="249"/>
      <c r="AH6" s="244">
        <f t="shared" si="2"/>
        <v>0.7</v>
      </c>
      <c r="AI6" s="20" t="s">
        <v>33</v>
      </c>
      <c r="AJ6" s="1">
        <f>COUNTIF(AB3:AB23,"&lt;4")</f>
        <v>0</v>
      </c>
      <c r="AK6" s="266">
        <f>AJ6/$B$23</f>
        <v>0</v>
      </c>
    </row>
    <row r="7" spans="1:37" ht="12.75">
      <c r="A7" s="3">
        <f t="shared" si="0"/>
        <v>5.714285714285714</v>
      </c>
      <c r="B7" s="37">
        <v>5</v>
      </c>
      <c r="C7" s="37" t="s">
        <v>163</v>
      </c>
      <c r="D7" s="182">
        <v>5</v>
      </c>
      <c r="E7" s="258"/>
      <c r="F7" s="82">
        <v>5</v>
      </c>
      <c r="G7" s="105">
        <v>2</v>
      </c>
      <c r="H7" s="96">
        <v>7</v>
      </c>
      <c r="I7" s="86"/>
      <c r="J7" s="96">
        <v>8</v>
      </c>
      <c r="K7" s="117"/>
      <c r="L7" s="97">
        <v>7</v>
      </c>
      <c r="M7" s="106">
        <v>1</v>
      </c>
      <c r="N7" s="96">
        <v>7</v>
      </c>
      <c r="O7" s="81">
        <v>1</v>
      </c>
      <c r="P7" s="96">
        <v>7</v>
      </c>
      <c r="Q7" s="81"/>
      <c r="R7" s="109">
        <v>7</v>
      </c>
      <c r="S7" s="253"/>
      <c r="T7" s="97">
        <v>9</v>
      </c>
      <c r="U7" s="106"/>
      <c r="V7" s="96">
        <v>5</v>
      </c>
      <c r="W7" s="96">
        <v>6</v>
      </c>
      <c r="X7" s="96">
        <v>8</v>
      </c>
      <c r="Y7" s="93">
        <f t="shared" si="1"/>
        <v>5.714285714285714</v>
      </c>
      <c r="Z7" s="36">
        <f t="shared" si="3"/>
        <v>6</v>
      </c>
      <c r="AA7" s="36">
        <v>4</v>
      </c>
      <c r="AB7" s="36">
        <v>6</v>
      </c>
      <c r="AC7" s="185">
        <f t="shared" si="4"/>
        <v>5</v>
      </c>
      <c r="AD7" s="249">
        <v>0.5</v>
      </c>
      <c r="AE7" s="249"/>
      <c r="AF7" s="249"/>
      <c r="AG7" s="249"/>
      <c r="AH7" s="244">
        <f t="shared" si="2"/>
        <v>0.5</v>
      </c>
      <c r="AI7" s="146" t="s">
        <v>34</v>
      </c>
      <c r="AJ7" s="1">
        <f>B23-SUM(AJ3:AJ6)</f>
        <v>0</v>
      </c>
      <c r="AK7" s="266">
        <f>AJ7/$B$23</f>
        <v>0</v>
      </c>
    </row>
    <row r="8" spans="1:34" ht="12.75">
      <c r="A8" s="3">
        <f t="shared" si="0"/>
        <v>5.733333333333333</v>
      </c>
      <c r="B8" s="37">
        <v>6</v>
      </c>
      <c r="C8" s="2" t="s">
        <v>164</v>
      </c>
      <c r="D8" s="139">
        <v>9</v>
      </c>
      <c r="E8" s="253" t="s">
        <v>106</v>
      </c>
      <c r="F8" s="97">
        <v>8</v>
      </c>
      <c r="G8" s="107"/>
      <c r="H8" s="96">
        <v>7</v>
      </c>
      <c r="I8" s="83">
        <v>1</v>
      </c>
      <c r="J8" s="97">
        <v>7</v>
      </c>
      <c r="K8" s="116"/>
      <c r="L8" s="84">
        <v>10</v>
      </c>
      <c r="M8" s="107">
        <v>1</v>
      </c>
      <c r="N8" s="97">
        <v>7</v>
      </c>
      <c r="O8" s="85">
        <v>1</v>
      </c>
      <c r="P8" s="97">
        <v>7</v>
      </c>
      <c r="Q8" s="85">
        <v>1</v>
      </c>
      <c r="R8" s="109">
        <v>7</v>
      </c>
      <c r="S8" s="253"/>
      <c r="T8" s="97">
        <v>9</v>
      </c>
      <c r="U8" s="108"/>
      <c r="V8" s="97">
        <v>6</v>
      </c>
      <c r="W8" s="97">
        <v>9</v>
      </c>
      <c r="X8" s="97">
        <v>5</v>
      </c>
      <c r="Y8" s="93">
        <f t="shared" si="1"/>
        <v>5.733333333333333</v>
      </c>
      <c r="Z8" s="36">
        <f t="shared" si="3"/>
        <v>6</v>
      </c>
      <c r="AA8" s="36">
        <v>8</v>
      </c>
      <c r="AB8" s="36">
        <v>8</v>
      </c>
      <c r="AC8" s="185">
        <f t="shared" si="4"/>
        <v>8</v>
      </c>
      <c r="AD8" s="249">
        <v>0.5</v>
      </c>
      <c r="AE8" s="249">
        <v>0.3</v>
      </c>
      <c r="AF8" s="249"/>
      <c r="AG8" s="249"/>
      <c r="AH8" s="244">
        <f t="shared" si="2"/>
        <v>0.8</v>
      </c>
    </row>
    <row r="9" spans="1:34" ht="12.75">
      <c r="A9" s="3">
        <f t="shared" si="0"/>
        <v>8.416666666666666</v>
      </c>
      <c r="B9" s="37">
        <v>7</v>
      </c>
      <c r="C9" s="143" t="s">
        <v>165</v>
      </c>
      <c r="D9" s="139">
        <v>12</v>
      </c>
      <c r="E9" s="256"/>
      <c r="F9" s="97">
        <v>9</v>
      </c>
      <c r="G9" s="107"/>
      <c r="H9" s="96">
        <v>9</v>
      </c>
      <c r="I9" s="83"/>
      <c r="J9" s="97">
        <v>9</v>
      </c>
      <c r="K9" s="117"/>
      <c r="L9" s="97">
        <v>8</v>
      </c>
      <c r="M9" s="108"/>
      <c r="N9" s="97">
        <v>10</v>
      </c>
      <c r="O9" s="83"/>
      <c r="P9" s="97">
        <v>9</v>
      </c>
      <c r="Q9" s="83"/>
      <c r="R9" s="109">
        <v>9</v>
      </c>
      <c r="S9" s="253"/>
      <c r="T9" s="97">
        <v>9</v>
      </c>
      <c r="U9" s="108">
        <v>9</v>
      </c>
      <c r="V9" s="97">
        <v>4</v>
      </c>
      <c r="W9" s="97">
        <v>10</v>
      </c>
      <c r="X9" s="84">
        <v>6</v>
      </c>
      <c r="Y9" s="93">
        <f t="shared" si="1"/>
        <v>8.416666666666666</v>
      </c>
      <c r="Z9" s="36">
        <v>9</v>
      </c>
      <c r="AA9" s="36">
        <v>5</v>
      </c>
      <c r="AB9" s="36">
        <v>8</v>
      </c>
      <c r="AC9" s="185">
        <f t="shared" si="4"/>
        <v>6.5</v>
      </c>
      <c r="AD9" s="249">
        <v>0.5</v>
      </c>
      <c r="AE9" s="249">
        <v>0.3</v>
      </c>
      <c r="AF9" s="249"/>
      <c r="AG9" s="249"/>
      <c r="AH9" s="244">
        <f t="shared" si="2"/>
        <v>0.8</v>
      </c>
    </row>
    <row r="10" spans="1:34" ht="12.75">
      <c r="A10" s="3">
        <f t="shared" si="0"/>
        <v>7.909090909090909</v>
      </c>
      <c r="B10" s="37">
        <v>8</v>
      </c>
      <c r="C10" s="143" t="s">
        <v>166</v>
      </c>
      <c r="D10" s="139">
        <v>3</v>
      </c>
      <c r="E10" s="253"/>
      <c r="F10" s="97">
        <v>8</v>
      </c>
      <c r="G10" s="108"/>
      <c r="H10" s="96">
        <v>9</v>
      </c>
      <c r="I10" s="83"/>
      <c r="J10" s="97">
        <v>9</v>
      </c>
      <c r="K10" s="117" t="s">
        <v>106</v>
      </c>
      <c r="L10" s="97">
        <v>9</v>
      </c>
      <c r="M10" s="108"/>
      <c r="N10" s="97">
        <v>4</v>
      </c>
      <c r="O10" s="83"/>
      <c r="P10" s="97">
        <v>7</v>
      </c>
      <c r="Q10" s="83"/>
      <c r="R10" s="109">
        <v>8</v>
      </c>
      <c r="S10" s="253"/>
      <c r="T10" s="97">
        <v>9</v>
      </c>
      <c r="U10" s="108"/>
      <c r="V10" s="97">
        <v>9</v>
      </c>
      <c r="W10" s="97">
        <v>9</v>
      </c>
      <c r="X10" s="84">
        <v>6</v>
      </c>
      <c r="Y10" s="93">
        <f t="shared" si="1"/>
        <v>7.909090909090909</v>
      </c>
      <c r="Z10" s="36">
        <f t="shared" si="3"/>
        <v>8</v>
      </c>
      <c r="AA10" s="36">
        <v>7</v>
      </c>
      <c r="AB10" s="36">
        <v>8</v>
      </c>
      <c r="AC10" s="185">
        <f t="shared" si="4"/>
        <v>7.5</v>
      </c>
      <c r="AD10" s="249">
        <v>0.5</v>
      </c>
      <c r="AE10" s="249">
        <v>0.5</v>
      </c>
      <c r="AF10" s="249"/>
      <c r="AG10" s="249"/>
      <c r="AH10" s="244">
        <f t="shared" si="2"/>
        <v>1</v>
      </c>
    </row>
    <row r="11" spans="1:34" ht="12.75">
      <c r="A11" s="3">
        <f t="shared" si="0"/>
        <v>6.076923076923077</v>
      </c>
      <c r="B11" s="37">
        <v>9</v>
      </c>
      <c r="C11" s="2" t="s">
        <v>167</v>
      </c>
      <c r="D11" s="139">
        <v>7</v>
      </c>
      <c r="E11" s="256"/>
      <c r="F11" s="84">
        <v>6</v>
      </c>
      <c r="G11" s="107">
        <v>1</v>
      </c>
      <c r="H11" s="96">
        <v>7</v>
      </c>
      <c r="I11" s="83"/>
      <c r="J11" s="97">
        <v>8</v>
      </c>
      <c r="K11" s="117">
        <v>1</v>
      </c>
      <c r="L11" s="97">
        <v>7</v>
      </c>
      <c r="M11" s="108"/>
      <c r="N11" s="97">
        <v>7</v>
      </c>
      <c r="O11" s="83"/>
      <c r="P11" s="97">
        <v>6</v>
      </c>
      <c r="Q11" s="83"/>
      <c r="R11" s="109">
        <v>8</v>
      </c>
      <c r="S11" s="253"/>
      <c r="T11" s="97">
        <v>9</v>
      </c>
      <c r="U11" s="108"/>
      <c r="V11" s="97">
        <v>4</v>
      </c>
      <c r="W11" s="97">
        <v>7</v>
      </c>
      <c r="X11" s="84">
        <v>8</v>
      </c>
      <c r="Y11" s="93">
        <f t="shared" si="1"/>
        <v>6.076923076923077</v>
      </c>
      <c r="Z11" s="36">
        <f t="shared" si="3"/>
        <v>6</v>
      </c>
      <c r="AA11" s="36">
        <v>4</v>
      </c>
      <c r="AB11" s="36">
        <v>5</v>
      </c>
      <c r="AC11" s="185">
        <f t="shared" si="4"/>
        <v>4.5</v>
      </c>
      <c r="AD11" s="249">
        <v>0.5</v>
      </c>
      <c r="AE11" s="249"/>
      <c r="AF11" s="249"/>
      <c r="AG11" s="249"/>
      <c r="AH11" s="244">
        <f t="shared" si="2"/>
        <v>0.5</v>
      </c>
    </row>
    <row r="12" spans="1:34" ht="12.75">
      <c r="A12" s="3">
        <f t="shared" si="0"/>
        <v>3.7333333333333334</v>
      </c>
      <c r="B12" s="37">
        <v>10</v>
      </c>
      <c r="C12" s="143" t="s">
        <v>168</v>
      </c>
      <c r="D12" s="139">
        <v>10</v>
      </c>
      <c r="E12" s="253"/>
      <c r="F12" s="97">
        <v>6</v>
      </c>
      <c r="G12" s="107">
        <v>1</v>
      </c>
      <c r="H12" s="96">
        <v>4</v>
      </c>
      <c r="I12" s="83"/>
      <c r="J12" s="97">
        <v>4</v>
      </c>
      <c r="K12" s="117">
        <v>1</v>
      </c>
      <c r="L12" s="97">
        <v>4</v>
      </c>
      <c r="M12" s="108">
        <v>1</v>
      </c>
      <c r="N12" s="97">
        <v>5</v>
      </c>
      <c r="O12" s="83">
        <v>1</v>
      </c>
      <c r="P12" s="97">
        <v>7</v>
      </c>
      <c r="Q12" s="83"/>
      <c r="R12" s="109">
        <v>6</v>
      </c>
      <c r="S12" s="253"/>
      <c r="T12" s="97">
        <v>4</v>
      </c>
      <c r="U12" s="108"/>
      <c r="V12" s="97">
        <v>4</v>
      </c>
      <c r="W12" s="97">
        <v>4</v>
      </c>
      <c r="X12" s="97">
        <v>4</v>
      </c>
      <c r="Y12" s="93">
        <f t="shared" si="1"/>
        <v>3.7333333333333334</v>
      </c>
      <c r="Z12" s="36">
        <f t="shared" si="3"/>
        <v>4</v>
      </c>
      <c r="AA12" s="36">
        <v>4</v>
      </c>
      <c r="AB12" s="36">
        <v>5</v>
      </c>
      <c r="AC12" s="185">
        <f t="shared" si="4"/>
        <v>4.5</v>
      </c>
      <c r="AD12" s="249">
        <v>0.5</v>
      </c>
      <c r="AE12" s="249">
        <v>0.5</v>
      </c>
      <c r="AF12" s="249"/>
      <c r="AG12" s="249"/>
      <c r="AH12" s="244">
        <f t="shared" si="2"/>
        <v>1</v>
      </c>
    </row>
    <row r="13" spans="1:34" ht="13.5" thickBot="1">
      <c r="A13" s="3">
        <f t="shared" si="0"/>
        <v>6.538461538461538</v>
      </c>
      <c r="B13" s="37">
        <v>11</v>
      </c>
      <c r="C13" s="217" t="s">
        <v>169</v>
      </c>
      <c r="D13" s="183">
        <v>11</v>
      </c>
      <c r="E13" s="254"/>
      <c r="F13" s="193">
        <v>9</v>
      </c>
      <c r="G13" s="196"/>
      <c r="H13" s="193">
        <v>7</v>
      </c>
      <c r="I13" s="192">
        <v>1</v>
      </c>
      <c r="J13" s="193">
        <v>7</v>
      </c>
      <c r="K13" s="203">
        <v>1</v>
      </c>
      <c r="L13" s="193">
        <v>7</v>
      </c>
      <c r="M13" s="200"/>
      <c r="N13" s="193">
        <v>7</v>
      </c>
      <c r="O13" s="192" t="s">
        <v>106</v>
      </c>
      <c r="P13" s="193">
        <v>9</v>
      </c>
      <c r="Q13" s="192"/>
      <c r="R13" s="218">
        <v>9</v>
      </c>
      <c r="S13" s="254"/>
      <c r="T13" s="193">
        <v>9</v>
      </c>
      <c r="U13" s="200"/>
      <c r="V13" s="193">
        <v>5</v>
      </c>
      <c r="W13" s="193">
        <v>8</v>
      </c>
      <c r="X13" s="193">
        <v>6</v>
      </c>
      <c r="Y13" s="219">
        <f t="shared" si="1"/>
        <v>6.538461538461538</v>
      </c>
      <c r="Z13" s="198">
        <f t="shared" si="3"/>
        <v>7</v>
      </c>
      <c r="AA13" s="198">
        <v>7</v>
      </c>
      <c r="AB13" s="36">
        <v>7</v>
      </c>
      <c r="AC13" s="185">
        <f t="shared" si="4"/>
        <v>7</v>
      </c>
      <c r="AD13" s="263">
        <v>0.5</v>
      </c>
      <c r="AE13" s="263">
        <v>0.5</v>
      </c>
      <c r="AF13" s="263"/>
      <c r="AG13" s="263"/>
      <c r="AH13" s="264">
        <f t="shared" si="2"/>
        <v>1</v>
      </c>
    </row>
    <row r="14" spans="1:34" ht="12.75">
      <c r="A14" s="3">
        <f t="shared" si="0"/>
        <v>7.1</v>
      </c>
      <c r="B14" s="37">
        <v>12</v>
      </c>
      <c r="C14" s="37" t="s">
        <v>170</v>
      </c>
      <c r="D14" s="182">
        <v>3</v>
      </c>
      <c r="E14" s="258"/>
      <c r="F14" s="96">
        <v>8</v>
      </c>
      <c r="G14" s="105"/>
      <c r="H14" s="82">
        <v>6</v>
      </c>
      <c r="I14" s="86"/>
      <c r="J14" s="96">
        <v>7</v>
      </c>
      <c r="K14" s="114"/>
      <c r="L14" s="96">
        <v>7</v>
      </c>
      <c r="M14" s="106"/>
      <c r="N14" s="96">
        <v>6</v>
      </c>
      <c r="O14" s="81"/>
      <c r="P14" s="96">
        <v>7</v>
      </c>
      <c r="Q14" s="81"/>
      <c r="R14" s="109">
        <v>8</v>
      </c>
      <c r="S14" s="255"/>
      <c r="T14" s="82">
        <v>6</v>
      </c>
      <c r="U14" s="105"/>
      <c r="V14" s="82">
        <v>8</v>
      </c>
      <c r="W14" s="82"/>
      <c r="X14" s="82">
        <v>8</v>
      </c>
      <c r="Y14" s="93">
        <f t="shared" si="1"/>
        <v>7.1</v>
      </c>
      <c r="Z14" s="36">
        <f t="shared" si="3"/>
        <v>7</v>
      </c>
      <c r="AA14" s="36">
        <v>7</v>
      </c>
      <c r="AB14" s="36">
        <v>7</v>
      </c>
      <c r="AC14" s="185">
        <f t="shared" si="4"/>
        <v>7</v>
      </c>
      <c r="AD14" s="260">
        <v>0.5</v>
      </c>
      <c r="AE14" s="260">
        <v>0.5</v>
      </c>
      <c r="AF14" s="260"/>
      <c r="AG14" s="260"/>
      <c r="AH14" s="261">
        <f t="shared" si="2"/>
        <v>1</v>
      </c>
    </row>
    <row r="15" spans="1:38" ht="12.75">
      <c r="A15" s="3">
        <f t="shared" si="0"/>
        <v>2.823529411764706</v>
      </c>
      <c r="B15" s="37">
        <v>13</v>
      </c>
      <c r="C15" s="143" t="s">
        <v>171</v>
      </c>
      <c r="D15" s="139">
        <v>13</v>
      </c>
      <c r="E15" s="253">
        <v>1</v>
      </c>
      <c r="F15" s="97">
        <v>4</v>
      </c>
      <c r="G15" s="107">
        <v>1</v>
      </c>
      <c r="H15" s="97">
        <v>4</v>
      </c>
      <c r="I15" s="85">
        <v>1</v>
      </c>
      <c r="J15" s="97">
        <v>4</v>
      </c>
      <c r="K15" s="116">
        <v>2</v>
      </c>
      <c r="L15" s="97">
        <v>4</v>
      </c>
      <c r="M15" s="107">
        <v>1</v>
      </c>
      <c r="N15" s="97">
        <v>4</v>
      </c>
      <c r="O15" s="85"/>
      <c r="P15" s="97">
        <v>4</v>
      </c>
      <c r="Q15" s="85">
        <v>1</v>
      </c>
      <c r="R15" s="109">
        <v>4</v>
      </c>
      <c r="S15" s="256">
        <v>1</v>
      </c>
      <c r="T15" s="97">
        <v>4</v>
      </c>
      <c r="U15" s="107"/>
      <c r="V15" s="97">
        <v>4</v>
      </c>
      <c r="W15" s="84"/>
      <c r="X15" s="97">
        <v>4</v>
      </c>
      <c r="Y15" s="93">
        <f t="shared" si="1"/>
        <v>2.823529411764706</v>
      </c>
      <c r="Z15" s="36">
        <v>4</v>
      </c>
      <c r="AA15" s="36">
        <v>4</v>
      </c>
      <c r="AB15" s="36">
        <v>4</v>
      </c>
      <c r="AC15" s="185">
        <f t="shared" si="4"/>
        <v>4</v>
      </c>
      <c r="AD15" s="249"/>
      <c r="AE15" s="249"/>
      <c r="AF15" s="249"/>
      <c r="AG15" s="249"/>
      <c r="AH15" s="244">
        <f t="shared" si="2"/>
        <v>0</v>
      </c>
      <c r="AL15" t="s">
        <v>270</v>
      </c>
    </row>
    <row r="16" spans="1:34" ht="12.75">
      <c r="A16" s="3">
        <f t="shared" si="0"/>
        <v>4.083333333333333</v>
      </c>
      <c r="B16" s="37">
        <v>14</v>
      </c>
      <c r="C16" s="37" t="s">
        <v>172</v>
      </c>
      <c r="D16" s="139">
        <v>2</v>
      </c>
      <c r="E16" s="253">
        <v>1</v>
      </c>
      <c r="F16" s="97">
        <v>4</v>
      </c>
      <c r="G16" s="107"/>
      <c r="H16" s="97">
        <v>4</v>
      </c>
      <c r="I16" s="85"/>
      <c r="J16" s="97">
        <v>4</v>
      </c>
      <c r="K16" s="116"/>
      <c r="L16" s="97">
        <v>4</v>
      </c>
      <c r="M16" s="107">
        <v>2</v>
      </c>
      <c r="N16" s="97">
        <v>6</v>
      </c>
      <c r="O16" s="85"/>
      <c r="P16" s="97">
        <v>5</v>
      </c>
      <c r="Q16" s="85"/>
      <c r="R16" s="109">
        <v>4</v>
      </c>
      <c r="S16" s="256"/>
      <c r="T16" s="84">
        <v>4</v>
      </c>
      <c r="U16" s="107"/>
      <c r="V16" s="84">
        <v>7</v>
      </c>
      <c r="W16" s="84"/>
      <c r="X16" s="84">
        <v>4</v>
      </c>
      <c r="Y16" s="93">
        <f t="shared" si="1"/>
        <v>4.083333333333333</v>
      </c>
      <c r="Z16" s="36">
        <f aca="true" t="shared" si="5" ref="Z16:Z23">ROUND(Y16,0)</f>
        <v>4</v>
      </c>
      <c r="AA16" s="36">
        <v>5</v>
      </c>
      <c r="AB16" s="36">
        <v>6</v>
      </c>
      <c r="AC16" s="185">
        <f t="shared" si="4"/>
        <v>5.5</v>
      </c>
      <c r="AD16" s="249">
        <v>0.5</v>
      </c>
      <c r="AE16" s="249"/>
      <c r="AF16" s="249"/>
      <c r="AG16" s="249"/>
      <c r="AH16" s="244">
        <f t="shared" si="2"/>
        <v>0.5</v>
      </c>
    </row>
    <row r="17" spans="1:34" ht="12.75">
      <c r="A17" s="3">
        <f t="shared" si="0"/>
        <v>6.5</v>
      </c>
      <c r="B17" s="37">
        <v>15</v>
      </c>
      <c r="C17" s="37" t="s">
        <v>173</v>
      </c>
      <c r="D17" s="139">
        <v>4</v>
      </c>
      <c r="E17" s="253"/>
      <c r="F17" s="97">
        <v>4</v>
      </c>
      <c r="G17" s="107"/>
      <c r="H17" s="97">
        <v>7</v>
      </c>
      <c r="I17" s="85"/>
      <c r="J17" s="97">
        <v>5</v>
      </c>
      <c r="K17" s="116"/>
      <c r="L17" s="97">
        <v>7</v>
      </c>
      <c r="M17" s="107"/>
      <c r="N17" s="97">
        <v>6</v>
      </c>
      <c r="O17" s="85"/>
      <c r="P17" s="97">
        <v>7</v>
      </c>
      <c r="Q17" s="85"/>
      <c r="R17" s="109">
        <v>5</v>
      </c>
      <c r="S17" s="256"/>
      <c r="T17" s="84">
        <v>7</v>
      </c>
      <c r="U17" s="107"/>
      <c r="V17" s="84">
        <v>9</v>
      </c>
      <c r="W17" s="84"/>
      <c r="X17" s="84">
        <v>8</v>
      </c>
      <c r="Y17" s="93">
        <f t="shared" si="1"/>
        <v>6.5</v>
      </c>
      <c r="Z17" s="36">
        <f t="shared" si="5"/>
        <v>7</v>
      </c>
      <c r="AA17" s="36">
        <v>4</v>
      </c>
      <c r="AB17" s="36">
        <v>5</v>
      </c>
      <c r="AC17" s="185">
        <f t="shared" si="4"/>
        <v>4.5</v>
      </c>
      <c r="AD17" s="249" t="s">
        <v>267</v>
      </c>
      <c r="AE17" s="249">
        <v>0.1</v>
      </c>
      <c r="AF17" s="249"/>
      <c r="AG17" s="249"/>
      <c r="AH17" s="244">
        <f t="shared" si="2"/>
        <v>0.1</v>
      </c>
    </row>
    <row r="18" spans="1:34" ht="12.75">
      <c r="A18" s="3">
        <f t="shared" si="0"/>
        <v>6.083333333333333</v>
      </c>
      <c r="B18" s="37">
        <v>16</v>
      </c>
      <c r="C18" s="37" t="s">
        <v>174</v>
      </c>
      <c r="D18" s="139">
        <v>11</v>
      </c>
      <c r="E18" s="253">
        <v>1</v>
      </c>
      <c r="F18" s="97">
        <v>6</v>
      </c>
      <c r="G18" s="107">
        <v>1</v>
      </c>
      <c r="H18" s="97">
        <v>6</v>
      </c>
      <c r="I18" s="85"/>
      <c r="J18" s="97">
        <v>4</v>
      </c>
      <c r="K18" s="116"/>
      <c r="L18" s="97">
        <v>7</v>
      </c>
      <c r="M18" s="107"/>
      <c r="N18" s="97">
        <v>6</v>
      </c>
      <c r="O18" s="85"/>
      <c r="P18" s="97">
        <v>8</v>
      </c>
      <c r="Q18" s="85"/>
      <c r="R18" s="109">
        <v>8</v>
      </c>
      <c r="S18" s="256"/>
      <c r="T18" s="84">
        <v>8</v>
      </c>
      <c r="U18" s="107"/>
      <c r="V18" s="84">
        <v>10</v>
      </c>
      <c r="W18" s="84"/>
      <c r="X18" s="84">
        <v>8</v>
      </c>
      <c r="Y18" s="93">
        <f t="shared" si="1"/>
        <v>6.083333333333333</v>
      </c>
      <c r="Z18" s="36">
        <v>7</v>
      </c>
      <c r="AA18" s="36">
        <v>6</v>
      </c>
      <c r="AB18" s="36">
        <v>7</v>
      </c>
      <c r="AC18" s="185">
        <f t="shared" si="4"/>
        <v>6.5</v>
      </c>
      <c r="AD18" s="249">
        <v>0.5</v>
      </c>
      <c r="AE18" s="249">
        <v>0.5</v>
      </c>
      <c r="AF18" s="249"/>
      <c r="AG18" s="249"/>
      <c r="AH18" s="244">
        <f t="shared" si="2"/>
        <v>1</v>
      </c>
    </row>
    <row r="19" spans="1:34" ht="12.75">
      <c r="A19" s="3">
        <f t="shared" si="0"/>
        <v>8</v>
      </c>
      <c r="B19" s="37">
        <v>17</v>
      </c>
      <c r="C19" s="2" t="s">
        <v>175</v>
      </c>
      <c r="D19" s="139">
        <v>10</v>
      </c>
      <c r="E19" s="253"/>
      <c r="F19" s="97">
        <v>7</v>
      </c>
      <c r="G19" s="107"/>
      <c r="H19" s="97">
        <v>9</v>
      </c>
      <c r="I19" s="85"/>
      <c r="J19" s="97">
        <v>7</v>
      </c>
      <c r="K19" s="116"/>
      <c r="L19" s="97">
        <v>8</v>
      </c>
      <c r="M19" s="107"/>
      <c r="N19" s="97">
        <v>6</v>
      </c>
      <c r="O19" s="85"/>
      <c r="P19" s="97">
        <v>8</v>
      </c>
      <c r="Q19" s="85"/>
      <c r="R19" s="109">
        <v>8</v>
      </c>
      <c r="S19" s="256"/>
      <c r="T19" s="84">
        <v>8</v>
      </c>
      <c r="U19" s="107"/>
      <c r="V19" s="84">
        <v>10</v>
      </c>
      <c r="W19" s="84"/>
      <c r="X19" s="84">
        <v>9</v>
      </c>
      <c r="Y19" s="93">
        <f t="shared" si="1"/>
        <v>8</v>
      </c>
      <c r="Z19" s="36">
        <f t="shared" si="5"/>
        <v>8</v>
      </c>
      <c r="AA19" s="36">
        <v>7</v>
      </c>
      <c r="AB19" s="36">
        <v>8</v>
      </c>
      <c r="AC19" s="185">
        <f t="shared" si="4"/>
        <v>7.5</v>
      </c>
      <c r="AD19" s="249">
        <v>0.5</v>
      </c>
      <c r="AE19" s="249">
        <v>0.5</v>
      </c>
      <c r="AF19" s="249"/>
      <c r="AG19" s="249"/>
      <c r="AH19" s="244">
        <f t="shared" si="2"/>
        <v>1</v>
      </c>
    </row>
    <row r="20" spans="1:34" ht="12.75">
      <c r="A20" s="3">
        <f t="shared" si="0"/>
        <v>4.583333333333333</v>
      </c>
      <c r="B20" s="37">
        <v>18</v>
      </c>
      <c r="C20" s="2" t="s">
        <v>176</v>
      </c>
      <c r="D20" s="139">
        <v>6</v>
      </c>
      <c r="E20" s="253">
        <v>1</v>
      </c>
      <c r="F20" s="97">
        <v>4</v>
      </c>
      <c r="G20" s="107">
        <v>1</v>
      </c>
      <c r="H20" s="97">
        <v>4</v>
      </c>
      <c r="I20" s="85"/>
      <c r="J20" s="97">
        <v>4</v>
      </c>
      <c r="K20" s="116"/>
      <c r="L20" s="97">
        <v>5</v>
      </c>
      <c r="M20" s="107"/>
      <c r="N20" s="97">
        <v>6</v>
      </c>
      <c r="O20" s="85"/>
      <c r="P20" s="97">
        <v>6</v>
      </c>
      <c r="Q20" s="85"/>
      <c r="R20" s="109">
        <v>5</v>
      </c>
      <c r="S20" s="256"/>
      <c r="T20" s="84">
        <v>4</v>
      </c>
      <c r="U20" s="107"/>
      <c r="V20" s="84">
        <v>7</v>
      </c>
      <c r="W20" s="84"/>
      <c r="X20" s="84">
        <v>8</v>
      </c>
      <c r="Y20" s="93">
        <f t="shared" si="1"/>
        <v>4.583333333333333</v>
      </c>
      <c r="Z20" s="36">
        <f t="shared" si="5"/>
        <v>5</v>
      </c>
      <c r="AA20" s="36">
        <v>4</v>
      </c>
      <c r="AB20" s="36">
        <v>5</v>
      </c>
      <c r="AC20" s="185">
        <f t="shared" si="4"/>
        <v>4.5</v>
      </c>
      <c r="AD20" s="249">
        <v>0.5</v>
      </c>
      <c r="AE20" s="249">
        <v>0.5</v>
      </c>
      <c r="AF20" s="249"/>
      <c r="AG20" s="249"/>
      <c r="AH20" s="244">
        <f t="shared" si="2"/>
        <v>1</v>
      </c>
    </row>
    <row r="21" spans="1:34" ht="12.75">
      <c r="A21" s="3">
        <f t="shared" si="0"/>
        <v>9.090909090909092</v>
      </c>
      <c r="B21" s="37">
        <v>19</v>
      </c>
      <c r="C21" s="2" t="s">
        <v>177</v>
      </c>
      <c r="D21" s="139">
        <v>12</v>
      </c>
      <c r="E21" s="253"/>
      <c r="F21" s="97">
        <v>10</v>
      </c>
      <c r="G21" s="107">
        <v>8</v>
      </c>
      <c r="H21" s="97">
        <v>9</v>
      </c>
      <c r="I21" s="85"/>
      <c r="J21" s="97">
        <v>8</v>
      </c>
      <c r="K21" s="116"/>
      <c r="L21" s="97">
        <v>10</v>
      </c>
      <c r="M21" s="107"/>
      <c r="N21" s="97">
        <v>10</v>
      </c>
      <c r="O21" s="85"/>
      <c r="P21" s="97">
        <v>9</v>
      </c>
      <c r="Q21" s="85"/>
      <c r="R21" s="109">
        <v>9</v>
      </c>
      <c r="S21" s="256"/>
      <c r="T21" s="84">
        <v>9</v>
      </c>
      <c r="U21" s="107"/>
      <c r="V21" s="84">
        <v>8</v>
      </c>
      <c r="W21" s="84"/>
      <c r="X21" s="84">
        <v>10</v>
      </c>
      <c r="Y21" s="93">
        <f t="shared" si="1"/>
        <v>9.090909090909092</v>
      </c>
      <c r="Z21" s="36">
        <f t="shared" si="5"/>
        <v>9</v>
      </c>
      <c r="AA21" s="36">
        <v>9</v>
      </c>
      <c r="AB21" s="36">
        <v>9</v>
      </c>
      <c r="AC21" s="185">
        <f t="shared" si="4"/>
        <v>9</v>
      </c>
      <c r="AD21" s="249">
        <v>0.5</v>
      </c>
      <c r="AE21" s="249">
        <v>0.5</v>
      </c>
      <c r="AF21" s="249"/>
      <c r="AG21" s="249"/>
      <c r="AH21" s="244">
        <f t="shared" si="2"/>
        <v>1</v>
      </c>
    </row>
    <row r="22" spans="1:34" ht="12.75">
      <c r="A22" s="3">
        <f t="shared" si="0"/>
        <v>3.5384615384615383</v>
      </c>
      <c r="B22" s="37">
        <v>20</v>
      </c>
      <c r="C22" s="2" t="s">
        <v>178</v>
      </c>
      <c r="D22" s="139">
        <v>5</v>
      </c>
      <c r="E22" s="253">
        <v>1</v>
      </c>
      <c r="F22" s="97">
        <v>4</v>
      </c>
      <c r="G22" s="107">
        <v>1</v>
      </c>
      <c r="H22" s="97">
        <v>4</v>
      </c>
      <c r="I22" s="85">
        <v>1</v>
      </c>
      <c r="J22" s="97">
        <v>4</v>
      </c>
      <c r="K22" s="116"/>
      <c r="L22" s="97">
        <v>4</v>
      </c>
      <c r="M22" s="107"/>
      <c r="N22" s="97">
        <v>4</v>
      </c>
      <c r="O22" s="85"/>
      <c r="P22" s="97">
        <v>5</v>
      </c>
      <c r="Q22" s="85"/>
      <c r="R22" s="109">
        <v>4</v>
      </c>
      <c r="S22" s="256"/>
      <c r="T22" s="84">
        <v>6</v>
      </c>
      <c r="U22" s="107"/>
      <c r="V22" s="84">
        <v>4</v>
      </c>
      <c r="W22" s="84"/>
      <c r="X22" s="84">
        <v>4</v>
      </c>
      <c r="Y22" s="93">
        <f t="shared" si="1"/>
        <v>3.5384615384615383</v>
      </c>
      <c r="Z22" s="36">
        <f t="shared" si="5"/>
        <v>4</v>
      </c>
      <c r="AA22" s="36">
        <v>4</v>
      </c>
      <c r="AB22" s="36">
        <v>5</v>
      </c>
      <c r="AC22" s="185">
        <f t="shared" si="4"/>
        <v>4.5</v>
      </c>
      <c r="AD22" s="249">
        <v>0.5</v>
      </c>
      <c r="AE22" s="249">
        <v>0.5</v>
      </c>
      <c r="AF22" s="249"/>
      <c r="AG22" s="249"/>
      <c r="AH22" s="244">
        <f t="shared" si="2"/>
        <v>1</v>
      </c>
    </row>
    <row r="23" spans="1:34" ht="12.75">
      <c r="A23" s="3">
        <f t="shared" si="0"/>
        <v>7.2</v>
      </c>
      <c r="B23" s="37">
        <v>21</v>
      </c>
      <c r="C23" s="2" t="s">
        <v>179</v>
      </c>
      <c r="D23" s="139">
        <v>9</v>
      </c>
      <c r="E23" s="253"/>
      <c r="F23" s="97">
        <v>7</v>
      </c>
      <c r="G23" s="107"/>
      <c r="H23" s="97">
        <v>8</v>
      </c>
      <c r="I23" s="85"/>
      <c r="J23" s="97">
        <v>6</v>
      </c>
      <c r="K23" s="116"/>
      <c r="L23" s="97">
        <v>7</v>
      </c>
      <c r="M23" s="107"/>
      <c r="N23" s="97">
        <v>5</v>
      </c>
      <c r="O23" s="85"/>
      <c r="P23" s="97">
        <v>8</v>
      </c>
      <c r="Q23" s="85"/>
      <c r="R23" s="109">
        <v>8</v>
      </c>
      <c r="S23" s="256"/>
      <c r="T23" s="84">
        <v>8</v>
      </c>
      <c r="U23" s="107"/>
      <c r="V23" s="84">
        <v>10</v>
      </c>
      <c r="W23" s="84"/>
      <c r="X23" s="84">
        <v>5</v>
      </c>
      <c r="Y23" s="93">
        <f t="shared" si="1"/>
        <v>7.2</v>
      </c>
      <c r="Z23" s="36">
        <f t="shared" si="5"/>
        <v>7</v>
      </c>
      <c r="AA23" s="36">
        <v>7</v>
      </c>
      <c r="AB23" s="36">
        <v>7</v>
      </c>
      <c r="AC23" s="185">
        <f t="shared" si="4"/>
        <v>7</v>
      </c>
      <c r="AD23" s="249">
        <v>0.5</v>
      </c>
      <c r="AE23" s="249">
        <v>0.5</v>
      </c>
      <c r="AF23" s="249"/>
      <c r="AG23" s="249"/>
      <c r="AH23" s="244">
        <f t="shared" si="2"/>
        <v>1</v>
      </c>
    </row>
    <row r="24" spans="3:34" s="5" customFormat="1" ht="13.5" thickBot="1">
      <c r="C24" s="300" t="s">
        <v>0</v>
      </c>
      <c r="D24" s="301"/>
      <c r="E24" s="259"/>
      <c r="F24" s="228">
        <f>AVERAGE(F3:F23)</f>
        <v>6.666666666666667</v>
      </c>
      <c r="G24" s="123"/>
      <c r="H24" s="88">
        <f>AVERAGE(H3:H23)</f>
        <v>6.476190476190476</v>
      </c>
      <c r="I24" s="227"/>
      <c r="J24" s="228">
        <f>AVERAGE(J3:J23)</f>
        <v>6.238095238095238</v>
      </c>
      <c r="K24" s="265"/>
      <c r="L24" s="228">
        <f>AVERAGE(L3:L23)</f>
        <v>6.761904761904762</v>
      </c>
      <c r="M24" s="100"/>
      <c r="N24" s="88">
        <f>AVERAGE(N3:N23)</f>
        <v>6.380952380952381</v>
      </c>
      <c r="O24" s="87"/>
      <c r="P24" s="88">
        <f>AVERAGE(P3:P23)</f>
        <v>7</v>
      </c>
      <c r="Q24" s="87"/>
      <c r="R24" s="110">
        <f>AVERAGE(R3:R23)</f>
        <v>6.761904761904762</v>
      </c>
      <c r="S24" s="227"/>
      <c r="T24" s="228">
        <f>AVERAGE(T3:T23)</f>
        <v>7.142857142857143</v>
      </c>
      <c r="U24" s="123"/>
      <c r="V24" s="110">
        <f aca="true" t="shared" si="6" ref="V24:AC24">AVERAGE(V3:V23)</f>
        <v>6.857142857142857</v>
      </c>
      <c r="W24" s="34">
        <f t="shared" si="6"/>
        <v>7</v>
      </c>
      <c r="X24" s="129">
        <f t="shared" si="6"/>
        <v>6.190476190476191</v>
      </c>
      <c r="Y24" s="100">
        <f t="shared" si="6"/>
        <v>5.949913800018841</v>
      </c>
      <c r="Z24" s="34">
        <f t="shared" si="6"/>
        <v>6.238095238095238</v>
      </c>
      <c r="AA24" s="34">
        <f t="shared" si="6"/>
        <v>5.666666666666667</v>
      </c>
      <c r="AB24" s="34">
        <f t="shared" si="6"/>
        <v>6.380952380952381</v>
      </c>
      <c r="AC24" s="34">
        <f t="shared" si="6"/>
        <v>6</v>
      </c>
      <c r="AH24" s="251">
        <f>SUM(AH3:AH23)</f>
        <v>16.9</v>
      </c>
    </row>
    <row r="25" spans="3:26" s="5" customFormat="1" ht="13.5" thickBot="1">
      <c r="C25" s="6"/>
      <c r="D25" s="95"/>
      <c r="E25" s="302" t="s">
        <v>77</v>
      </c>
      <c r="F25" s="304"/>
      <c r="G25" s="302" t="s">
        <v>67</v>
      </c>
      <c r="H25" s="304"/>
      <c r="I25" s="295" t="s">
        <v>87</v>
      </c>
      <c r="J25" s="296"/>
      <c r="K25" s="297" t="s">
        <v>88</v>
      </c>
      <c r="L25" s="296"/>
      <c r="M25" s="305" t="s">
        <v>89</v>
      </c>
      <c r="N25" s="306"/>
      <c r="O25" s="305" t="s">
        <v>90</v>
      </c>
      <c r="P25" s="306"/>
      <c r="Q25" s="305" t="s">
        <v>91</v>
      </c>
      <c r="R25" s="306"/>
      <c r="S25" s="297" t="s">
        <v>92</v>
      </c>
      <c r="T25" s="296"/>
      <c r="U25" s="302" t="s">
        <v>93</v>
      </c>
      <c r="V25" s="304"/>
      <c r="W25" s="194" t="s">
        <v>261</v>
      </c>
      <c r="X25" s="124" t="s">
        <v>94</v>
      </c>
      <c r="Y25" s="94"/>
      <c r="Z25" s="9"/>
    </row>
    <row r="26" spans="3:26" ht="12.75">
      <c r="C26" s="4" t="s">
        <v>46</v>
      </c>
      <c r="D26" s="57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35">
        <f>Z26/$B$12</f>
        <v>2.1</v>
      </c>
      <c r="Z26" s="8">
        <f>COUNTIF(Z3:Z23,"&gt;3")</f>
        <v>21</v>
      </c>
    </row>
    <row r="27" spans="3:26" ht="12.75">
      <c r="C27" s="4" t="s">
        <v>47</v>
      </c>
      <c r="D27" s="4"/>
      <c r="E27" s="13"/>
      <c r="F27" s="4"/>
      <c r="G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3"/>
      <c r="T27" s="13"/>
      <c r="U27" s="13"/>
      <c r="V27" s="13"/>
      <c r="W27" s="13"/>
      <c r="X27" s="13"/>
      <c r="Y27" s="35">
        <f>Z27/$B$12</f>
        <v>1</v>
      </c>
      <c r="Z27" s="8">
        <f>COUNTIF(Z3:Z23,"&gt;6")</f>
        <v>10</v>
      </c>
    </row>
    <row r="29" ht="12.75">
      <c r="C29" t="s">
        <v>96</v>
      </c>
    </row>
    <row r="31" spans="22:23" ht="12.75">
      <c r="V31" s="102"/>
      <c r="W31" s="102"/>
    </row>
    <row r="32" spans="22:23" ht="12.75">
      <c r="V32" s="102"/>
      <c r="W32" s="102"/>
    </row>
  </sheetData>
  <sheetProtection/>
  <mergeCells count="12">
    <mergeCell ref="C1:H1"/>
    <mergeCell ref="C24:D24"/>
    <mergeCell ref="E25:F25"/>
    <mergeCell ref="G25:H25"/>
    <mergeCell ref="E26:X26"/>
    <mergeCell ref="I25:J25"/>
    <mergeCell ref="K25:L25"/>
    <mergeCell ref="M25:N25"/>
    <mergeCell ref="O25:P25"/>
    <mergeCell ref="Q25:R25"/>
    <mergeCell ref="S25:T25"/>
    <mergeCell ref="U25:V25"/>
  </mergeCells>
  <conditionalFormatting sqref="Z3:AB2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23 AC3:AC2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="95" zoomScaleNormal="95" zoomScalePageLayoutView="0" workbookViewId="0" topLeftCell="B1">
      <selection activeCell="P11" sqref="P11"/>
    </sheetView>
  </sheetViews>
  <sheetFormatPr defaultColWidth="9.00390625" defaultRowHeight="12.75"/>
  <cols>
    <col min="1" max="1" width="5.25390625" style="0" hidden="1" customWidth="1"/>
    <col min="2" max="2" width="4.375" style="0" customWidth="1"/>
    <col min="3" max="3" width="23.25390625" style="0" customWidth="1"/>
    <col min="4" max="4" width="8.875" style="0" customWidth="1"/>
    <col min="5" max="6" width="6.00390625" style="0" customWidth="1"/>
    <col min="7" max="7" width="5.375" style="0" customWidth="1"/>
    <col min="8" max="8" width="5.625" style="0" customWidth="1"/>
    <col min="9" max="11" width="5.875" style="0" bestFit="1" customWidth="1"/>
    <col min="12" max="14" width="5.75390625" style="0" customWidth="1"/>
    <col min="15" max="15" width="6.875" style="0" customWidth="1"/>
    <col min="16" max="16" width="9.25390625" style="3" bestFit="1" customWidth="1"/>
    <col min="17" max="17" width="9.25390625" style="10" bestFit="1" customWidth="1"/>
    <col min="19" max="20" width="9.25390625" style="0" bestFit="1" customWidth="1"/>
  </cols>
  <sheetData>
    <row r="1" spans="3:29" ht="13.5" thickBot="1">
      <c r="C1" s="298" t="s">
        <v>128</v>
      </c>
      <c r="D1" s="298"/>
      <c r="E1" s="298"/>
      <c r="F1" s="298"/>
      <c r="G1" s="298"/>
      <c r="H1" s="298"/>
      <c r="I1" s="298"/>
      <c r="J1" s="298"/>
      <c r="K1" s="62"/>
      <c r="L1" s="62"/>
      <c r="M1" s="33"/>
      <c r="N1" s="33"/>
      <c r="O1" s="62"/>
      <c r="P1" s="62"/>
      <c r="Q1" s="62"/>
      <c r="R1" s="33"/>
      <c r="S1" s="33"/>
      <c r="T1" s="33"/>
      <c r="U1" s="33"/>
      <c r="V1" s="33"/>
      <c r="W1" s="33"/>
      <c r="X1" s="64"/>
      <c r="Y1" s="65"/>
      <c r="AB1" s="14"/>
      <c r="AC1" s="15"/>
    </row>
    <row r="2" spans="2:25" ht="16.5" customHeight="1" thickBot="1">
      <c r="B2" s="66" t="s">
        <v>72</v>
      </c>
      <c r="C2" s="67" t="s">
        <v>26</v>
      </c>
      <c r="D2" s="68" t="s">
        <v>73</v>
      </c>
      <c r="E2" s="79">
        <v>42384</v>
      </c>
      <c r="F2" s="80">
        <v>42390</v>
      </c>
      <c r="G2" s="79">
        <v>42395</v>
      </c>
      <c r="H2" s="80">
        <v>42398</v>
      </c>
      <c r="I2" s="79">
        <v>42405</v>
      </c>
      <c r="J2" s="80">
        <v>42411</v>
      </c>
      <c r="K2" s="79">
        <v>42418</v>
      </c>
      <c r="L2" s="120">
        <v>42423</v>
      </c>
      <c r="M2" s="89">
        <v>42446</v>
      </c>
      <c r="N2" s="125">
        <v>42454</v>
      </c>
      <c r="O2" s="89">
        <v>42451</v>
      </c>
      <c r="P2" s="69" t="s">
        <v>24</v>
      </c>
      <c r="Q2" s="70" t="s">
        <v>86</v>
      </c>
      <c r="R2" s="33"/>
      <c r="S2" s="33"/>
      <c r="T2" s="33"/>
      <c r="U2" s="33"/>
      <c r="V2" s="33"/>
      <c r="W2" s="33"/>
      <c r="X2" s="33"/>
      <c r="Y2" s="33"/>
    </row>
    <row r="3" spans="1:20" ht="12.75">
      <c r="A3" s="3">
        <f aca="true" t="shared" si="0" ref="A3:A15">P3</f>
        <v>9.714285714285714</v>
      </c>
      <c r="B3" s="37">
        <v>1</v>
      </c>
      <c r="C3" s="37" t="s">
        <v>109</v>
      </c>
      <c r="D3" s="182" t="s">
        <v>84</v>
      </c>
      <c r="E3" s="81"/>
      <c r="F3" s="82">
        <v>10</v>
      </c>
      <c r="G3" s="86"/>
      <c r="H3" s="82">
        <v>10</v>
      </c>
      <c r="I3" s="86"/>
      <c r="J3" s="82">
        <v>10</v>
      </c>
      <c r="K3" s="86"/>
      <c r="L3" s="121">
        <v>10</v>
      </c>
      <c r="M3" s="150">
        <v>9</v>
      </c>
      <c r="N3" s="126">
        <v>9</v>
      </c>
      <c r="O3" s="152">
        <v>10</v>
      </c>
      <c r="P3" s="93">
        <f aca="true" t="shared" si="1" ref="P3:P15">AVERAGE(E3:O3)</f>
        <v>9.714285714285714</v>
      </c>
      <c r="Q3" s="36">
        <f aca="true" t="shared" si="2" ref="Q3:Q15">ROUND(P3,0)</f>
        <v>10</v>
      </c>
      <c r="R3" s="1" t="s">
        <v>30</v>
      </c>
      <c r="S3" s="1">
        <f>COUNTIF(Q3:Q28,"&gt;8")</f>
        <v>20</v>
      </c>
      <c r="T3" s="47">
        <f>S3/$B$28</f>
        <v>0.8</v>
      </c>
    </row>
    <row r="4" spans="1:20" ht="12.75">
      <c r="A4" s="3">
        <f t="shared" si="0"/>
        <v>9.142857142857142</v>
      </c>
      <c r="B4" s="2">
        <v>2</v>
      </c>
      <c r="C4" s="2" t="s">
        <v>110</v>
      </c>
      <c r="D4" s="139">
        <v>2</v>
      </c>
      <c r="E4" s="83"/>
      <c r="F4" s="84">
        <v>10</v>
      </c>
      <c r="G4" s="85"/>
      <c r="H4" s="84">
        <v>9</v>
      </c>
      <c r="I4" s="85"/>
      <c r="J4" s="84">
        <v>10</v>
      </c>
      <c r="K4" s="85"/>
      <c r="L4" s="149">
        <v>10</v>
      </c>
      <c r="M4" s="90">
        <v>9</v>
      </c>
      <c r="N4" s="127">
        <v>9</v>
      </c>
      <c r="O4" s="127">
        <v>7</v>
      </c>
      <c r="P4" s="93">
        <f t="shared" si="1"/>
        <v>9.142857142857142</v>
      </c>
      <c r="Q4" s="36">
        <f t="shared" si="2"/>
        <v>9</v>
      </c>
      <c r="R4" s="1" t="s">
        <v>31</v>
      </c>
      <c r="S4" s="48">
        <f>COUNTIF(Q3:Q28,7)+COUNTIF(Q3:Q28,8)</f>
        <v>3</v>
      </c>
      <c r="T4" s="47">
        <f>S4/$B$28</f>
        <v>0.12</v>
      </c>
    </row>
    <row r="5" spans="1:20" ht="12.75">
      <c r="A5" s="3">
        <f t="shared" si="0"/>
        <v>8.428571428571429</v>
      </c>
      <c r="B5" s="2">
        <v>3</v>
      </c>
      <c r="C5" s="2" t="s">
        <v>111</v>
      </c>
      <c r="D5" s="139" t="s">
        <v>129</v>
      </c>
      <c r="E5" s="83"/>
      <c r="F5" s="84">
        <v>9</v>
      </c>
      <c r="G5" s="85"/>
      <c r="H5" s="84">
        <v>8</v>
      </c>
      <c r="I5" s="85"/>
      <c r="J5" s="84">
        <v>8</v>
      </c>
      <c r="K5" s="85"/>
      <c r="L5" s="149">
        <v>8</v>
      </c>
      <c r="M5" s="90">
        <v>9</v>
      </c>
      <c r="N5" s="127">
        <v>10</v>
      </c>
      <c r="O5" s="127">
        <v>7</v>
      </c>
      <c r="P5" s="93">
        <f t="shared" si="1"/>
        <v>8.428571428571429</v>
      </c>
      <c r="Q5" s="36">
        <v>9</v>
      </c>
      <c r="R5" s="1" t="s">
        <v>32</v>
      </c>
      <c r="S5" s="48">
        <f>COUNTIF(Q3:Q28,4)+COUNTIF(Q3:Q28,5)+COUNTIF(Q3:Q28,6)</f>
        <v>2</v>
      </c>
      <c r="T5" s="47">
        <f>S5/$B$28</f>
        <v>0.08</v>
      </c>
    </row>
    <row r="6" spans="1:20" ht="12.75">
      <c r="A6" s="3">
        <f t="shared" si="0"/>
        <v>9.285714285714286</v>
      </c>
      <c r="B6" s="2">
        <v>4</v>
      </c>
      <c r="C6" s="2" t="s">
        <v>112</v>
      </c>
      <c r="D6" s="139">
        <v>4</v>
      </c>
      <c r="E6" s="85"/>
      <c r="F6" s="84">
        <v>10</v>
      </c>
      <c r="G6" s="85"/>
      <c r="H6" s="84">
        <v>10</v>
      </c>
      <c r="I6" s="85"/>
      <c r="J6" s="84">
        <v>9</v>
      </c>
      <c r="K6" s="85"/>
      <c r="L6" s="149">
        <v>9</v>
      </c>
      <c r="M6" s="90">
        <v>8</v>
      </c>
      <c r="N6" s="127">
        <v>10</v>
      </c>
      <c r="O6" s="127">
        <v>9</v>
      </c>
      <c r="P6" s="93">
        <f t="shared" si="1"/>
        <v>9.285714285714286</v>
      </c>
      <c r="Q6" s="36">
        <v>10</v>
      </c>
      <c r="R6" s="1" t="s">
        <v>33</v>
      </c>
      <c r="S6" s="1">
        <f>COUNTIF(Q3:Q28,"&lt;4")</f>
        <v>0</v>
      </c>
      <c r="T6" s="47">
        <f>S6/$B$28</f>
        <v>0</v>
      </c>
    </row>
    <row r="7" spans="1:20" ht="12.75">
      <c r="A7" s="3">
        <f t="shared" si="0"/>
        <v>8.857142857142858</v>
      </c>
      <c r="B7" s="2">
        <v>5</v>
      </c>
      <c r="C7" s="2" t="s">
        <v>113</v>
      </c>
      <c r="D7" s="139" t="s">
        <v>123</v>
      </c>
      <c r="E7" s="85" t="s">
        <v>106</v>
      </c>
      <c r="F7" s="84">
        <v>9</v>
      </c>
      <c r="G7" s="85" t="s">
        <v>106</v>
      </c>
      <c r="H7" s="84">
        <v>10</v>
      </c>
      <c r="I7" s="85"/>
      <c r="J7" s="97">
        <v>9</v>
      </c>
      <c r="K7" s="85"/>
      <c r="L7" s="149">
        <v>8</v>
      </c>
      <c r="M7" s="90">
        <v>8</v>
      </c>
      <c r="N7" s="127">
        <v>9</v>
      </c>
      <c r="O7" s="127">
        <v>9</v>
      </c>
      <c r="P7" s="93">
        <f t="shared" si="1"/>
        <v>8.857142857142858</v>
      </c>
      <c r="Q7" s="36">
        <f t="shared" si="2"/>
        <v>9</v>
      </c>
      <c r="R7" s="49" t="s">
        <v>34</v>
      </c>
      <c r="S7" s="1">
        <f>B28-SUM(S3:S6)</f>
        <v>0</v>
      </c>
      <c r="T7" s="47">
        <f>S7/$B$28</f>
        <v>0</v>
      </c>
    </row>
    <row r="8" spans="1:17" ht="12.75">
      <c r="A8" s="3">
        <f t="shared" si="0"/>
        <v>9.714285714285714</v>
      </c>
      <c r="B8" s="2">
        <v>6</v>
      </c>
      <c r="C8" s="2" t="s">
        <v>114</v>
      </c>
      <c r="D8" s="139">
        <v>6</v>
      </c>
      <c r="E8" s="85"/>
      <c r="F8" s="84">
        <v>10</v>
      </c>
      <c r="G8" s="85"/>
      <c r="H8" s="84">
        <v>10</v>
      </c>
      <c r="I8" s="85"/>
      <c r="J8" s="84">
        <v>10</v>
      </c>
      <c r="K8" s="85"/>
      <c r="L8" s="149">
        <v>10</v>
      </c>
      <c r="M8" s="90">
        <v>9</v>
      </c>
      <c r="N8" s="127">
        <v>9</v>
      </c>
      <c r="O8" s="127">
        <v>10</v>
      </c>
      <c r="P8" s="93">
        <f t="shared" si="1"/>
        <v>9.714285714285714</v>
      </c>
      <c r="Q8" s="8">
        <f t="shared" si="2"/>
        <v>10</v>
      </c>
    </row>
    <row r="9" spans="1:17" ht="12.75">
      <c r="A9" s="3">
        <f t="shared" si="0"/>
        <v>9</v>
      </c>
      <c r="B9" s="2">
        <v>7</v>
      </c>
      <c r="C9" s="2" t="s">
        <v>115</v>
      </c>
      <c r="D9" s="139" t="s">
        <v>183</v>
      </c>
      <c r="E9" s="85"/>
      <c r="F9" s="84">
        <v>9</v>
      </c>
      <c r="G9" s="85"/>
      <c r="H9" s="84">
        <v>10</v>
      </c>
      <c r="I9" s="85"/>
      <c r="J9" s="84">
        <v>9</v>
      </c>
      <c r="K9" s="85"/>
      <c r="L9" s="149">
        <v>8</v>
      </c>
      <c r="M9" s="90">
        <v>8</v>
      </c>
      <c r="N9" s="127">
        <v>9</v>
      </c>
      <c r="O9" s="128">
        <v>10</v>
      </c>
      <c r="P9" s="93">
        <f t="shared" si="1"/>
        <v>9</v>
      </c>
      <c r="Q9" s="8">
        <f t="shared" si="2"/>
        <v>9</v>
      </c>
    </row>
    <row r="10" spans="1:17" ht="12.75">
      <c r="A10" s="3">
        <f t="shared" si="0"/>
        <v>9.428571428571429</v>
      </c>
      <c r="B10" s="2">
        <v>8</v>
      </c>
      <c r="C10" s="2" t="s">
        <v>116</v>
      </c>
      <c r="D10" s="139">
        <v>8</v>
      </c>
      <c r="E10" s="83"/>
      <c r="F10" s="84">
        <v>10</v>
      </c>
      <c r="G10" s="85"/>
      <c r="H10" s="84">
        <v>9</v>
      </c>
      <c r="I10" s="85"/>
      <c r="J10" s="84">
        <v>9</v>
      </c>
      <c r="K10" s="85"/>
      <c r="L10" s="149">
        <v>8</v>
      </c>
      <c r="M10" s="90">
        <v>10</v>
      </c>
      <c r="N10" s="127">
        <v>10</v>
      </c>
      <c r="O10" s="128">
        <v>10</v>
      </c>
      <c r="P10" s="93">
        <f t="shared" si="1"/>
        <v>9.428571428571429</v>
      </c>
      <c r="Q10" s="8">
        <v>10</v>
      </c>
    </row>
    <row r="11" spans="1:17" ht="12.75">
      <c r="A11" s="3">
        <f t="shared" si="0"/>
        <v>9.714285714285714</v>
      </c>
      <c r="B11" s="2">
        <v>9</v>
      </c>
      <c r="C11" s="2" t="s">
        <v>117</v>
      </c>
      <c r="D11" s="139" t="s">
        <v>124</v>
      </c>
      <c r="E11" s="83"/>
      <c r="F11" s="84">
        <v>9</v>
      </c>
      <c r="G11" s="85"/>
      <c r="H11" s="84">
        <v>10</v>
      </c>
      <c r="I11" s="85"/>
      <c r="J11" s="84">
        <v>10</v>
      </c>
      <c r="K11" s="85"/>
      <c r="L11" s="149">
        <v>10</v>
      </c>
      <c r="M11" s="90">
        <v>10</v>
      </c>
      <c r="N11" s="127">
        <v>9</v>
      </c>
      <c r="O11" s="128">
        <v>10</v>
      </c>
      <c r="P11" s="93">
        <f t="shared" si="1"/>
        <v>9.714285714285714</v>
      </c>
      <c r="Q11" s="8">
        <f t="shared" si="2"/>
        <v>10</v>
      </c>
    </row>
    <row r="12" spans="1:17" ht="12.75">
      <c r="A12" s="3">
        <f t="shared" si="0"/>
        <v>8.571428571428571</v>
      </c>
      <c r="B12" s="2">
        <v>10</v>
      </c>
      <c r="C12" s="2" t="s">
        <v>118</v>
      </c>
      <c r="D12" s="139" t="s">
        <v>125</v>
      </c>
      <c r="E12" s="83"/>
      <c r="F12" s="97">
        <v>6</v>
      </c>
      <c r="G12" s="85"/>
      <c r="H12" s="84">
        <v>5</v>
      </c>
      <c r="I12" s="85"/>
      <c r="J12" s="84">
        <v>10</v>
      </c>
      <c r="K12" s="85"/>
      <c r="L12" s="149">
        <v>10</v>
      </c>
      <c r="M12" s="90">
        <v>9</v>
      </c>
      <c r="N12" s="127">
        <v>10</v>
      </c>
      <c r="O12" s="127">
        <v>10</v>
      </c>
      <c r="P12" s="93">
        <f t="shared" si="1"/>
        <v>8.571428571428571</v>
      </c>
      <c r="Q12" s="8">
        <f t="shared" si="2"/>
        <v>9</v>
      </c>
    </row>
    <row r="13" spans="1:22" ht="12.75">
      <c r="A13" s="3">
        <f t="shared" si="0"/>
        <v>8.714285714285714</v>
      </c>
      <c r="B13" s="2">
        <v>11</v>
      </c>
      <c r="C13" s="2" t="s">
        <v>119</v>
      </c>
      <c r="D13" s="139">
        <v>11</v>
      </c>
      <c r="E13" s="85"/>
      <c r="F13" s="97">
        <v>10</v>
      </c>
      <c r="G13" s="83"/>
      <c r="H13" s="84">
        <v>10</v>
      </c>
      <c r="I13" s="83" t="s">
        <v>106</v>
      </c>
      <c r="J13" s="84">
        <v>10</v>
      </c>
      <c r="K13" s="85"/>
      <c r="L13" s="149">
        <v>5</v>
      </c>
      <c r="M13" s="90">
        <v>8</v>
      </c>
      <c r="N13" s="127">
        <v>9</v>
      </c>
      <c r="O13" s="127">
        <v>9</v>
      </c>
      <c r="P13" s="93">
        <f t="shared" si="1"/>
        <v>8.714285714285714</v>
      </c>
      <c r="Q13" s="8">
        <f t="shared" si="2"/>
        <v>9</v>
      </c>
      <c r="T13" s="3"/>
      <c r="U13" s="3"/>
      <c r="V13" s="3"/>
    </row>
    <row r="14" spans="1:17" ht="12.75">
      <c r="A14" s="3">
        <f t="shared" si="0"/>
        <v>9.571428571428571</v>
      </c>
      <c r="B14" s="2">
        <v>12</v>
      </c>
      <c r="C14" s="2" t="s">
        <v>120</v>
      </c>
      <c r="D14" s="139">
        <v>12</v>
      </c>
      <c r="E14" s="85"/>
      <c r="F14" s="84">
        <v>10</v>
      </c>
      <c r="G14" s="85" t="s">
        <v>106</v>
      </c>
      <c r="H14" s="84">
        <v>10</v>
      </c>
      <c r="I14" s="85"/>
      <c r="J14" s="97">
        <v>10</v>
      </c>
      <c r="K14" s="85"/>
      <c r="L14" s="149">
        <v>10</v>
      </c>
      <c r="M14" s="90">
        <v>9</v>
      </c>
      <c r="N14" s="127">
        <v>9</v>
      </c>
      <c r="O14" s="128">
        <v>9</v>
      </c>
      <c r="P14" s="93">
        <f t="shared" si="1"/>
        <v>9.571428571428571</v>
      </c>
      <c r="Q14" s="8">
        <f t="shared" si="2"/>
        <v>10</v>
      </c>
    </row>
    <row r="15" spans="1:17" ht="13.5" thickBot="1">
      <c r="A15" s="3">
        <f t="shared" si="0"/>
        <v>8.857142857142858</v>
      </c>
      <c r="B15" s="2">
        <v>13</v>
      </c>
      <c r="C15" s="2" t="s">
        <v>121</v>
      </c>
      <c r="D15" s="139" t="s">
        <v>122</v>
      </c>
      <c r="E15" s="85"/>
      <c r="F15" s="84">
        <v>9</v>
      </c>
      <c r="G15" s="85"/>
      <c r="H15" s="84">
        <v>9</v>
      </c>
      <c r="I15" s="85"/>
      <c r="J15" s="84">
        <v>9</v>
      </c>
      <c r="K15" s="85"/>
      <c r="L15" s="149">
        <v>8</v>
      </c>
      <c r="M15" s="226">
        <v>9</v>
      </c>
      <c r="N15" s="225">
        <v>9</v>
      </c>
      <c r="O15" s="190">
        <v>9</v>
      </c>
      <c r="P15" s="93">
        <f t="shared" si="1"/>
        <v>8.857142857142858</v>
      </c>
      <c r="Q15" s="8">
        <f t="shared" si="2"/>
        <v>9</v>
      </c>
    </row>
    <row r="16" spans="2:25" ht="16.5" customHeight="1" thickBot="1">
      <c r="B16" s="66" t="s">
        <v>72</v>
      </c>
      <c r="C16" s="67" t="s">
        <v>26</v>
      </c>
      <c r="D16" s="186" t="s">
        <v>73</v>
      </c>
      <c r="E16" s="79">
        <v>42388</v>
      </c>
      <c r="F16" s="80">
        <v>42391</v>
      </c>
      <c r="G16" s="79">
        <v>42397</v>
      </c>
      <c r="H16" s="80">
        <v>42402</v>
      </c>
      <c r="I16" s="79">
        <v>42409</v>
      </c>
      <c r="J16" s="80">
        <v>42412</v>
      </c>
      <c r="K16" s="79">
        <v>42419</v>
      </c>
      <c r="L16" s="120">
        <v>42425</v>
      </c>
      <c r="M16" s="89">
        <v>42447</v>
      </c>
      <c r="N16" s="125">
        <v>42458</v>
      </c>
      <c r="O16" s="89">
        <v>42453</v>
      </c>
      <c r="P16" s="69" t="s">
        <v>24</v>
      </c>
      <c r="Q16" s="70" t="s">
        <v>86</v>
      </c>
      <c r="R16" s="33"/>
      <c r="S16" s="33"/>
      <c r="T16" s="33"/>
      <c r="U16" s="33"/>
      <c r="V16" s="33"/>
      <c r="W16" s="33"/>
      <c r="X16" s="33"/>
      <c r="Y16" s="33"/>
    </row>
    <row r="17" spans="1:17" ht="12.75">
      <c r="A17" s="3">
        <f aca="true" t="shared" si="3" ref="A17:A28">P17</f>
        <v>7.714285714285714</v>
      </c>
      <c r="B17" s="37">
        <v>14</v>
      </c>
      <c r="C17" s="37" t="s">
        <v>221</v>
      </c>
      <c r="D17" s="182" t="s">
        <v>84</v>
      </c>
      <c r="E17" s="86"/>
      <c r="F17" s="82">
        <v>6</v>
      </c>
      <c r="G17" s="86"/>
      <c r="H17" s="82">
        <v>7</v>
      </c>
      <c r="I17" s="86"/>
      <c r="J17" s="82">
        <v>7</v>
      </c>
      <c r="K17" s="86"/>
      <c r="L17" s="121">
        <v>9</v>
      </c>
      <c r="M17" s="150">
        <v>8</v>
      </c>
      <c r="N17" s="126">
        <v>8</v>
      </c>
      <c r="O17" s="152">
        <v>9</v>
      </c>
      <c r="P17" s="93">
        <f aca="true" t="shared" si="4" ref="P17:P28">AVERAGE(E17:O17)</f>
        <v>7.714285714285714</v>
      </c>
      <c r="Q17" s="36">
        <f aca="true" t="shared" si="5" ref="Q17:Q28">ROUND(P17,0)</f>
        <v>8</v>
      </c>
    </row>
    <row r="18" spans="1:17" ht="12.75">
      <c r="A18" s="3">
        <f t="shared" si="3"/>
        <v>8.714285714285714</v>
      </c>
      <c r="B18" s="37">
        <v>15</v>
      </c>
      <c r="C18" s="37" t="s">
        <v>222</v>
      </c>
      <c r="D18" s="182" t="s">
        <v>256</v>
      </c>
      <c r="E18" s="86"/>
      <c r="F18" s="82">
        <v>10</v>
      </c>
      <c r="G18" s="86"/>
      <c r="H18" s="96">
        <v>9</v>
      </c>
      <c r="I18" s="86"/>
      <c r="J18" s="82">
        <v>7</v>
      </c>
      <c r="K18" s="86"/>
      <c r="L18" s="121">
        <v>8</v>
      </c>
      <c r="M18" s="90">
        <v>9</v>
      </c>
      <c r="N18" s="127">
        <v>9</v>
      </c>
      <c r="O18" s="127">
        <v>9</v>
      </c>
      <c r="P18" s="93">
        <f t="shared" si="4"/>
        <v>8.714285714285714</v>
      </c>
      <c r="Q18" s="36">
        <f t="shared" si="5"/>
        <v>9</v>
      </c>
    </row>
    <row r="19" spans="1:17" ht="12.75">
      <c r="A19" s="3">
        <f t="shared" si="3"/>
        <v>8.571428571428571</v>
      </c>
      <c r="B19" s="37">
        <v>16</v>
      </c>
      <c r="C19" s="37" t="s">
        <v>223</v>
      </c>
      <c r="D19" s="182" t="s">
        <v>224</v>
      </c>
      <c r="E19" s="85"/>
      <c r="F19" s="84">
        <v>9</v>
      </c>
      <c r="G19" s="85"/>
      <c r="H19" s="84">
        <v>10</v>
      </c>
      <c r="I19" s="85"/>
      <c r="J19" s="84">
        <v>9</v>
      </c>
      <c r="K19" s="85"/>
      <c r="L19" s="111">
        <v>6</v>
      </c>
      <c r="M19" s="99">
        <v>7</v>
      </c>
      <c r="N19" s="128">
        <v>10</v>
      </c>
      <c r="O19" s="127">
        <v>9</v>
      </c>
      <c r="P19" s="93">
        <f t="shared" si="4"/>
        <v>8.571428571428571</v>
      </c>
      <c r="Q19" s="36">
        <f t="shared" si="5"/>
        <v>9</v>
      </c>
    </row>
    <row r="20" spans="1:17" ht="12.75">
      <c r="A20" s="3">
        <f t="shared" si="3"/>
        <v>8</v>
      </c>
      <c r="B20" s="37">
        <v>17</v>
      </c>
      <c r="C20" s="2" t="s">
        <v>225</v>
      </c>
      <c r="D20" s="139" t="s">
        <v>124</v>
      </c>
      <c r="E20" s="85"/>
      <c r="F20" s="84">
        <v>10</v>
      </c>
      <c r="G20" s="85"/>
      <c r="H20" s="84">
        <v>10</v>
      </c>
      <c r="I20" s="85"/>
      <c r="J20" s="84">
        <v>5</v>
      </c>
      <c r="K20" s="85"/>
      <c r="L20" s="111">
        <v>9</v>
      </c>
      <c r="M20" s="99">
        <v>5</v>
      </c>
      <c r="N20" s="128">
        <v>8</v>
      </c>
      <c r="O20" s="127">
        <v>9</v>
      </c>
      <c r="P20" s="93">
        <f t="shared" si="4"/>
        <v>8</v>
      </c>
      <c r="Q20" s="36">
        <f t="shared" si="5"/>
        <v>8</v>
      </c>
    </row>
    <row r="21" spans="1:17" ht="12.75">
      <c r="A21" s="3">
        <f t="shared" si="3"/>
        <v>9.571428571428571</v>
      </c>
      <c r="B21" s="37">
        <v>18</v>
      </c>
      <c r="C21" s="2" t="s">
        <v>226</v>
      </c>
      <c r="D21" s="139" t="s">
        <v>227</v>
      </c>
      <c r="E21" s="85"/>
      <c r="F21" s="84">
        <v>9</v>
      </c>
      <c r="G21" s="85"/>
      <c r="H21" s="84">
        <v>10</v>
      </c>
      <c r="I21" s="85"/>
      <c r="J21" s="84">
        <v>10</v>
      </c>
      <c r="K21" s="85"/>
      <c r="L21" s="149">
        <v>10</v>
      </c>
      <c r="M21" s="90">
        <v>9</v>
      </c>
      <c r="N21" s="127">
        <v>9</v>
      </c>
      <c r="O21" s="127">
        <v>10</v>
      </c>
      <c r="P21" s="93">
        <f t="shared" si="4"/>
        <v>9.571428571428571</v>
      </c>
      <c r="Q21" s="8">
        <f t="shared" si="5"/>
        <v>10</v>
      </c>
    </row>
    <row r="22" spans="1:17" ht="12.75">
      <c r="A22" s="3">
        <f t="shared" si="3"/>
        <v>5.857142857142857</v>
      </c>
      <c r="B22" s="37">
        <v>19</v>
      </c>
      <c r="C22" s="2" t="s">
        <v>228</v>
      </c>
      <c r="D22" s="139" t="s">
        <v>122</v>
      </c>
      <c r="E22" s="85"/>
      <c r="F22" s="84">
        <v>7</v>
      </c>
      <c r="G22" s="85"/>
      <c r="H22" s="84">
        <v>10</v>
      </c>
      <c r="I22" s="85"/>
      <c r="J22" s="84">
        <v>4</v>
      </c>
      <c r="K22" s="85"/>
      <c r="L22" s="149">
        <v>6</v>
      </c>
      <c r="M22" s="90">
        <v>4</v>
      </c>
      <c r="N22" s="127">
        <v>6</v>
      </c>
      <c r="O22" s="127">
        <v>4</v>
      </c>
      <c r="P22" s="93">
        <f t="shared" si="4"/>
        <v>5.857142857142857</v>
      </c>
      <c r="Q22" s="8">
        <f t="shared" si="5"/>
        <v>6</v>
      </c>
    </row>
    <row r="23" spans="1:17" ht="12.75">
      <c r="A23" s="3">
        <f t="shared" si="3"/>
        <v>7.571428571428571</v>
      </c>
      <c r="B23" s="37">
        <v>20</v>
      </c>
      <c r="C23" s="2" t="s">
        <v>229</v>
      </c>
      <c r="D23" s="139" t="s">
        <v>129</v>
      </c>
      <c r="E23" s="85"/>
      <c r="F23" s="84">
        <v>4</v>
      </c>
      <c r="G23" s="85"/>
      <c r="H23" s="84">
        <v>8</v>
      </c>
      <c r="I23" s="85"/>
      <c r="J23" s="84">
        <v>7</v>
      </c>
      <c r="K23" s="85"/>
      <c r="L23" s="149">
        <v>9</v>
      </c>
      <c r="M23" s="90">
        <v>7</v>
      </c>
      <c r="N23" s="127">
        <v>9</v>
      </c>
      <c r="O23" s="127">
        <v>9</v>
      </c>
      <c r="P23" s="93">
        <f t="shared" si="4"/>
        <v>7.571428571428571</v>
      </c>
      <c r="Q23" s="8">
        <f t="shared" si="5"/>
        <v>8</v>
      </c>
    </row>
    <row r="24" spans="1:17" ht="12.75">
      <c r="A24" s="3">
        <f t="shared" si="3"/>
        <v>8.428571428571429</v>
      </c>
      <c r="B24" s="37">
        <v>21</v>
      </c>
      <c r="C24" s="2" t="s">
        <v>230</v>
      </c>
      <c r="D24" s="139" t="s">
        <v>231</v>
      </c>
      <c r="E24" s="85"/>
      <c r="F24" s="84">
        <v>9</v>
      </c>
      <c r="G24" s="85"/>
      <c r="H24" s="84">
        <v>9</v>
      </c>
      <c r="I24" s="85"/>
      <c r="J24" s="84">
        <v>7</v>
      </c>
      <c r="K24" s="85"/>
      <c r="L24" s="149">
        <v>8</v>
      </c>
      <c r="M24" s="90">
        <v>8</v>
      </c>
      <c r="N24" s="127">
        <v>10</v>
      </c>
      <c r="O24" s="127">
        <v>8</v>
      </c>
      <c r="P24" s="93">
        <f>AVERAGE(E24:O24)</f>
        <v>8.428571428571429</v>
      </c>
      <c r="Q24" s="8">
        <v>9</v>
      </c>
    </row>
    <row r="25" spans="1:17" ht="12.75">
      <c r="A25" s="3">
        <f t="shared" si="3"/>
        <v>5.5</v>
      </c>
      <c r="B25" s="37">
        <v>22</v>
      </c>
      <c r="C25" s="2" t="s">
        <v>252</v>
      </c>
      <c r="D25" s="139" t="s">
        <v>125</v>
      </c>
      <c r="E25" s="85"/>
      <c r="F25" s="84">
        <v>6</v>
      </c>
      <c r="G25" s="85">
        <v>1</v>
      </c>
      <c r="H25" s="97">
        <v>4</v>
      </c>
      <c r="I25" s="85"/>
      <c r="J25" s="84">
        <v>9</v>
      </c>
      <c r="K25" s="85"/>
      <c r="L25" s="149">
        <v>5</v>
      </c>
      <c r="M25" s="90">
        <v>5</v>
      </c>
      <c r="N25" s="127">
        <v>6</v>
      </c>
      <c r="O25" s="127">
        <v>8</v>
      </c>
      <c r="P25" s="93">
        <f t="shared" si="4"/>
        <v>5.5</v>
      </c>
      <c r="Q25" s="8">
        <f t="shared" si="5"/>
        <v>6</v>
      </c>
    </row>
    <row r="26" spans="1:17" ht="12.75">
      <c r="A26" s="3">
        <f t="shared" si="3"/>
        <v>8.857142857142858</v>
      </c>
      <c r="B26" s="37">
        <v>23</v>
      </c>
      <c r="C26" s="2" t="s">
        <v>232</v>
      </c>
      <c r="D26" s="139" t="s">
        <v>233</v>
      </c>
      <c r="E26" s="85"/>
      <c r="F26" s="84">
        <v>10</v>
      </c>
      <c r="G26" s="85"/>
      <c r="H26" s="97">
        <v>10</v>
      </c>
      <c r="I26" s="85"/>
      <c r="J26" s="84">
        <v>9</v>
      </c>
      <c r="K26" s="85"/>
      <c r="L26" s="149">
        <v>7</v>
      </c>
      <c r="M26" s="90">
        <v>8</v>
      </c>
      <c r="N26" s="127">
        <v>9</v>
      </c>
      <c r="O26" s="128">
        <v>9</v>
      </c>
      <c r="P26" s="93">
        <f t="shared" si="4"/>
        <v>8.857142857142858</v>
      </c>
      <c r="Q26" s="8">
        <f t="shared" si="5"/>
        <v>9</v>
      </c>
    </row>
    <row r="27" spans="1:17" ht="12.75">
      <c r="A27" s="3">
        <f t="shared" si="3"/>
        <v>8.571428571428571</v>
      </c>
      <c r="B27" s="37">
        <v>24</v>
      </c>
      <c r="C27" s="2" t="s">
        <v>234</v>
      </c>
      <c r="D27" s="139" t="s">
        <v>235</v>
      </c>
      <c r="E27" s="85"/>
      <c r="F27" s="84">
        <v>9</v>
      </c>
      <c r="G27" s="85"/>
      <c r="H27" s="84">
        <v>9</v>
      </c>
      <c r="I27" s="85"/>
      <c r="J27" s="84">
        <v>10</v>
      </c>
      <c r="K27" s="85"/>
      <c r="L27" s="149">
        <v>7</v>
      </c>
      <c r="M27" s="90">
        <v>5</v>
      </c>
      <c r="N27" s="127">
        <v>10</v>
      </c>
      <c r="O27" s="127">
        <v>10</v>
      </c>
      <c r="P27" s="93">
        <f t="shared" si="4"/>
        <v>8.571428571428571</v>
      </c>
      <c r="Q27" s="8">
        <f t="shared" si="5"/>
        <v>9</v>
      </c>
    </row>
    <row r="28" spans="1:17" ht="13.5" thickBot="1">
      <c r="A28" s="3">
        <f t="shared" si="3"/>
        <v>9.571428571428571</v>
      </c>
      <c r="B28" s="37">
        <v>25</v>
      </c>
      <c r="C28" s="2" t="s">
        <v>236</v>
      </c>
      <c r="D28" s="139" t="s">
        <v>123</v>
      </c>
      <c r="E28" s="85"/>
      <c r="F28" s="84">
        <v>9</v>
      </c>
      <c r="G28" s="85"/>
      <c r="H28" s="84">
        <v>9</v>
      </c>
      <c r="I28" s="85"/>
      <c r="J28" s="84">
        <v>10</v>
      </c>
      <c r="K28" s="85"/>
      <c r="L28" s="149">
        <v>10</v>
      </c>
      <c r="M28" s="90">
        <v>9</v>
      </c>
      <c r="N28" s="127">
        <v>10</v>
      </c>
      <c r="O28" s="225">
        <v>10</v>
      </c>
      <c r="P28" s="93">
        <f t="shared" si="4"/>
        <v>9.571428571428571</v>
      </c>
      <c r="Q28" s="8">
        <f t="shared" si="5"/>
        <v>10</v>
      </c>
    </row>
    <row r="29" spans="2:17" s="5" customFormat="1" ht="13.5" thickBot="1">
      <c r="B29" s="6"/>
      <c r="C29" s="300" t="s">
        <v>0</v>
      </c>
      <c r="D29" s="301"/>
      <c r="E29" s="87"/>
      <c r="F29" s="88">
        <f>AVERAGE(F3:F15,F17:F28)</f>
        <v>8.76</v>
      </c>
      <c r="G29" s="87"/>
      <c r="H29" s="88">
        <f>AVERAGE(H3:H15,H17:H28)</f>
        <v>9</v>
      </c>
      <c r="I29" s="87"/>
      <c r="J29" s="88">
        <f>AVERAGE(J3:J15,J17:J28)</f>
        <v>8.68</v>
      </c>
      <c r="K29" s="87"/>
      <c r="L29" s="110">
        <f aca="true" t="shared" si="6" ref="L29:Q29">AVERAGE(L3:L15,L17:L28)</f>
        <v>8.32</v>
      </c>
      <c r="M29" s="110">
        <f t="shared" si="6"/>
        <v>7.96</v>
      </c>
      <c r="N29" s="123">
        <f t="shared" si="6"/>
        <v>9</v>
      </c>
      <c r="O29" s="208">
        <f t="shared" si="6"/>
        <v>8.92</v>
      </c>
      <c r="P29" s="78">
        <f t="shared" si="6"/>
        <v>8.637142857142859</v>
      </c>
      <c r="Q29" s="11">
        <f t="shared" si="6"/>
        <v>8.96</v>
      </c>
    </row>
    <row r="30" spans="2:17" s="5" customFormat="1" ht="13.5" thickBot="1">
      <c r="B30" s="6"/>
      <c r="C30" s="7"/>
      <c r="D30" s="75"/>
      <c r="E30" s="305" t="s">
        <v>60</v>
      </c>
      <c r="F30" s="306"/>
      <c r="G30" s="305" t="s">
        <v>61</v>
      </c>
      <c r="H30" s="306"/>
      <c r="I30" s="305" t="s">
        <v>62</v>
      </c>
      <c r="J30" s="306"/>
      <c r="K30" s="305" t="s">
        <v>126</v>
      </c>
      <c r="L30" s="311"/>
      <c r="M30" s="224" t="s">
        <v>68</v>
      </c>
      <c r="N30" s="224" t="s">
        <v>127</v>
      </c>
      <c r="O30" s="194" t="s">
        <v>65</v>
      </c>
      <c r="P30" s="94"/>
      <c r="Q30" s="9"/>
    </row>
    <row r="31" spans="2:17" ht="13.5" thickBot="1">
      <c r="B31" s="312" t="s">
        <v>36</v>
      </c>
      <c r="C31" s="312"/>
      <c r="D31" s="308"/>
      <c r="E31" s="302" t="s">
        <v>74</v>
      </c>
      <c r="F31" s="303"/>
      <c r="G31" s="303"/>
      <c r="H31" s="303"/>
      <c r="I31" s="303"/>
      <c r="J31" s="303"/>
      <c r="K31" s="303"/>
      <c r="L31" s="303"/>
      <c r="M31" s="303"/>
      <c r="N31" s="303"/>
      <c r="O31" s="304"/>
      <c r="P31" s="72">
        <f>Q31/B28</f>
        <v>1</v>
      </c>
      <c r="Q31" s="8">
        <f>COUNTIF(Q3:Q28,"&gt;3")</f>
        <v>25</v>
      </c>
    </row>
    <row r="32" spans="2:17" ht="12.75">
      <c r="B32" s="308" t="s">
        <v>48</v>
      </c>
      <c r="C32" s="309"/>
      <c r="D32" s="31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>
        <f>Q32/B28</f>
        <v>0.92</v>
      </c>
      <c r="Q32" s="8">
        <f>COUNTIF(Q3:Q28,"&gt;6")</f>
        <v>23</v>
      </c>
    </row>
    <row r="34" spans="3:4" ht="12.75">
      <c r="C34" s="22" t="s">
        <v>76</v>
      </c>
      <c r="D34" t="s">
        <v>78</v>
      </c>
    </row>
    <row r="35" ht="12.75">
      <c r="D35" t="s">
        <v>181</v>
      </c>
    </row>
  </sheetData>
  <sheetProtection/>
  <mergeCells count="9">
    <mergeCell ref="B32:D32"/>
    <mergeCell ref="K30:L30"/>
    <mergeCell ref="C1:J1"/>
    <mergeCell ref="C29:D29"/>
    <mergeCell ref="E30:F30"/>
    <mergeCell ref="G30:H30"/>
    <mergeCell ref="I30:J30"/>
    <mergeCell ref="B31:D31"/>
    <mergeCell ref="E31:O31"/>
  </mergeCells>
  <conditionalFormatting sqref="Q3:Q15 Q17:Q28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P3:P15 P17:P28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B1">
      <selection activeCell="C1" sqref="C1:N1"/>
    </sheetView>
  </sheetViews>
  <sheetFormatPr defaultColWidth="9.00390625" defaultRowHeight="12.75"/>
  <cols>
    <col min="1" max="1" width="6.75390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4.125" style="0" customWidth="1"/>
    <col min="6" max="6" width="5.75390625" style="0" customWidth="1"/>
    <col min="7" max="7" width="3.75390625" style="0" customWidth="1"/>
    <col min="8" max="8" width="5.75390625" style="0" customWidth="1"/>
    <col min="9" max="9" width="3.625" style="0" customWidth="1"/>
    <col min="10" max="10" width="5.625" style="0" customWidth="1"/>
    <col min="11" max="11" width="3.75390625" style="0" customWidth="1"/>
    <col min="12" max="14" width="5.75390625" style="0" customWidth="1"/>
    <col min="15" max="15" width="4.375" style="0" customWidth="1"/>
    <col min="16" max="16" width="6.75390625" style="0" customWidth="1"/>
    <col min="17" max="17" width="4.25390625" style="0" customWidth="1"/>
    <col min="18" max="18" width="6.125" style="0" customWidth="1"/>
    <col min="19" max="19" width="5.75390625" style="14" customWidth="1"/>
    <col min="20" max="22" width="5.75390625" style="0" customWidth="1"/>
    <col min="23" max="23" width="9.125" style="3" customWidth="1"/>
    <col min="24" max="24" width="9.125" style="10" customWidth="1"/>
  </cols>
  <sheetData>
    <row r="1" spans="3:33" ht="13.5" thickBot="1">
      <c r="C1" s="307" t="s">
        <v>182</v>
      </c>
      <c r="D1" s="307"/>
      <c r="E1" s="313"/>
      <c r="F1" s="313"/>
      <c r="G1" s="313"/>
      <c r="H1" s="313"/>
      <c r="I1" s="313"/>
      <c r="J1" s="313"/>
      <c r="K1" s="313"/>
      <c r="L1" s="313"/>
      <c r="M1" s="307"/>
      <c r="N1" s="307"/>
      <c r="O1" s="53"/>
      <c r="P1" s="33"/>
      <c r="Q1" s="33"/>
      <c r="R1" s="33"/>
      <c r="S1" s="33"/>
      <c r="T1" s="62"/>
      <c r="U1" s="62"/>
      <c r="V1" s="62"/>
      <c r="W1" s="33"/>
      <c r="X1" s="33"/>
      <c r="Y1" s="33"/>
      <c r="Z1" s="33"/>
      <c r="AA1" s="33"/>
      <c r="AB1" s="64"/>
      <c r="AC1" s="65"/>
      <c r="AF1" s="14"/>
      <c r="AG1" s="15"/>
    </row>
    <row r="2" spans="2:29" ht="16.5" customHeight="1" thickBot="1">
      <c r="B2" s="66" t="s">
        <v>72</v>
      </c>
      <c r="C2" s="67" t="s">
        <v>26</v>
      </c>
      <c r="D2" s="68" t="s">
        <v>73</v>
      </c>
      <c r="E2" s="276"/>
      <c r="F2" s="147">
        <v>42426</v>
      </c>
      <c r="G2" s="147"/>
      <c r="H2" s="80">
        <v>42433</v>
      </c>
      <c r="I2" s="113"/>
      <c r="J2" s="147">
        <v>42468</v>
      </c>
      <c r="K2" s="147"/>
      <c r="L2" s="80">
        <v>42475</v>
      </c>
      <c r="M2" s="79">
        <v>42489</v>
      </c>
      <c r="N2" s="120">
        <v>42496</v>
      </c>
      <c r="O2" s="79"/>
      <c r="P2" s="120">
        <v>42510</v>
      </c>
      <c r="Q2" s="79"/>
      <c r="R2" s="80">
        <v>42517</v>
      </c>
      <c r="S2" s="125">
        <v>42524</v>
      </c>
      <c r="T2" s="113">
        <v>42538</v>
      </c>
      <c r="U2" s="122">
        <v>42542</v>
      </c>
      <c r="V2" s="80">
        <v>42544</v>
      </c>
      <c r="W2" s="69" t="s">
        <v>24</v>
      </c>
      <c r="X2" s="70" t="s">
        <v>105</v>
      </c>
      <c r="Y2" s="33"/>
      <c r="Z2" s="33"/>
      <c r="AA2" s="33"/>
      <c r="AB2" s="33"/>
      <c r="AC2" s="33"/>
    </row>
    <row r="3" spans="1:27" ht="12.75">
      <c r="A3" s="3">
        <f aca="true" t="shared" si="0" ref="A3:A16">W3</f>
        <v>7</v>
      </c>
      <c r="B3" s="61">
        <v>1</v>
      </c>
      <c r="C3" s="131" t="s">
        <v>238</v>
      </c>
      <c r="D3" s="184" t="s">
        <v>268</v>
      </c>
      <c r="E3" s="81"/>
      <c r="F3" s="201">
        <v>5</v>
      </c>
      <c r="G3" s="201"/>
      <c r="H3" s="96">
        <v>7</v>
      </c>
      <c r="I3" s="115"/>
      <c r="J3" s="201">
        <v>4</v>
      </c>
      <c r="K3" s="106"/>
      <c r="L3" s="82">
        <v>8</v>
      </c>
      <c r="M3" s="137"/>
      <c r="N3" s="148">
        <v>9</v>
      </c>
      <c r="O3" s="86"/>
      <c r="P3" s="121">
        <v>7</v>
      </c>
      <c r="Q3" s="86"/>
      <c r="R3" s="82">
        <v>8</v>
      </c>
      <c r="S3" s="128">
        <v>6</v>
      </c>
      <c r="T3" s="114"/>
      <c r="U3" s="105"/>
      <c r="V3" s="82">
        <v>9</v>
      </c>
      <c r="W3" s="93">
        <f aca="true" t="shared" si="1" ref="W3:W16">AVERAGE(F3:V3)</f>
        <v>7</v>
      </c>
      <c r="X3" s="8">
        <f aca="true" t="shared" si="2" ref="X3:X16">ROUND(W3,0)</f>
        <v>7</v>
      </c>
      <c r="Y3" s="1" t="s">
        <v>31</v>
      </c>
      <c r="Z3" s="48">
        <f>COUNTIF(X3:X16,7)+COUNTIF(X3:X16,8)</f>
        <v>9</v>
      </c>
      <c r="AA3" s="47">
        <f>Z3/$B$16</f>
        <v>0.6428571428571429</v>
      </c>
    </row>
    <row r="4" spans="1:27" ht="12.75">
      <c r="A4" s="3">
        <f t="shared" si="0"/>
        <v>6.9</v>
      </c>
      <c r="B4" s="61">
        <v>2</v>
      </c>
      <c r="C4" s="2" t="s">
        <v>239</v>
      </c>
      <c r="D4" s="139" t="s">
        <v>123</v>
      </c>
      <c r="E4" s="83"/>
      <c r="F4" s="187">
        <v>1</v>
      </c>
      <c r="G4" s="187">
        <v>5</v>
      </c>
      <c r="H4" s="97">
        <v>7</v>
      </c>
      <c r="I4" s="117"/>
      <c r="J4" s="187">
        <v>9</v>
      </c>
      <c r="K4" s="268"/>
      <c r="L4" s="96">
        <v>8</v>
      </c>
      <c r="M4" s="81" t="s">
        <v>106</v>
      </c>
      <c r="N4" s="109">
        <v>9</v>
      </c>
      <c r="O4" s="83"/>
      <c r="P4" s="111">
        <v>7</v>
      </c>
      <c r="Q4" s="83"/>
      <c r="R4" s="97">
        <v>8</v>
      </c>
      <c r="S4" s="128">
        <v>6</v>
      </c>
      <c r="T4" s="115" t="s">
        <v>106</v>
      </c>
      <c r="U4" s="106"/>
      <c r="V4" s="96">
        <v>9</v>
      </c>
      <c r="W4" s="101">
        <f t="shared" si="1"/>
        <v>6.9</v>
      </c>
      <c r="X4" s="8">
        <f t="shared" si="2"/>
        <v>7</v>
      </c>
      <c r="Y4" s="1" t="s">
        <v>32</v>
      </c>
      <c r="Z4" s="48">
        <f>COUNTIF(X3:X16,4)+COUNTIF(X3:X16,5)+COUNTIF(X3:X16,6)</f>
        <v>3</v>
      </c>
      <c r="AA4" s="47">
        <f>Z4/$B$16</f>
        <v>0.21428571428571427</v>
      </c>
    </row>
    <row r="5" spans="1:27" ht="12.75">
      <c r="A5" s="3">
        <f t="shared" si="0"/>
        <v>6.545454545454546</v>
      </c>
      <c r="B5" s="61">
        <v>3</v>
      </c>
      <c r="C5" s="2" t="s">
        <v>240</v>
      </c>
      <c r="D5" s="139" t="s">
        <v>227</v>
      </c>
      <c r="E5" s="83"/>
      <c r="F5" s="187">
        <v>5</v>
      </c>
      <c r="G5" s="187"/>
      <c r="H5" s="97">
        <v>6</v>
      </c>
      <c r="I5" s="117">
        <v>9</v>
      </c>
      <c r="J5" s="187">
        <v>4</v>
      </c>
      <c r="K5" s="187">
        <v>1</v>
      </c>
      <c r="L5" s="128">
        <v>7</v>
      </c>
      <c r="M5" s="85"/>
      <c r="N5" s="149">
        <v>7</v>
      </c>
      <c r="O5" s="85"/>
      <c r="P5" s="149">
        <v>8</v>
      </c>
      <c r="Q5" s="85"/>
      <c r="R5" s="97">
        <v>9</v>
      </c>
      <c r="S5" s="128">
        <v>7</v>
      </c>
      <c r="T5" s="116"/>
      <c r="U5" s="107"/>
      <c r="V5" s="84">
        <v>9</v>
      </c>
      <c r="W5" s="101">
        <f t="shared" si="1"/>
        <v>6.545454545454546</v>
      </c>
      <c r="X5" s="8">
        <f t="shared" si="2"/>
        <v>7</v>
      </c>
      <c r="Y5" s="1" t="s">
        <v>33</v>
      </c>
      <c r="Z5" s="1">
        <f>COUNTIF(X3:X16,"&lt;4")</f>
        <v>0</v>
      </c>
      <c r="AA5" s="47">
        <f>Z5/$B$16</f>
        <v>0</v>
      </c>
    </row>
    <row r="6" spans="1:27" ht="12.75">
      <c r="A6" s="3">
        <f t="shared" si="0"/>
        <v>7.777777777777778</v>
      </c>
      <c r="B6" s="61">
        <v>4</v>
      </c>
      <c r="C6" s="2" t="s">
        <v>241</v>
      </c>
      <c r="D6" s="139" t="s">
        <v>84</v>
      </c>
      <c r="E6" s="83"/>
      <c r="F6" s="187">
        <v>8</v>
      </c>
      <c r="G6" s="187"/>
      <c r="H6" s="84">
        <v>7</v>
      </c>
      <c r="I6" s="116"/>
      <c r="J6" s="187">
        <v>6</v>
      </c>
      <c r="K6" s="187"/>
      <c r="L6" s="127">
        <v>8</v>
      </c>
      <c r="M6" s="85"/>
      <c r="N6" s="111">
        <v>8</v>
      </c>
      <c r="O6" s="83"/>
      <c r="P6" s="111">
        <v>9</v>
      </c>
      <c r="Q6" s="83"/>
      <c r="R6" s="97">
        <v>8</v>
      </c>
      <c r="S6" s="127">
        <v>7</v>
      </c>
      <c r="T6" s="116"/>
      <c r="U6" s="107"/>
      <c r="V6" s="97">
        <v>9</v>
      </c>
      <c r="W6" s="101">
        <f t="shared" si="1"/>
        <v>7.777777777777778</v>
      </c>
      <c r="X6" s="8">
        <f t="shared" si="2"/>
        <v>8</v>
      </c>
      <c r="Y6" s="49" t="s">
        <v>30</v>
      </c>
      <c r="Z6" s="1">
        <f>B16-SUM(Z3:Z5)</f>
        <v>2</v>
      </c>
      <c r="AA6" s="47">
        <f>Z6/$B$16</f>
        <v>0.14285714285714285</v>
      </c>
    </row>
    <row r="7" spans="1:24" ht="12.75">
      <c r="A7" s="3">
        <f t="shared" si="0"/>
        <v>7.6</v>
      </c>
      <c r="B7" s="61">
        <v>5</v>
      </c>
      <c r="C7" s="2" t="s">
        <v>242</v>
      </c>
      <c r="D7" s="139" t="s">
        <v>231</v>
      </c>
      <c r="E7" s="83"/>
      <c r="F7" s="187">
        <v>7</v>
      </c>
      <c r="G7" s="187"/>
      <c r="H7" s="97">
        <v>8</v>
      </c>
      <c r="I7" s="117">
        <v>9</v>
      </c>
      <c r="J7" s="187">
        <v>4</v>
      </c>
      <c r="K7" s="187"/>
      <c r="L7" s="134">
        <v>9</v>
      </c>
      <c r="M7" s="86"/>
      <c r="N7" s="109">
        <v>9</v>
      </c>
      <c r="O7" s="83"/>
      <c r="P7" s="111">
        <v>8</v>
      </c>
      <c r="Q7" s="83"/>
      <c r="R7" s="97">
        <v>9</v>
      </c>
      <c r="S7" s="128">
        <v>5</v>
      </c>
      <c r="T7" s="114"/>
      <c r="U7" s="105"/>
      <c r="V7" s="96">
        <v>8</v>
      </c>
      <c r="W7" s="101">
        <f t="shared" si="1"/>
        <v>7.6</v>
      </c>
      <c r="X7" s="8">
        <f t="shared" si="2"/>
        <v>8</v>
      </c>
    </row>
    <row r="8" spans="1:24" ht="12.75">
      <c r="A8" s="3">
        <f t="shared" si="0"/>
        <v>7.444444444444445</v>
      </c>
      <c r="B8" s="61">
        <v>6</v>
      </c>
      <c r="C8" s="2" t="s">
        <v>243</v>
      </c>
      <c r="D8" s="139" t="s">
        <v>231</v>
      </c>
      <c r="E8" s="83"/>
      <c r="F8" s="187">
        <v>7</v>
      </c>
      <c r="G8" s="187"/>
      <c r="H8" s="97">
        <v>8</v>
      </c>
      <c r="I8" s="117"/>
      <c r="J8" s="187">
        <v>4</v>
      </c>
      <c r="K8" s="108"/>
      <c r="L8" s="97">
        <v>9</v>
      </c>
      <c r="M8" s="85"/>
      <c r="N8" s="111">
        <v>9</v>
      </c>
      <c r="O8" s="83"/>
      <c r="P8" s="111">
        <v>8</v>
      </c>
      <c r="Q8" s="83"/>
      <c r="R8" s="97">
        <v>9</v>
      </c>
      <c r="S8" s="128">
        <v>5</v>
      </c>
      <c r="T8" s="116"/>
      <c r="U8" s="107"/>
      <c r="V8" s="97">
        <v>8</v>
      </c>
      <c r="W8" s="101">
        <f t="shared" si="1"/>
        <v>7.444444444444445</v>
      </c>
      <c r="X8" s="8">
        <v>8</v>
      </c>
    </row>
    <row r="9" spans="1:24" ht="12.75">
      <c r="A9" s="3">
        <f t="shared" si="0"/>
        <v>6.9</v>
      </c>
      <c r="B9" s="61">
        <v>7</v>
      </c>
      <c r="C9" s="2" t="s">
        <v>244</v>
      </c>
      <c r="D9" s="139" t="s">
        <v>224</v>
      </c>
      <c r="E9" s="83"/>
      <c r="F9" s="187">
        <v>7</v>
      </c>
      <c r="G9" s="187"/>
      <c r="H9" s="97">
        <v>7</v>
      </c>
      <c r="I9" s="117">
        <v>1</v>
      </c>
      <c r="J9" s="187">
        <v>7</v>
      </c>
      <c r="K9" s="269"/>
      <c r="L9" s="84">
        <v>8</v>
      </c>
      <c r="M9" s="83"/>
      <c r="N9" s="111">
        <v>7</v>
      </c>
      <c r="O9" s="83"/>
      <c r="P9" s="111">
        <v>8</v>
      </c>
      <c r="Q9" s="83"/>
      <c r="R9" s="97">
        <v>8</v>
      </c>
      <c r="S9" s="128">
        <v>7</v>
      </c>
      <c r="T9" s="117"/>
      <c r="U9" s="108"/>
      <c r="V9" s="97">
        <v>9</v>
      </c>
      <c r="W9" s="101">
        <f t="shared" si="1"/>
        <v>6.9</v>
      </c>
      <c r="X9" s="8">
        <f t="shared" si="2"/>
        <v>7</v>
      </c>
    </row>
    <row r="10" spans="1:28" ht="12.75">
      <c r="A10" s="3">
        <f t="shared" si="0"/>
        <v>8</v>
      </c>
      <c r="B10" s="61">
        <v>8</v>
      </c>
      <c r="C10" s="2" t="s">
        <v>245</v>
      </c>
      <c r="D10" s="139" t="s">
        <v>235</v>
      </c>
      <c r="E10" s="83"/>
      <c r="F10" s="187">
        <v>5</v>
      </c>
      <c r="G10" s="187">
        <v>9</v>
      </c>
      <c r="H10" s="97">
        <v>4</v>
      </c>
      <c r="I10" s="117"/>
      <c r="J10" s="187">
        <v>9</v>
      </c>
      <c r="K10" s="108"/>
      <c r="L10" s="97">
        <v>7</v>
      </c>
      <c r="M10" s="85"/>
      <c r="N10" s="111">
        <v>9</v>
      </c>
      <c r="O10" s="83"/>
      <c r="P10" s="111">
        <v>9</v>
      </c>
      <c r="Q10" s="83"/>
      <c r="R10" s="97">
        <v>10</v>
      </c>
      <c r="S10" s="128">
        <v>9</v>
      </c>
      <c r="T10" s="117"/>
      <c r="U10" s="108"/>
      <c r="V10" s="97">
        <v>9</v>
      </c>
      <c r="W10" s="101">
        <f t="shared" si="1"/>
        <v>8</v>
      </c>
      <c r="X10" s="8">
        <f t="shared" si="2"/>
        <v>8</v>
      </c>
      <c r="AA10" s="14"/>
      <c r="AB10" s="14"/>
    </row>
    <row r="11" spans="1:24" ht="12.75">
      <c r="A11" s="3">
        <f t="shared" si="0"/>
        <v>8.555555555555555</v>
      </c>
      <c r="B11" s="61">
        <v>9</v>
      </c>
      <c r="C11" s="2" t="s">
        <v>246</v>
      </c>
      <c r="D11" s="139" t="s">
        <v>129</v>
      </c>
      <c r="E11" s="83"/>
      <c r="F11" s="187">
        <v>7</v>
      </c>
      <c r="G11" s="187"/>
      <c r="H11" s="97">
        <v>8</v>
      </c>
      <c r="I11" s="117"/>
      <c r="J11" s="187">
        <v>9</v>
      </c>
      <c r="K11" s="269"/>
      <c r="L11" s="84">
        <v>9</v>
      </c>
      <c r="M11" s="85" t="s">
        <v>106</v>
      </c>
      <c r="N11" s="111">
        <v>9</v>
      </c>
      <c r="O11" s="83"/>
      <c r="P11" s="111">
        <v>8</v>
      </c>
      <c r="Q11" s="83"/>
      <c r="R11" s="97">
        <v>9</v>
      </c>
      <c r="S11" s="127">
        <v>9</v>
      </c>
      <c r="T11" s="116"/>
      <c r="U11" s="107"/>
      <c r="V11" s="97">
        <v>9</v>
      </c>
      <c r="W11" s="101">
        <f t="shared" si="1"/>
        <v>8.555555555555555</v>
      </c>
      <c r="X11" s="8">
        <f t="shared" si="2"/>
        <v>9</v>
      </c>
    </row>
    <row r="12" spans="1:24" ht="12.75">
      <c r="A12" s="3">
        <f t="shared" si="0"/>
        <v>8.666666666666666</v>
      </c>
      <c r="B12" s="61">
        <v>10</v>
      </c>
      <c r="C12" s="2" t="s">
        <v>247</v>
      </c>
      <c r="D12" s="139" t="s">
        <v>129</v>
      </c>
      <c r="E12" s="83"/>
      <c r="F12" s="187">
        <v>6</v>
      </c>
      <c r="G12" s="187"/>
      <c r="H12" s="97">
        <v>8</v>
      </c>
      <c r="I12" s="117"/>
      <c r="J12" s="187">
        <v>9</v>
      </c>
      <c r="K12" s="108"/>
      <c r="L12" s="84">
        <v>9</v>
      </c>
      <c r="M12" s="83"/>
      <c r="N12" s="111">
        <v>9</v>
      </c>
      <c r="O12" s="83"/>
      <c r="P12" s="111">
        <v>9</v>
      </c>
      <c r="Q12" s="83"/>
      <c r="R12" s="97">
        <v>10</v>
      </c>
      <c r="S12" s="128">
        <v>9</v>
      </c>
      <c r="T12" s="117"/>
      <c r="U12" s="108"/>
      <c r="V12" s="97">
        <v>9</v>
      </c>
      <c r="W12" s="101">
        <f t="shared" si="1"/>
        <v>8.666666666666666</v>
      </c>
      <c r="X12" s="8">
        <f t="shared" si="2"/>
        <v>9</v>
      </c>
    </row>
    <row r="13" spans="1:24" ht="12.75">
      <c r="A13" s="3">
        <f t="shared" si="0"/>
        <v>4</v>
      </c>
      <c r="B13" s="61">
        <v>11</v>
      </c>
      <c r="C13" s="2" t="s">
        <v>251</v>
      </c>
      <c r="D13" s="139" t="s">
        <v>233</v>
      </c>
      <c r="E13" s="83">
        <v>3</v>
      </c>
      <c r="F13" s="187">
        <v>4</v>
      </c>
      <c r="G13" s="187">
        <v>1</v>
      </c>
      <c r="H13" s="97">
        <v>6</v>
      </c>
      <c r="I13" s="117">
        <v>1</v>
      </c>
      <c r="J13" s="187">
        <v>4</v>
      </c>
      <c r="K13" s="108">
        <v>1</v>
      </c>
      <c r="L13" s="97">
        <v>7</v>
      </c>
      <c r="M13" s="83">
        <v>1</v>
      </c>
      <c r="N13" s="111">
        <v>6</v>
      </c>
      <c r="O13" s="83">
        <v>1</v>
      </c>
      <c r="P13" s="111">
        <v>7</v>
      </c>
      <c r="Q13" s="83"/>
      <c r="R13" s="97">
        <v>6</v>
      </c>
      <c r="S13" s="128">
        <v>4</v>
      </c>
      <c r="T13" s="117"/>
      <c r="U13" s="108"/>
      <c r="V13" s="97">
        <v>7</v>
      </c>
      <c r="W13" s="101">
        <f>AVERAGE(F13:V13)</f>
        <v>4</v>
      </c>
      <c r="X13" s="8">
        <f t="shared" si="2"/>
        <v>4</v>
      </c>
    </row>
    <row r="14" spans="1:24" ht="12.75">
      <c r="A14" s="3">
        <f t="shared" si="0"/>
        <v>5.545454545454546</v>
      </c>
      <c r="B14" s="61">
        <v>12</v>
      </c>
      <c r="C14" s="2" t="s">
        <v>248</v>
      </c>
      <c r="D14" s="139" t="s">
        <v>125</v>
      </c>
      <c r="E14" s="83"/>
      <c r="F14" s="187">
        <v>4</v>
      </c>
      <c r="G14" s="187"/>
      <c r="H14" s="97">
        <v>4</v>
      </c>
      <c r="I14" s="117">
        <v>1</v>
      </c>
      <c r="J14" s="187">
        <v>7</v>
      </c>
      <c r="K14" s="108">
        <v>1</v>
      </c>
      <c r="L14" s="97">
        <v>7</v>
      </c>
      <c r="M14" s="83"/>
      <c r="N14" s="149">
        <v>7</v>
      </c>
      <c r="O14" s="85"/>
      <c r="P14" s="149">
        <v>8</v>
      </c>
      <c r="Q14" s="85"/>
      <c r="R14" s="84">
        <v>9</v>
      </c>
      <c r="S14" s="128">
        <v>4</v>
      </c>
      <c r="T14" s="117"/>
      <c r="U14" s="108"/>
      <c r="V14" s="84">
        <v>9</v>
      </c>
      <c r="W14" s="101">
        <f t="shared" si="1"/>
        <v>5.545454545454546</v>
      </c>
      <c r="X14" s="8">
        <f t="shared" si="2"/>
        <v>6</v>
      </c>
    </row>
    <row r="15" spans="1:24" ht="12.75">
      <c r="A15" s="3">
        <f t="shared" si="0"/>
        <v>6.6</v>
      </c>
      <c r="B15" s="61">
        <v>13</v>
      </c>
      <c r="C15" s="2" t="s">
        <v>249</v>
      </c>
      <c r="D15" s="139" t="s">
        <v>124</v>
      </c>
      <c r="E15" s="83"/>
      <c r="F15" s="187">
        <v>8</v>
      </c>
      <c r="G15" s="187"/>
      <c r="H15" s="97">
        <v>4</v>
      </c>
      <c r="I15" s="117">
        <v>1</v>
      </c>
      <c r="J15" s="187">
        <v>7</v>
      </c>
      <c r="K15" s="269"/>
      <c r="L15" s="97">
        <v>8</v>
      </c>
      <c r="M15" s="85"/>
      <c r="N15" s="111">
        <v>7</v>
      </c>
      <c r="O15" s="83"/>
      <c r="P15" s="111">
        <v>8</v>
      </c>
      <c r="Q15" s="83"/>
      <c r="R15" s="97">
        <v>8</v>
      </c>
      <c r="S15" s="128">
        <v>7</v>
      </c>
      <c r="T15" s="117"/>
      <c r="U15" s="108"/>
      <c r="V15" s="97">
        <v>8</v>
      </c>
      <c r="W15" s="101">
        <f t="shared" si="1"/>
        <v>6.6</v>
      </c>
      <c r="X15" s="8">
        <f t="shared" si="2"/>
        <v>7</v>
      </c>
    </row>
    <row r="16" spans="1:24" ht="13.5" thickBot="1">
      <c r="A16" s="3">
        <f t="shared" si="0"/>
        <v>6.1</v>
      </c>
      <c r="B16" s="61">
        <v>14</v>
      </c>
      <c r="C16" s="133" t="s">
        <v>250</v>
      </c>
      <c r="D16" s="183" t="s">
        <v>122</v>
      </c>
      <c r="E16" s="214"/>
      <c r="F16" s="277">
        <v>5</v>
      </c>
      <c r="G16" s="277"/>
      <c r="H16" s="211">
        <v>7</v>
      </c>
      <c r="I16" s="117"/>
      <c r="J16" s="187">
        <v>6</v>
      </c>
      <c r="K16" s="108"/>
      <c r="L16" s="97">
        <v>8</v>
      </c>
      <c r="M16" s="85"/>
      <c r="N16" s="111">
        <v>8</v>
      </c>
      <c r="O16" s="83"/>
      <c r="P16" s="111">
        <v>9</v>
      </c>
      <c r="Q16" s="192">
        <v>1</v>
      </c>
      <c r="R16" s="193">
        <v>5</v>
      </c>
      <c r="S16" s="128">
        <v>5</v>
      </c>
      <c r="T16" s="117"/>
      <c r="U16" s="108"/>
      <c r="V16" s="97">
        <v>7</v>
      </c>
      <c r="W16" s="101">
        <f t="shared" si="1"/>
        <v>6.1</v>
      </c>
      <c r="X16" s="8">
        <f t="shared" si="2"/>
        <v>6</v>
      </c>
    </row>
    <row r="17" spans="2:24" s="5" customFormat="1" ht="13.5" thickBot="1">
      <c r="B17" s="300" t="s">
        <v>0</v>
      </c>
      <c r="C17" s="301"/>
      <c r="D17" s="301"/>
      <c r="E17" s="278"/>
      <c r="F17" s="279"/>
      <c r="G17" s="279"/>
      <c r="H17" s="280">
        <f>AVERAGE(H3:H16)</f>
        <v>6.5</v>
      </c>
      <c r="I17" s="100"/>
      <c r="J17" s="34"/>
      <c r="K17" s="123"/>
      <c r="L17" s="88">
        <f>AVERAGE(L3:L16)</f>
        <v>8</v>
      </c>
      <c r="M17" s="227"/>
      <c r="N17" s="272">
        <f>AVERAGE(N3:N16)</f>
        <v>8.071428571428571</v>
      </c>
      <c r="O17" s="118"/>
      <c r="P17" s="119">
        <f>AVERAGE(P3:P16)</f>
        <v>8.071428571428571</v>
      </c>
      <c r="Q17" s="274"/>
      <c r="R17" s="274">
        <f>AVERAGE(R3:R16)</f>
        <v>8.285714285714286</v>
      </c>
      <c r="S17" s="140">
        <f>AVERAGE(S3:S16)</f>
        <v>6.428571428571429</v>
      </c>
      <c r="T17" s="78"/>
      <c r="U17" s="123"/>
      <c r="V17" s="88">
        <f>AVERAGE(V3:V16)</f>
        <v>8.5</v>
      </c>
      <c r="W17" s="100">
        <f>AVERAGE(W3:W16)</f>
        <v>6.973953823953823</v>
      </c>
      <c r="X17" s="34">
        <f>AVERAGE(X3:X16)</f>
        <v>7.214285714285714</v>
      </c>
    </row>
    <row r="18" spans="2:24" s="5" customFormat="1" ht="13.5" thickBot="1">
      <c r="B18" s="300"/>
      <c r="C18" s="301"/>
      <c r="D18" s="301"/>
      <c r="E18" s="270"/>
      <c r="F18" s="314" t="s">
        <v>259</v>
      </c>
      <c r="G18" s="314"/>
      <c r="H18" s="315"/>
      <c r="I18" s="311" t="s">
        <v>260</v>
      </c>
      <c r="J18" s="311"/>
      <c r="K18" s="311"/>
      <c r="L18" s="306"/>
      <c r="M18" s="297" t="s">
        <v>62</v>
      </c>
      <c r="N18" s="297"/>
      <c r="O18" s="270"/>
      <c r="P18" s="271" t="s">
        <v>63</v>
      </c>
      <c r="Q18" s="124"/>
      <c r="R18" s="124" t="s">
        <v>64</v>
      </c>
      <c r="S18" s="124" t="s">
        <v>65</v>
      </c>
      <c r="T18" s="311" t="s">
        <v>66</v>
      </c>
      <c r="U18" s="311"/>
      <c r="V18" s="306"/>
      <c r="W18" s="94"/>
      <c r="X18" s="9"/>
    </row>
    <row r="19" spans="2:24" ht="12.75">
      <c r="B19" s="308" t="s">
        <v>46</v>
      </c>
      <c r="C19" s="309"/>
      <c r="D19" s="310"/>
      <c r="E19" s="275"/>
      <c r="F19" s="293" t="s">
        <v>22</v>
      </c>
      <c r="G19" s="294"/>
      <c r="H19" s="294"/>
      <c r="I19" s="294"/>
      <c r="J19" s="294"/>
      <c r="K19" s="294"/>
      <c r="L19" s="294"/>
      <c r="M19" s="316"/>
      <c r="N19" s="316"/>
      <c r="O19" s="294"/>
      <c r="P19" s="294"/>
      <c r="Q19" s="294"/>
      <c r="R19" s="294"/>
      <c r="S19" s="316"/>
      <c r="T19" s="316"/>
      <c r="U19" s="316"/>
      <c r="V19" s="316"/>
      <c r="W19" s="35">
        <f>X19/B16</f>
        <v>1</v>
      </c>
      <c r="X19" s="8">
        <f>COUNTIF(X3:X16,"&gt;3")</f>
        <v>14</v>
      </c>
    </row>
    <row r="20" spans="2:24" ht="12.75">
      <c r="B20" s="308" t="s">
        <v>47</v>
      </c>
      <c r="C20" s="309"/>
      <c r="D20" s="310"/>
      <c r="E20" s="273"/>
      <c r="F20" s="13"/>
      <c r="G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3"/>
      <c r="T20" s="4"/>
      <c r="U20" s="4"/>
      <c r="V20" s="4"/>
      <c r="W20" s="35">
        <f>X20/B16</f>
        <v>0.7857142857142857</v>
      </c>
      <c r="X20" s="8">
        <f>COUNTIF(X3:X16,"&gt;6")</f>
        <v>11</v>
      </c>
    </row>
    <row r="22" ht="12.75">
      <c r="C22" t="s">
        <v>97</v>
      </c>
    </row>
    <row r="24" spans="27:29" ht="12.75">
      <c r="AA24" s="54"/>
      <c r="AB24" s="54"/>
      <c r="AC24" s="3"/>
    </row>
  </sheetData>
  <sheetProtection/>
  <mergeCells count="10">
    <mergeCell ref="I18:L18"/>
    <mergeCell ref="T18:V18"/>
    <mergeCell ref="B20:D20"/>
    <mergeCell ref="C1:N1"/>
    <mergeCell ref="B17:D17"/>
    <mergeCell ref="B18:D18"/>
    <mergeCell ref="B19:D19"/>
    <mergeCell ref="F18:H18"/>
    <mergeCell ref="M18:N18"/>
    <mergeCell ref="F19:V19"/>
  </mergeCells>
  <conditionalFormatting sqref="X3:X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"/>
  <sheetViews>
    <sheetView zoomScale="95" zoomScaleNormal="95" zoomScalePageLayoutView="0" workbookViewId="0" topLeftCell="B1">
      <selection activeCell="Z5" sqref="Z5"/>
    </sheetView>
  </sheetViews>
  <sheetFormatPr defaultColWidth="9.00390625" defaultRowHeight="12.75"/>
  <cols>
    <col min="1" max="1" width="7.375" style="0" hidden="1" customWidth="1"/>
    <col min="2" max="2" width="4.375" style="0" customWidth="1"/>
    <col min="3" max="3" width="21.125" style="0" customWidth="1"/>
    <col min="4" max="4" width="8.875" style="0" customWidth="1"/>
    <col min="5" max="5" width="5.125" style="0" customWidth="1"/>
    <col min="6" max="6" width="4.75390625" style="0" customWidth="1"/>
    <col min="7" max="7" width="4.875" style="0" customWidth="1"/>
    <col min="8" max="8" width="5.125" style="0" customWidth="1"/>
    <col min="9" max="9" width="5.875" style="0" customWidth="1"/>
    <col min="10" max="10" width="5.875" style="0" bestFit="1" customWidth="1"/>
    <col min="11" max="12" width="5.875" style="0" customWidth="1"/>
    <col min="13" max="13" width="5.25390625" style="0" customWidth="1"/>
    <col min="14" max="17" width="5.875" style="0" customWidth="1"/>
    <col min="18" max="18" width="6.25390625" style="0" customWidth="1"/>
    <col min="19" max="20" width="5.875" style="0" customWidth="1"/>
    <col min="21" max="21" width="6.00390625" style="0" customWidth="1"/>
    <col min="22" max="22" width="9.25390625" style="3" bestFit="1" customWidth="1"/>
    <col min="23" max="23" width="9.25390625" style="10" bestFit="1" customWidth="1"/>
    <col min="25" max="26" width="9.25390625" style="0" bestFit="1" customWidth="1"/>
  </cols>
  <sheetData>
    <row r="1" spans="3:35" ht="13.5" thickBot="1">
      <c r="C1" s="307" t="s">
        <v>237</v>
      </c>
      <c r="D1" s="307"/>
      <c r="E1" s="313"/>
      <c r="F1" s="313"/>
      <c r="G1" s="313"/>
      <c r="H1" s="313"/>
      <c r="I1" s="313"/>
      <c r="J1" s="313"/>
      <c r="K1" s="33"/>
      <c r="L1" s="33"/>
      <c r="M1" s="33"/>
      <c r="N1" s="33"/>
      <c r="O1" s="33"/>
      <c r="P1" s="33"/>
      <c r="Q1" s="33"/>
      <c r="R1" s="62"/>
      <c r="S1" s="33"/>
      <c r="T1" s="33"/>
      <c r="U1" s="33"/>
      <c r="V1" s="62"/>
      <c r="W1" s="62"/>
      <c r="X1" s="33"/>
      <c r="Y1" s="33"/>
      <c r="Z1" s="33"/>
      <c r="AA1" s="33"/>
      <c r="AB1" s="33"/>
      <c r="AC1" s="33"/>
      <c r="AD1" s="64"/>
      <c r="AE1" s="65"/>
      <c r="AH1" s="14"/>
      <c r="AI1" s="15"/>
    </row>
    <row r="2" spans="2:31" ht="16.5" customHeight="1" thickBot="1">
      <c r="B2" s="66" t="s">
        <v>72</v>
      </c>
      <c r="C2" s="67" t="s">
        <v>26</v>
      </c>
      <c r="D2" s="68" t="s">
        <v>73</v>
      </c>
      <c r="E2" s="122">
        <v>42395</v>
      </c>
      <c r="F2" s="120">
        <v>42416</v>
      </c>
      <c r="G2" s="147">
        <v>42430</v>
      </c>
      <c r="H2" s="120">
        <v>42432</v>
      </c>
      <c r="I2" s="147">
        <v>42474</v>
      </c>
      <c r="J2" s="80">
        <v>42479</v>
      </c>
      <c r="K2" s="120">
        <v>42493</v>
      </c>
      <c r="L2" s="80">
        <v>42501</v>
      </c>
      <c r="M2" s="122">
        <v>42507</v>
      </c>
      <c r="N2" s="120">
        <v>42514</v>
      </c>
      <c r="O2" s="79">
        <v>42521</v>
      </c>
      <c r="P2" s="147">
        <v>42528</v>
      </c>
      <c r="Q2" s="80">
        <v>42530</v>
      </c>
      <c r="R2" s="125">
        <v>42531</v>
      </c>
      <c r="S2" s="113">
        <v>42538</v>
      </c>
      <c r="T2" s="122">
        <v>42541</v>
      </c>
      <c r="U2" s="80">
        <v>42542</v>
      </c>
      <c r="V2" s="69" t="s">
        <v>24</v>
      </c>
      <c r="W2" s="70" t="s">
        <v>105</v>
      </c>
      <c r="X2" s="33"/>
      <c r="Y2" s="33"/>
      <c r="Z2" s="33"/>
      <c r="AA2" s="33"/>
      <c r="AB2" s="33"/>
      <c r="AC2" s="33"/>
      <c r="AD2" s="33"/>
      <c r="AE2" s="33"/>
    </row>
    <row r="3" spans="1:26" ht="12.75">
      <c r="A3" s="3">
        <f aca="true" t="shared" si="0" ref="A3:A16">V3</f>
        <v>6.5</v>
      </c>
      <c r="B3" s="130">
        <v>1</v>
      </c>
      <c r="C3" s="131" t="s">
        <v>238</v>
      </c>
      <c r="D3" s="139" t="s">
        <v>258</v>
      </c>
      <c r="E3" s="252"/>
      <c r="F3" s="136">
        <v>5</v>
      </c>
      <c r="G3" s="137"/>
      <c r="H3" s="136">
        <v>7</v>
      </c>
      <c r="I3" s="181"/>
      <c r="J3" s="136">
        <v>5</v>
      </c>
      <c r="K3" s="121"/>
      <c r="L3" s="121">
        <v>7</v>
      </c>
      <c r="M3" s="267"/>
      <c r="N3" s="136">
        <v>8</v>
      </c>
      <c r="O3" s="86"/>
      <c r="P3" s="19"/>
      <c r="Q3" s="82">
        <v>7</v>
      </c>
      <c r="R3" s="126">
        <v>4</v>
      </c>
      <c r="S3" s="137"/>
      <c r="T3" s="141"/>
      <c r="U3" s="136">
        <v>9</v>
      </c>
      <c r="V3" s="93">
        <f aca="true" t="shared" si="1" ref="V3:V16">AVERAGE(E3:U3)</f>
        <v>6.5</v>
      </c>
      <c r="W3" s="36">
        <f aca="true" t="shared" si="2" ref="W3:W16">ROUND(V3,0)</f>
        <v>7</v>
      </c>
      <c r="X3" s="1" t="s">
        <v>30</v>
      </c>
      <c r="Y3" s="1">
        <f>COUNTIF(W3:W16,"&gt;8")</f>
        <v>1</v>
      </c>
      <c r="Z3" s="47">
        <f>Y3/$B$16</f>
        <v>0.07142857142857142</v>
      </c>
    </row>
    <row r="4" spans="1:26" ht="12.75">
      <c r="A4" s="3">
        <f t="shared" si="0"/>
        <v>6.625</v>
      </c>
      <c r="B4" s="132">
        <v>2</v>
      </c>
      <c r="C4" s="2" t="s">
        <v>239</v>
      </c>
      <c r="D4" s="139" t="s">
        <v>123</v>
      </c>
      <c r="E4" s="253"/>
      <c r="F4" s="84">
        <v>6</v>
      </c>
      <c r="G4" s="85"/>
      <c r="H4" s="84">
        <v>7</v>
      </c>
      <c r="I4" s="116"/>
      <c r="J4" s="84">
        <v>5</v>
      </c>
      <c r="K4" s="149"/>
      <c r="L4" s="149">
        <v>7</v>
      </c>
      <c r="M4" s="256" t="s">
        <v>106</v>
      </c>
      <c r="N4" s="84">
        <v>8</v>
      </c>
      <c r="O4" s="85" t="s">
        <v>106</v>
      </c>
      <c r="P4" s="12" t="s">
        <v>106</v>
      </c>
      <c r="Q4" s="84">
        <v>7</v>
      </c>
      <c r="R4" s="127">
        <v>4</v>
      </c>
      <c r="S4" s="85" t="s">
        <v>106</v>
      </c>
      <c r="T4" s="107"/>
      <c r="U4" s="84">
        <v>9</v>
      </c>
      <c r="V4" s="93">
        <f t="shared" si="1"/>
        <v>6.625</v>
      </c>
      <c r="W4" s="8">
        <f t="shared" si="2"/>
        <v>7</v>
      </c>
      <c r="X4" s="1" t="s">
        <v>31</v>
      </c>
      <c r="Y4" s="48">
        <f>COUNTIF(W3:W16,7)+COUNTIF(W3:W16,8)</f>
        <v>10</v>
      </c>
      <c r="Z4" s="47">
        <f>Y4/$B$16</f>
        <v>0.7142857142857143</v>
      </c>
    </row>
    <row r="5" spans="1:26" ht="12.75">
      <c r="A5" s="3">
        <f t="shared" si="0"/>
        <v>7.5</v>
      </c>
      <c r="B5" s="132">
        <v>3</v>
      </c>
      <c r="C5" s="2" t="s">
        <v>240</v>
      </c>
      <c r="D5" s="139" t="s">
        <v>227</v>
      </c>
      <c r="E5" s="253"/>
      <c r="F5" s="97">
        <v>7</v>
      </c>
      <c r="G5" s="85"/>
      <c r="H5" s="84">
        <v>8</v>
      </c>
      <c r="I5" s="116"/>
      <c r="J5" s="97">
        <v>7</v>
      </c>
      <c r="K5" s="149"/>
      <c r="L5" s="111">
        <v>8</v>
      </c>
      <c r="M5" s="256"/>
      <c r="N5" s="84">
        <v>9</v>
      </c>
      <c r="O5" s="85"/>
      <c r="P5" s="12"/>
      <c r="Q5" s="84">
        <v>7</v>
      </c>
      <c r="R5" s="127">
        <v>4</v>
      </c>
      <c r="S5" s="85"/>
      <c r="T5" s="107"/>
      <c r="U5" s="84">
        <v>10</v>
      </c>
      <c r="V5" s="93">
        <f t="shared" si="1"/>
        <v>7.5</v>
      </c>
      <c r="W5" s="8">
        <f t="shared" si="2"/>
        <v>8</v>
      </c>
      <c r="X5" s="1" t="s">
        <v>32</v>
      </c>
      <c r="Y5" s="48">
        <f>COUNTIF(W3:W16,4)+COUNTIF(W3:W16,5)+COUNTIF(W3:W16,6)</f>
        <v>3</v>
      </c>
      <c r="Z5" s="47">
        <f>Y5/$B$16</f>
        <v>0.21428571428571427</v>
      </c>
    </row>
    <row r="6" spans="1:26" ht="12.75">
      <c r="A6" s="3">
        <f t="shared" si="0"/>
        <v>7</v>
      </c>
      <c r="B6" s="132">
        <v>4</v>
      </c>
      <c r="C6" s="2" t="s">
        <v>241</v>
      </c>
      <c r="D6" s="139" t="s">
        <v>84</v>
      </c>
      <c r="E6" s="256"/>
      <c r="F6" s="84">
        <v>9</v>
      </c>
      <c r="G6" s="85"/>
      <c r="H6" s="97">
        <v>7</v>
      </c>
      <c r="I6" s="116"/>
      <c r="J6" s="97">
        <v>5</v>
      </c>
      <c r="K6" s="149"/>
      <c r="L6" s="149">
        <v>4</v>
      </c>
      <c r="M6" s="256"/>
      <c r="N6" s="84">
        <v>7</v>
      </c>
      <c r="O6" s="85"/>
      <c r="P6" s="12" t="s">
        <v>106</v>
      </c>
      <c r="Q6" s="84">
        <v>8</v>
      </c>
      <c r="R6" s="127">
        <v>7</v>
      </c>
      <c r="S6" s="85"/>
      <c r="T6" s="107"/>
      <c r="U6" s="84">
        <v>9</v>
      </c>
      <c r="V6" s="93">
        <f t="shared" si="1"/>
        <v>7</v>
      </c>
      <c r="W6" s="8">
        <f t="shared" si="2"/>
        <v>7</v>
      </c>
      <c r="X6" s="1" t="s">
        <v>33</v>
      </c>
      <c r="Y6" s="1">
        <f>COUNTIF(W3:W16,"&lt;4")</f>
        <v>0</v>
      </c>
      <c r="Z6" s="47">
        <f>Y6/$B$16</f>
        <v>0</v>
      </c>
    </row>
    <row r="7" spans="1:26" ht="12.75">
      <c r="A7" s="3">
        <f t="shared" si="0"/>
        <v>7.375</v>
      </c>
      <c r="B7" s="132">
        <v>5</v>
      </c>
      <c r="C7" s="2" t="s">
        <v>242</v>
      </c>
      <c r="D7" s="139" t="s">
        <v>231</v>
      </c>
      <c r="E7" s="256"/>
      <c r="F7" s="84">
        <v>6</v>
      </c>
      <c r="G7" s="85"/>
      <c r="H7" s="84">
        <v>6</v>
      </c>
      <c r="I7" s="116"/>
      <c r="J7" s="84">
        <v>6</v>
      </c>
      <c r="K7" s="149"/>
      <c r="L7" s="111">
        <v>7</v>
      </c>
      <c r="M7" s="253"/>
      <c r="N7" s="97">
        <v>9</v>
      </c>
      <c r="O7" s="83" t="s">
        <v>106</v>
      </c>
      <c r="P7" s="187"/>
      <c r="Q7" s="97">
        <v>8</v>
      </c>
      <c r="R7" s="127">
        <v>7</v>
      </c>
      <c r="S7" s="83"/>
      <c r="T7" s="269"/>
      <c r="U7" s="84">
        <v>10</v>
      </c>
      <c r="V7" s="93">
        <f t="shared" si="1"/>
        <v>7.375</v>
      </c>
      <c r="W7" s="8">
        <v>8</v>
      </c>
      <c r="X7" s="49" t="s">
        <v>34</v>
      </c>
      <c r="Y7" s="1">
        <f>B16-SUM(Y3:Y6)</f>
        <v>0</v>
      </c>
      <c r="Z7" s="47">
        <f>Y7/$B$16</f>
        <v>0</v>
      </c>
    </row>
    <row r="8" spans="1:23" ht="12.75">
      <c r="A8" s="3">
        <f t="shared" si="0"/>
        <v>7.375</v>
      </c>
      <c r="B8" s="132">
        <v>6</v>
      </c>
      <c r="C8" s="2" t="s">
        <v>243</v>
      </c>
      <c r="D8" s="139" t="s">
        <v>231</v>
      </c>
      <c r="E8" s="256"/>
      <c r="F8" s="97">
        <v>6</v>
      </c>
      <c r="G8" s="85"/>
      <c r="H8" s="97">
        <v>6</v>
      </c>
      <c r="I8" s="116"/>
      <c r="J8" s="97">
        <v>6</v>
      </c>
      <c r="K8" s="149"/>
      <c r="L8" s="111">
        <v>7</v>
      </c>
      <c r="M8" s="256"/>
      <c r="N8" s="84">
        <v>9</v>
      </c>
      <c r="O8" s="85"/>
      <c r="P8" s="12"/>
      <c r="Q8" s="84">
        <v>8</v>
      </c>
      <c r="R8" s="127">
        <v>7</v>
      </c>
      <c r="S8" s="85"/>
      <c r="T8" s="269"/>
      <c r="U8" s="84">
        <v>10</v>
      </c>
      <c r="V8" s="93">
        <f t="shared" si="1"/>
        <v>7.375</v>
      </c>
      <c r="W8" s="8">
        <v>8</v>
      </c>
    </row>
    <row r="9" spans="1:23" ht="12.75">
      <c r="A9" s="3">
        <f t="shared" si="0"/>
        <v>6.75</v>
      </c>
      <c r="B9" s="132">
        <v>7</v>
      </c>
      <c r="C9" s="2" t="s">
        <v>244</v>
      </c>
      <c r="D9" s="139" t="s">
        <v>224</v>
      </c>
      <c r="E9" s="256"/>
      <c r="F9" s="97">
        <v>7</v>
      </c>
      <c r="G9" s="85"/>
      <c r="H9" s="84">
        <v>6</v>
      </c>
      <c r="I9" s="116"/>
      <c r="J9" s="84">
        <v>5</v>
      </c>
      <c r="K9" s="149"/>
      <c r="L9" s="149">
        <v>8</v>
      </c>
      <c r="M9" s="256"/>
      <c r="N9" s="84">
        <v>8</v>
      </c>
      <c r="O9" s="85"/>
      <c r="P9" s="12"/>
      <c r="Q9" s="84">
        <v>5</v>
      </c>
      <c r="R9" s="127">
        <v>6</v>
      </c>
      <c r="S9" s="85"/>
      <c r="T9" s="107"/>
      <c r="U9" s="97">
        <v>9</v>
      </c>
      <c r="V9" s="93">
        <f t="shared" si="1"/>
        <v>6.75</v>
      </c>
      <c r="W9" s="8">
        <f t="shared" si="2"/>
        <v>7</v>
      </c>
    </row>
    <row r="10" spans="1:23" ht="12.75">
      <c r="A10" s="3">
        <f t="shared" si="0"/>
        <v>7.75</v>
      </c>
      <c r="B10" s="132">
        <v>8</v>
      </c>
      <c r="C10" s="2" t="s">
        <v>245</v>
      </c>
      <c r="D10" s="139" t="s">
        <v>235</v>
      </c>
      <c r="E10" s="256"/>
      <c r="F10" s="84">
        <v>6</v>
      </c>
      <c r="G10" s="85"/>
      <c r="H10" s="97">
        <v>7</v>
      </c>
      <c r="I10" s="116"/>
      <c r="J10" s="97">
        <v>7</v>
      </c>
      <c r="K10" s="149"/>
      <c r="L10" s="111">
        <v>8</v>
      </c>
      <c r="M10" s="256"/>
      <c r="N10" s="97">
        <v>9</v>
      </c>
      <c r="O10" s="85"/>
      <c r="P10" s="12"/>
      <c r="Q10" s="97">
        <v>9</v>
      </c>
      <c r="R10" s="127">
        <v>9</v>
      </c>
      <c r="S10" s="85"/>
      <c r="T10" s="107"/>
      <c r="U10" s="84">
        <v>7</v>
      </c>
      <c r="V10" s="93">
        <f t="shared" si="1"/>
        <v>7.75</v>
      </c>
      <c r="W10" s="8">
        <f t="shared" si="2"/>
        <v>8</v>
      </c>
    </row>
    <row r="11" spans="1:23" ht="12.75">
      <c r="A11" s="3">
        <f t="shared" si="0"/>
        <v>8</v>
      </c>
      <c r="B11" s="132">
        <v>9</v>
      </c>
      <c r="C11" s="2" t="s">
        <v>246</v>
      </c>
      <c r="D11" s="139" t="s">
        <v>129</v>
      </c>
      <c r="E11" s="253"/>
      <c r="F11" s="84">
        <v>9</v>
      </c>
      <c r="G11" s="85"/>
      <c r="H11" s="84">
        <v>7</v>
      </c>
      <c r="I11" s="116"/>
      <c r="J11" s="84">
        <v>9</v>
      </c>
      <c r="K11" s="149"/>
      <c r="L11" s="149">
        <v>7</v>
      </c>
      <c r="M11" s="256"/>
      <c r="N11" s="84">
        <v>7</v>
      </c>
      <c r="O11" s="85" t="s">
        <v>106</v>
      </c>
      <c r="P11" s="12"/>
      <c r="Q11" s="84">
        <v>9</v>
      </c>
      <c r="R11" s="127">
        <v>7</v>
      </c>
      <c r="S11" s="85"/>
      <c r="T11" s="107"/>
      <c r="U11" s="84">
        <v>9</v>
      </c>
      <c r="V11" s="93">
        <f t="shared" si="1"/>
        <v>8</v>
      </c>
      <c r="W11" s="8">
        <f t="shared" si="2"/>
        <v>8</v>
      </c>
    </row>
    <row r="12" spans="1:23" ht="12.75">
      <c r="A12" s="3">
        <f t="shared" si="0"/>
        <v>8.25</v>
      </c>
      <c r="B12" s="132">
        <v>10</v>
      </c>
      <c r="C12" s="143" t="s">
        <v>247</v>
      </c>
      <c r="D12" s="139" t="s">
        <v>129</v>
      </c>
      <c r="E12" s="256"/>
      <c r="F12" s="84">
        <v>9</v>
      </c>
      <c r="G12" s="83"/>
      <c r="H12" s="97">
        <v>7</v>
      </c>
      <c r="I12" s="117"/>
      <c r="J12" s="97">
        <v>9</v>
      </c>
      <c r="K12" s="149"/>
      <c r="L12" s="111">
        <v>7</v>
      </c>
      <c r="M12" s="256"/>
      <c r="N12" s="84">
        <v>8</v>
      </c>
      <c r="O12" s="85"/>
      <c r="P12" s="12"/>
      <c r="Q12" s="84">
        <v>9</v>
      </c>
      <c r="R12" s="128">
        <v>7</v>
      </c>
      <c r="S12" s="85"/>
      <c r="T12" s="107"/>
      <c r="U12" s="84">
        <v>10</v>
      </c>
      <c r="V12" s="93">
        <f t="shared" si="1"/>
        <v>8.25</v>
      </c>
      <c r="W12" s="8">
        <v>9</v>
      </c>
    </row>
    <row r="13" spans="1:23" ht="12.75">
      <c r="A13" s="3">
        <f t="shared" si="0"/>
        <v>6</v>
      </c>
      <c r="B13" s="132">
        <v>11</v>
      </c>
      <c r="C13" s="2" t="s">
        <v>251</v>
      </c>
      <c r="D13" s="139" t="s">
        <v>233</v>
      </c>
      <c r="E13" s="258"/>
      <c r="F13" s="82">
        <v>4</v>
      </c>
      <c r="G13" s="85"/>
      <c r="H13" s="84">
        <v>4</v>
      </c>
      <c r="I13" s="116"/>
      <c r="J13" s="96">
        <v>7</v>
      </c>
      <c r="K13" s="149"/>
      <c r="L13" s="111">
        <v>8</v>
      </c>
      <c r="M13" s="256"/>
      <c r="N13" s="84">
        <v>9</v>
      </c>
      <c r="O13" s="85"/>
      <c r="P13" s="12"/>
      <c r="Q13" s="97">
        <v>5</v>
      </c>
      <c r="R13" s="134">
        <v>5</v>
      </c>
      <c r="S13" s="85"/>
      <c r="T13" s="107"/>
      <c r="U13" s="97">
        <v>6</v>
      </c>
      <c r="V13" s="93">
        <f t="shared" si="1"/>
        <v>6</v>
      </c>
      <c r="W13" s="8">
        <f t="shared" si="2"/>
        <v>6</v>
      </c>
    </row>
    <row r="14" spans="1:23" ht="12.75">
      <c r="A14" s="3">
        <f t="shared" si="0"/>
        <v>6</v>
      </c>
      <c r="B14" s="132">
        <v>12</v>
      </c>
      <c r="C14" s="143" t="s">
        <v>248</v>
      </c>
      <c r="D14" s="139" t="s">
        <v>125</v>
      </c>
      <c r="E14" s="256"/>
      <c r="F14" s="84">
        <v>9</v>
      </c>
      <c r="G14" s="85"/>
      <c r="H14" s="84">
        <v>7</v>
      </c>
      <c r="I14" s="116"/>
      <c r="J14" s="84">
        <v>7</v>
      </c>
      <c r="K14" s="149">
        <v>1</v>
      </c>
      <c r="L14" s="111">
        <v>4</v>
      </c>
      <c r="M14" s="256"/>
      <c r="N14" s="84">
        <v>8</v>
      </c>
      <c r="O14" s="85"/>
      <c r="P14" s="12"/>
      <c r="Q14" s="84">
        <v>5</v>
      </c>
      <c r="R14" s="117">
        <v>6</v>
      </c>
      <c r="S14" s="85"/>
      <c r="T14" s="107"/>
      <c r="U14" s="84">
        <v>7</v>
      </c>
      <c r="V14" s="93">
        <f t="shared" si="1"/>
        <v>6</v>
      </c>
      <c r="W14" s="8">
        <f t="shared" si="2"/>
        <v>6</v>
      </c>
    </row>
    <row r="15" spans="1:23" ht="12.75">
      <c r="A15" s="3">
        <f t="shared" si="0"/>
        <v>7</v>
      </c>
      <c r="B15" s="132">
        <v>13</v>
      </c>
      <c r="C15" s="220" t="s">
        <v>249</v>
      </c>
      <c r="D15" s="221" t="s">
        <v>124</v>
      </c>
      <c r="E15" s="256"/>
      <c r="F15" s="84">
        <v>8</v>
      </c>
      <c r="G15" s="85"/>
      <c r="H15" s="84">
        <v>7</v>
      </c>
      <c r="I15" s="116"/>
      <c r="J15" s="84">
        <v>5</v>
      </c>
      <c r="K15" s="149"/>
      <c r="L15" s="111">
        <v>8</v>
      </c>
      <c r="M15" s="256"/>
      <c r="N15" s="84">
        <v>8</v>
      </c>
      <c r="O15" s="85"/>
      <c r="P15" s="12"/>
      <c r="Q15" s="84">
        <v>6</v>
      </c>
      <c r="R15" s="117">
        <v>8</v>
      </c>
      <c r="S15" s="85"/>
      <c r="T15" s="107"/>
      <c r="U15" s="84">
        <v>6</v>
      </c>
      <c r="V15" s="93">
        <f t="shared" si="1"/>
        <v>7</v>
      </c>
      <c r="W15" s="8">
        <f t="shared" si="2"/>
        <v>7</v>
      </c>
    </row>
    <row r="16" spans="1:23" ht="13.5" thickBot="1">
      <c r="A16" s="3">
        <f t="shared" si="0"/>
        <v>4</v>
      </c>
      <c r="B16" s="132">
        <v>14</v>
      </c>
      <c r="C16" s="217" t="s">
        <v>250</v>
      </c>
      <c r="D16" s="183" t="s">
        <v>122</v>
      </c>
      <c r="E16" s="256"/>
      <c r="F16" s="84">
        <v>6</v>
      </c>
      <c r="G16" s="85">
        <v>1</v>
      </c>
      <c r="H16" s="97">
        <v>5</v>
      </c>
      <c r="I16" s="116">
        <v>1</v>
      </c>
      <c r="J16" s="97">
        <v>4</v>
      </c>
      <c r="K16" s="149"/>
      <c r="L16" s="149">
        <v>4</v>
      </c>
      <c r="M16" s="256"/>
      <c r="N16" s="84">
        <v>7</v>
      </c>
      <c r="O16" s="85"/>
      <c r="P16" s="12"/>
      <c r="Q16" s="84">
        <v>4</v>
      </c>
      <c r="R16" s="116">
        <v>4</v>
      </c>
      <c r="S16" s="85"/>
      <c r="T16" s="107"/>
      <c r="U16" s="84">
        <v>4</v>
      </c>
      <c r="V16" s="93">
        <f t="shared" si="1"/>
        <v>4</v>
      </c>
      <c r="W16" s="8">
        <f t="shared" si="2"/>
        <v>4</v>
      </c>
    </row>
    <row r="17" spans="2:23" s="5" customFormat="1" ht="12.75">
      <c r="B17" s="73"/>
      <c r="C17" s="293" t="s">
        <v>0</v>
      </c>
      <c r="D17" s="294"/>
      <c r="E17" s="118"/>
      <c r="F17" s="119">
        <f>AVERAGE(F3:F14,F16:F16)</f>
        <v>6.846153846153846</v>
      </c>
      <c r="G17" s="118"/>
      <c r="H17" s="119">
        <f>AVERAGE(H3:H14,H16:H16)</f>
        <v>6.461538461538462</v>
      </c>
      <c r="I17" s="100"/>
      <c r="J17" s="88">
        <f>AVERAGE(J3:J14,J16:J16)</f>
        <v>6.3076923076923075</v>
      </c>
      <c r="K17" s="145"/>
      <c r="L17" s="145">
        <f>AVERAGE(L3:L14,L16:L16)</f>
        <v>6.615384615384615</v>
      </c>
      <c r="M17" s="118"/>
      <c r="N17" s="119">
        <f>AVERAGE(N3:N16)</f>
        <v>8.142857142857142</v>
      </c>
      <c r="O17" s="118"/>
      <c r="P17" s="142"/>
      <c r="Q17" s="140">
        <f>AVERAGE(Q3:Q14,Q16:Q16)</f>
        <v>7</v>
      </c>
      <c r="R17" s="129">
        <f>AVERAGE(R3:R14,R16:R16)</f>
        <v>5.923076923076923</v>
      </c>
      <c r="S17" s="118"/>
      <c r="T17" s="142"/>
      <c r="U17" s="119">
        <f>AVERAGE(U3:U14,U16:U16)</f>
        <v>8.384615384615385</v>
      </c>
      <c r="V17" s="78">
        <f>AVERAGE(V3:V14,V16:V16)</f>
        <v>6.855769230769231</v>
      </c>
      <c r="W17" s="11">
        <f>AVERAGE(W3:W14,W16:W16)</f>
        <v>7.153846153846154</v>
      </c>
    </row>
    <row r="18" spans="2:23" s="5" customFormat="1" ht="13.5" thickBot="1">
      <c r="B18" s="6"/>
      <c r="C18" s="7"/>
      <c r="D18" s="75"/>
      <c r="E18" s="295" t="s">
        <v>60</v>
      </c>
      <c r="F18" s="296"/>
      <c r="G18" s="295" t="s">
        <v>61</v>
      </c>
      <c r="H18" s="296"/>
      <c r="I18" s="297" t="s">
        <v>62</v>
      </c>
      <c r="J18" s="296"/>
      <c r="K18" s="295" t="s">
        <v>126</v>
      </c>
      <c r="L18" s="297"/>
      <c r="M18" s="295" t="s">
        <v>68</v>
      </c>
      <c r="N18" s="296"/>
      <c r="O18" s="305" t="s">
        <v>127</v>
      </c>
      <c r="P18" s="311"/>
      <c r="Q18" s="315"/>
      <c r="R18" s="124" t="s">
        <v>65</v>
      </c>
      <c r="S18" s="317" t="s">
        <v>66</v>
      </c>
      <c r="T18" s="311"/>
      <c r="U18" s="315"/>
      <c r="V18" s="94"/>
      <c r="W18" s="9"/>
    </row>
    <row r="19" spans="2:23" ht="12.75">
      <c r="B19" s="312" t="s">
        <v>36</v>
      </c>
      <c r="C19" s="312"/>
      <c r="D19" s="312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35">
        <f>W19/B16</f>
        <v>1</v>
      </c>
      <c r="W19" s="8">
        <f>COUNTIF(W3:W16,"&gt;3")</f>
        <v>14</v>
      </c>
    </row>
    <row r="20" spans="2:23" ht="12.75">
      <c r="B20" s="308" t="s">
        <v>48</v>
      </c>
      <c r="C20" s="309"/>
      <c r="D20" s="3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5">
        <f>W20/B16</f>
        <v>0.7857142857142857</v>
      </c>
      <c r="W20" s="8">
        <f>COUNTIF(W3:W16,"&gt;6")</f>
        <v>11</v>
      </c>
    </row>
    <row r="22" spans="3:4" ht="12.75">
      <c r="C22" s="22" t="s">
        <v>76</v>
      </c>
      <c r="D22" t="s">
        <v>78</v>
      </c>
    </row>
  </sheetData>
  <sheetProtection/>
  <mergeCells count="12">
    <mergeCell ref="B20:D20"/>
    <mergeCell ref="E19:U19"/>
    <mergeCell ref="M18:N18"/>
    <mergeCell ref="O18:Q18"/>
    <mergeCell ref="S18:U18"/>
    <mergeCell ref="K18:L18"/>
    <mergeCell ref="B19:D19"/>
    <mergeCell ref="C1:J1"/>
    <mergeCell ref="C17:D17"/>
    <mergeCell ref="E18:F18"/>
    <mergeCell ref="G18:H18"/>
    <mergeCell ref="I18:J18"/>
  </mergeCells>
  <conditionalFormatting sqref="W3:W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V3:V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B1">
      <selection activeCell="N2" sqref="N2"/>
    </sheetView>
  </sheetViews>
  <sheetFormatPr defaultColWidth="9.00390625" defaultRowHeight="12.75"/>
  <cols>
    <col min="1" max="1" width="6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6.375" style="0" customWidth="1"/>
    <col min="6" max="6" width="5.75390625" style="0" customWidth="1"/>
    <col min="7" max="7" width="5.25390625" style="0" customWidth="1"/>
    <col min="8" max="9" width="5.625" style="0" customWidth="1"/>
    <col min="10" max="10" width="5.375" style="0" customWidth="1"/>
    <col min="11" max="13" width="5.25390625" style="0" customWidth="1"/>
    <col min="14" max="14" width="5.75390625" style="0" customWidth="1"/>
    <col min="15" max="15" width="9.875" style="3" customWidth="1"/>
    <col min="16" max="16" width="12.125" style="10" bestFit="1" customWidth="1"/>
  </cols>
  <sheetData>
    <row r="1" spans="4:37" ht="13.5" thickBot="1">
      <c r="D1" s="74" t="s">
        <v>184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6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64"/>
      <c r="AG1" s="65"/>
      <c r="AJ1" s="14"/>
      <c r="AK1" s="15"/>
    </row>
    <row r="2" spans="2:33" ht="16.5" customHeight="1" thickBot="1">
      <c r="B2" s="66" t="s">
        <v>72</v>
      </c>
      <c r="C2" s="68" t="s">
        <v>26</v>
      </c>
      <c r="D2" s="103" t="s">
        <v>73</v>
      </c>
      <c r="E2" s="80">
        <v>42404</v>
      </c>
      <c r="F2" s="89">
        <v>42411</v>
      </c>
      <c r="G2" s="79">
        <v>42432</v>
      </c>
      <c r="H2" s="80">
        <v>42439</v>
      </c>
      <c r="I2" s="79">
        <v>42453</v>
      </c>
      <c r="J2" s="80">
        <v>42460</v>
      </c>
      <c r="K2" s="79">
        <v>42474</v>
      </c>
      <c r="L2" s="80">
        <v>42481</v>
      </c>
      <c r="M2" s="79">
        <v>42495</v>
      </c>
      <c r="N2" s="80">
        <v>42502</v>
      </c>
      <c r="O2" s="69" t="s">
        <v>24</v>
      </c>
      <c r="P2" s="70" t="s">
        <v>105</v>
      </c>
      <c r="Q2" s="155" t="s">
        <v>107</v>
      </c>
      <c r="R2" s="155" t="s">
        <v>104</v>
      </c>
      <c r="Z2" s="33"/>
      <c r="AA2" s="33"/>
      <c r="AB2" s="33"/>
      <c r="AC2" s="33"/>
      <c r="AD2" s="33"/>
      <c r="AE2" s="33"/>
      <c r="AF2" s="33"/>
      <c r="AG2" s="33"/>
    </row>
    <row r="3" spans="1:21" ht="12.75">
      <c r="A3" s="3">
        <f aca="true" t="shared" si="0" ref="A3:A14">O3</f>
        <v>7.166666666666667</v>
      </c>
      <c r="B3" s="2">
        <v>1</v>
      </c>
      <c r="C3" s="2" t="s">
        <v>185</v>
      </c>
      <c r="D3" s="182">
        <v>1</v>
      </c>
      <c r="E3" s="150">
        <v>6</v>
      </c>
      <c r="F3" s="99">
        <v>9</v>
      </c>
      <c r="G3" s="85"/>
      <c r="H3" s="84">
        <v>8</v>
      </c>
      <c r="I3" s="85"/>
      <c r="J3" s="97">
        <v>9</v>
      </c>
      <c r="K3" s="83"/>
      <c r="L3" s="97">
        <v>6</v>
      </c>
      <c r="M3" s="83"/>
      <c r="N3" s="97">
        <v>5</v>
      </c>
      <c r="O3" s="101">
        <f aca="true" t="shared" si="1" ref="O3:O14">AVERAGE(E3:N3)</f>
        <v>7.166666666666667</v>
      </c>
      <c r="P3" s="8">
        <f aca="true" t="shared" si="2" ref="P3:P14">ROUND(O3,0)</f>
        <v>7</v>
      </c>
      <c r="Q3" s="8">
        <v>7</v>
      </c>
      <c r="R3" s="8">
        <f>AVERAGE(P3:Q3)</f>
        <v>7</v>
      </c>
      <c r="S3" s="1" t="s">
        <v>30</v>
      </c>
      <c r="T3" s="1">
        <f>COUNTIF(P3:P14,"&gt;8")</f>
        <v>0</v>
      </c>
      <c r="U3" s="47">
        <f>T3/$B$14</f>
        <v>0</v>
      </c>
    </row>
    <row r="4" spans="1:21" ht="12.75">
      <c r="A4" s="3">
        <f t="shared" si="0"/>
        <v>6.333333333333333</v>
      </c>
      <c r="B4" s="2">
        <v>2</v>
      </c>
      <c r="C4" s="2" t="s">
        <v>186</v>
      </c>
      <c r="D4" s="139">
        <v>9</v>
      </c>
      <c r="E4" s="99">
        <v>4</v>
      </c>
      <c r="F4" s="99">
        <v>9</v>
      </c>
      <c r="G4" s="83"/>
      <c r="H4" s="97">
        <v>9</v>
      </c>
      <c r="I4" s="85"/>
      <c r="J4" s="97">
        <v>6</v>
      </c>
      <c r="K4" s="83" t="s">
        <v>106</v>
      </c>
      <c r="L4" s="97">
        <v>4</v>
      </c>
      <c r="M4" s="83"/>
      <c r="N4" s="97">
        <v>6</v>
      </c>
      <c r="O4" s="101">
        <f t="shared" si="1"/>
        <v>6.333333333333333</v>
      </c>
      <c r="P4" s="8">
        <f t="shared" si="2"/>
        <v>6</v>
      </c>
      <c r="Q4" s="8">
        <v>7</v>
      </c>
      <c r="R4" s="8">
        <f aca="true" t="shared" si="3" ref="R4:R14">AVERAGE(P4:Q4)</f>
        <v>6.5</v>
      </c>
      <c r="S4" s="1" t="s">
        <v>31</v>
      </c>
      <c r="T4" s="48">
        <f>COUNTIF(P3:P14,7)+COUNTIF(P3:P14,8)</f>
        <v>11</v>
      </c>
      <c r="U4" s="47">
        <f>T4/$B$14</f>
        <v>0.9166666666666666</v>
      </c>
    </row>
    <row r="5" spans="1:21" ht="12.75">
      <c r="A5" s="3">
        <f t="shared" si="0"/>
        <v>7</v>
      </c>
      <c r="B5" s="2">
        <v>3</v>
      </c>
      <c r="C5" s="2" t="s">
        <v>187</v>
      </c>
      <c r="D5" s="139">
        <v>13</v>
      </c>
      <c r="E5" s="90">
        <v>8</v>
      </c>
      <c r="F5" s="99">
        <v>10</v>
      </c>
      <c r="G5" s="85"/>
      <c r="H5" s="84">
        <v>7</v>
      </c>
      <c r="I5" s="85"/>
      <c r="J5" s="97">
        <v>6</v>
      </c>
      <c r="K5" s="83"/>
      <c r="L5" s="97">
        <v>6</v>
      </c>
      <c r="M5" s="83"/>
      <c r="N5" s="97">
        <v>5</v>
      </c>
      <c r="O5" s="101">
        <f t="shared" si="1"/>
        <v>7</v>
      </c>
      <c r="P5" s="8">
        <f t="shared" si="2"/>
        <v>7</v>
      </c>
      <c r="Q5" s="8">
        <v>9</v>
      </c>
      <c r="R5" s="8">
        <f t="shared" si="3"/>
        <v>8</v>
      </c>
      <c r="S5" s="1" t="s">
        <v>32</v>
      </c>
      <c r="T5" s="48">
        <f>COUNTIF(P3:P14,4)+COUNTIF(P3:P14,5)+COUNTIF(P3:P14,6)</f>
        <v>1</v>
      </c>
      <c r="U5" s="47">
        <f>T5/$B$14</f>
        <v>0.08333333333333333</v>
      </c>
    </row>
    <row r="6" spans="1:21" ht="12.75">
      <c r="A6" s="3">
        <f t="shared" si="0"/>
        <v>7</v>
      </c>
      <c r="B6" s="2">
        <v>4</v>
      </c>
      <c r="C6" s="2" t="s">
        <v>188</v>
      </c>
      <c r="D6" s="139">
        <v>12</v>
      </c>
      <c r="E6" s="90">
        <v>5</v>
      </c>
      <c r="F6" s="99">
        <v>7</v>
      </c>
      <c r="G6" s="85" t="s">
        <v>106</v>
      </c>
      <c r="H6" s="84">
        <v>7</v>
      </c>
      <c r="I6" s="85"/>
      <c r="J6" s="97">
        <v>7</v>
      </c>
      <c r="K6" s="83"/>
      <c r="L6" s="97">
        <v>9</v>
      </c>
      <c r="M6" s="83"/>
      <c r="N6" s="97">
        <v>7</v>
      </c>
      <c r="O6" s="101">
        <f t="shared" si="1"/>
        <v>7</v>
      </c>
      <c r="P6" s="8">
        <f t="shared" si="2"/>
        <v>7</v>
      </c>
      <c r="Q6" s="8">
        <v>9</v>
      </c>
      <c r="R6" s="8">
        <f t="shared" si="3"/>
        <v>8</v>
      </c>
      <c r="S6" s="1" t="s">
        <v>33</v>
      </c>
      <c r="T6" s="1">
        <f>COUNTIF(P3:P14,"&lt;4")</f>
        <v>0</v>
      </c>
      <c r="U6" s="47">
        <f>T6/$B$14</f>
        <v>0</v>
      </c>
    </row>
    <row r="7" spans="1:21" ht="12.75">
      <c r="A7" s="3">
        <f t="shared" si="0"/>
        <v>7</v>
      </c>
      <c r="B7" s="2">
        <v>5</v>
      </c>
      <c r="C7" s="2" t="s">
        <v>189</v>
      </c>
      <c r="D7" s="139">
        <v>3</v>
      </c>
      <c r="E7" s="99">
        <v>4</v>
      </c>
      <c r="F7" s="99">
        <v>8</v>
      </c>
      <c r="G7" s="85"/>
      <c r="H7" s="84">
        <v>9</v>
      </c>
      <c r="I7" s="85"/>
      <c r="J7" s="97">
        <v>8</v>
      </c>
      <c r="K7" s="83"/>
      <c r="L7" s="97">
        <v>5</v>
      </c>
      <c r="M7" s="83"/>
      <c r="N7" s="97">
        <v>8</v>
      </c>
      <c r="O7" s="101">
        <f t="shared" si="1"/>
        <v>7</v>
      </c>
      <c r="P7" s="8">
        <f t="shared" si="2"/>
        <v>7</v>
      </c>
      <c r="Q7" s="8">
        <v>7</v>
      </c>
      <c r="R7" s="8">
        <f t="shared" si="3"/>
        <v>7</v>
      </c>
      <c r="S7" s="49" t="s">
        <v>34</v>
      </c>
      <c r="T7" s="1">
        <f>B14-SUM(T3:T6)</f>
        <v>0</v>
      </c>
      <c r="U7" s="47">
        <f>T7/$B$14</f>
        <v>0</v>
      </c>
    </row>
    <row r="8" spans="1:18" ht="12.75">
      <c r="A8" s="3">
        <f t="shared" si="0"/>
        <v>6.5</v>
      </c>
      <c r="B8" s="2">
        <v>6</v>
      </c>
      <c r="C8" s="2" t="s">
        <v>190</v>
      </c>
      <c r="D8" s="139">
        <v>11</v>
      </c>
      <c r="E8" s="90">
        <v>7</v>
      </c>
      <c r="F8" s="99">
        <v>8</v>
      </c>
      <c r="G8" s="85"/>
      <c r="H8" s="84">
        <v>6</v>
      </c>
      <c r="I8" s="85"/>
      <c r="J8" s="97">
        <v>5</v>
      </c>
      <c r="K8" s="83"/>
      <c r="L8" s="97">
        <v>5</v>
      </c>
      <c r="M8" s="83"/>
      <c r="N8" s="97">
        <v>8</v>
      </c>
      <c r="O8" s="101">
        <f t="shared" si="1"/>
        <v>6.5</v>
      </c>
      <c r="P8" s="8">
        <f t="shared" si="2"/>
        <v>7</v>
      </c>
      <c r="Q8" s="8">
        <v>6</v>
      </c>
      <c r="R8" s="8">
        <f t="shared" si="3"/>
        <v>6.5</v>
      </c>
    </row>
    <row r="9" spans="1:18" ht="12.75">
      <c r="A9" s="3">
        <f t="shared" si="0"/>
        <v>7</v>
      </c>
      <c r="B9" s="2">
        <v>7</v>
      </c>
      <c r="C9" s="2" t="s">
        <v>191</v>
      </c>
      <c r="D9" s="139" t="s">
        <v>256</v>
      </c>
      <c r="E9" s="90">
        <v>4</v>
      </c>
      <c r="F9" s="99">
        <v>8</v>
      </c>
      <c r="G9" s="85"/>
      <c r="H9" s="84">
        <v>9</v>
      </c>
      <c r="I9" s="85"/>
      <c r="J9" s="97">
        <v>8</v>
      </c>
      <c r="K9" s="83"/>
      <c r="L9" s="97">
        <v>5</v>
      </c>
      <c r="M9" s="83"/>
      <c r="N9" s="97">
        <v>8</v>
      </c>
      <c r="O9" s="101">
        <f t="shared" si="1"/>
        <v>7</v>
      </c>
      <c r="P9" s="8">
        <f t="shared" si="2"/>
        <v>7</v>
      </c>
      <c r="Q9" s="8">
        <v>6</v>
      </c>
      <c r="R9" s="8">
        <f t="shared" si="3"/>
        <v>6.5</v>
      </c>
    </row>
    <row r="10" spans="1:18" ht="12.75">
      <c r="A10" s="3">
        <f t="shared" si="0"/>
        <v>7.666666666666667</v>
      </c>
      <c r="B10" s="2">
        <v>8</v>
      </c>
      <c r="C10" s="2" t="s">
        <v>192</v>
      </c>
      <c r="D10" s="139">
        <v>4</v>
      </c>
      <c r="E10" s="90">
        <v>8</v>
      </c>
      <c r="F10" s="99">
        <v>10</v>
      </c>
      <c r="G10" s="85"/>
      <c r="H10" s="84">
        <v>9</v>
      </c>
      <c r="I10" s="85"/>
      <c r="J10" s="97">
        <v>6</v>
      </c>
      <c r="K10" s="83" t="s">
        <v>106</v>
      </c>
      <c r="L10" s="97">
        <v>7</v>
      </c>
      <c r="M10" s="83"/>
      <c r="N10" s="97">
        <v>6</v>
      </c>
      <c r="O10" s="101">
        <f t="shared" si="1"/>
        <v>7.666666666666667</v>
      </c>
      <c r="P10" s="8">
        <f t="shared" si="2"/>
        <v>8</v>
      </c>
      <c r="Q10" s="8">
        <v>10</v>
      </c>
      <c r="R10" s="8">
        <f t="shared" si="3"/>
        <v>9</v>
      </c>
    </row>
    <row r="11" spans="1:18" ht="12.75">
      <c r="A11" s="3">
        <f t="shared" si="0"/>
        <v>8</v>
      </c>
      <c r="B11" s="2">
        <v>9</v>
      </c>
      <c r="C11" s="2" t="s">
        <v>193</v>
      </c>
      <c r="D11" s="139">
        <v>10</v>
      </c>
      <c r="E11" s="153">
        <v>7</v>
      </c>
      <c r="F11" s="98">
        <v>10</v>
      </c>
      <c r="G11" s="86"/>
      <c r="H11" s="96">
        <v>9</v>
      </c>
      <c r="I11" s="86"/>
      <c r="J11" s="96">
        <v>5</v>
      </c>
      <c r="K11" s="81"/>
      <c r="L11" s="96">
        <v>9</v>
      </c>
      <c r="M11" s="81"/>
      <c r="N11" s="96">
        <v>8</v>
      </c>
      <c r="O11" s="101">
        <f t="shared" si="1"/>
        <v>8</v>
      </c>
      <c r="P11" s="8">
        <f t="shared" si="2"/>
        <v>8</v>
      </c>
      <c r="Q11" s="8">
        <v>8</v>
      </c>
      <c r="R11" s="8">
        <f t="shared" si="3"/>
        <v>8</v>
      </c>
    </row>
    <row r="12" spans="1:18" ht="12.75">
      <c r="A12" s="3"/>
      <c r="B12" s="2">
        <v>10</v>
      </c>
      <c r="C12" s="37" t="s">
        <v>194</v>
      </c>
      <c r="D12" s="139">
        <v>6</v>
      </c>
      <c r="E12" s="153">
        <v>7</v>
      </c>
      <c r="F12" s="98">
        <v>8</v>
      </c>
      <c r="G12" s="86"/>
      <c r="H12" s="96">
        <v>8</v>
      </c>
      <c r="I12" s="86"/>
      <c r="J12" s="96">
        <v>6</v>
      </c>
      <c r="K12" s="81"/>
      <c r="L12" s="96">
        <v>8</v>
      </c>
      <c r="M12" s="81"/>
      <c r="N12" s="96">
        <v>8</v>
      </c>
      <c r="O12" s="101">
        <f t="shared" si="1"/>
        <v>7.5</v>
      </c>
      <c r="P12" s="8">
        <f t="shared" si="2"/>
        <v>8</v>
      </c>
      <c r="Q12" s="8">
        <v>9</v>
      </c>
      <c r="R12" s="8">
        <f t="shared" si="3"/>
        <v>8.5</v>
      </c>
    </row>
    <row r="13" spans="1:18" ht="12.75">
      <c r="A13" s="3">
        <f t="shared" si="0"/>
        <v>7</v>
      </c>
      <c r="B13" s="2">
        <v>11</v>
      </c>
      <c r="C13" s="37" t="s">
        <v>195</v>
      </c>
      <c r="D13" s="139" t="s">
        <v>183</v>
      </c>
      <c r="E13" s="153">
        <v>6</v>
      </c>
      <c r="F13" s="98">
        <v>9</v>
      </c>
      <c r="G13" s="86"/>
      <c r="H13" s="82">
        <v>7</v>
      </c>
      <c r="I13" s="86"/>
      <c r="J13" s="96">
        <v>7</v>
      </c>
      <c r="K13" s="81"/>
      <c r="L13" s="96">
        <v>6</v>
      </c>
      <c r="M13" s="81"/>
      <c r="N13" s="96">
        <v>7</v>
      </c>
      <c r="O13" s="101">
        <f t="shared" si="1"/>
        <v>7</v>
      </c>
      <c r="P13" s="8">
        <f t="shared" si="2"/>
        <v>7</v>
      </c>
      <c r="Q13" s="8">
        <v>9</v>
      </c>
      <c r="R13" s="8">
        <f t="shared" si="3"/>
        <v>8</v>
      </c>
    </row>
    <row r="14" spans="1:18" ht="12.75">
      <c r="A14" s="3">
        <f t="shared" si="0"/>
        <v>7.5</v>
      </c>
      <c r="B14" s="2">
        <v>12</v>
      </c>
      <c r="C14" s="37" t="s">
        <v>196</v>
      </c>
      <c r="D14" s="139">
        <v>8</v>
      </c>
      <c r="E14" s="153">
        <v>7</v>
      </c>
      <c r="F14" s="98">
        <v>10</v>
      </c>
      <c r="G14" s="86"/>
      <c r="H14" s="82">
        <v>6</v>
      </c>
      <c r="I14" s="86"/>
      <c r="J14" s="96">
        <v>8</v>
      </c>
      <c r="K14" s="81"/>
      <c r="L14" s="96">
        <v>7</v>
      </c>
      <c r="M14" s="81"/>
      <c r="N14" s="96">
        <v>7</v>
      </c>
      <c r="O14" s="101">
        <f t="shared" si="1"/>
        <v>7.5</v>
      </c>
      <c r="P14" s="8">
        <f t="shared" si="2"/>
        <v>8</v>
      </c>
      <c r="Q14" s="8">
        <v>9</v>
      </c>
      <c r="R14" s="8">
        <f t="shared" si="3"/>
        <v>8.5</v>
      </c>
    </row>
    <row r="15" spans="2:24" s="5" customFormat="1" ht="12.75">
      <c r="B15" s="2"/>
      <c r="C15" s="300" t="s">
        <v>0</v>
      </c>
      <c r="D15" s="301"/>
      <c r="E15" s="91">
        <f>AVERAGE(E3:E14)</f>
        <v>6.083333333333333</v>
      </c>
      <c r="F15" s="91">
        <f>AVERAGE(F3:F14)</f>
        <v>8.833333333333334</v>
      </c>
      <c r="G15" s="87"/>
      <c r="H15" s="88">
        <f>AVERAGE(H3:H14)</f>
        <v>7.833333333333333</v>
      </c>
      <c r="I15" s="87"/>
      <c r="J15" s="88">
        <f>AVERAGE(J3:J14)</f>
        <v>6.75</v>
      </c>
      <c r="K15" s="87"/>
      <c r="L15" s="88">
        <f>AVERAGE(L3:L14)</f>
        <v>6.416666666666667</v>
      </c>
      <c r="M15" s="87"/>
      <c r="N15" s="88">
        <f>AVERAGE(N3:N14)</f>
        <v>6.916666666666667</v>
      </c>
      <c r="O15" s="100">
        <f>AVERAGE(O3:O14)</f>
        <v>7.138888888888888</v>
      </c>
      <c r="P15" s="34">
        <f>AVERAGE(P3:P14)</f>
        <v>7.25</v>
      </c>
      <c r="Q15" s="34">
        <f>AVERAGE(Q3:Q14)</f>
        <v>8</v>
      </c>
      <c r="R15" s="34">
        <f>AVERAGE(R3:R14)</f>
        <v>7.625</v>
      </c>
      <c r="X15" s="236"/>
    </row>
    <row r="16" spans="2:16" s="5" customFormat="1" ht="13.5" thickBot="1">
      <c r="B16" s="2"/>
      <c r="C16" s="6"/>
      <c r="D16" s="75"/>
      <c r="E16" s="92" t="s">
        <v>69</v>
      </c>
      <c r="F16" s="92" t="s">
        <v>65</v>
      </c>
      <c r="G16" s="305" t="s">
        <v>98</v>
      </c>
      <c r="H16" s="306"/>
      <c r="I16" s="305" t="s">
        <v>99</v>
      </c>
      <c r="J16" s="306"/>
      <c r="K16" s="305" t="s">
        <v>100</v>
      </c>
      <c r="L16" s="306"/>
      <c r="M16" s="305" t="s">
        <v>101</v>
      </c>
      <c r="N16" s="306"/>
      <c r="O16" s="94"/>
      <c r="P16" s="9"/>
    </row>
    <row r="17" spans="2:16" ht="13.5" thickBot="1">
      <c r="B17" s="2"/>
      <c r="C17" s="4" t="s">
        <v>36</v>
      </c>
      <c r="D17" s="76" t="s">
        <v>35</v>
      </c>
      <c r="E17" s="302" t="s">
        <v>74</v>
      </c>
      <c r="F17" s="304"/>
      <c r="G17" s="302" t="s">
        <v>49</v>
      </c>
      <c r="H17" s="303"/>
      <c r="I17" s="303"/>
      <c r="J17" s="303"/>
      <c r="K17" s="303"/>
      <c r="L17" s="303"/>
      <c r="M17" s="303"/>
      <c r="N17" s="303"/>
      <c r="O17" s="72">
        <f>P17/$B$14</f>
        <v>1</v>
      </c>
      <c r="P17" s="8">
        <f>COUNTIF(P3:P14,"&gt;3")</f>
        <v>12</v>
      </c>
    </row>
    <row r="18" spans="2:16" ht="12.75">
      <c r="B18" s="2"/>
      <c r="C18" s="4" t="s">
        <v>37</v>
      </c>
      <c r="D18" s="4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>
        <f>P18/$B$14</f>
        <v>0.9166666666666666</v>
      </c>
      <c r="P18" s="8">
        <f>COUNTIF(P3:P14,"&gt;6")</f>
        <v>11</v>
      </c>
    </row>
    <row r="20" ht="12.75">
      <c r="C20" t="s">
        <v>79</v>
      </c>
    </row>
  </sheetData>
  <sheetProtection/>
  <mergeCells count="7">
    <mergeCell ref="C15:D15"/>
    <mergeCell ref="G16:H16"/>
    <mergeCell ref="I16:J16"/>
    <mergeCell ref="E17:F17"/>
    <mergeCell ref="G17:N17"/>
    <mergeCell ref="K16:L16"/>
    <mergeCell ref="M16:N16"/>
  </mergeCells>
  <conditionalFormatting sqref="R3:R15 P3:Q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7"/>
  <sheetViews>
    <sheetView zoomScalePageLayoutView="0" workbookViewId="0" topLeftCell="B1">
      <selection activeCell="P6" sqref="P6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6.25390625" style="0" customWidth="1"/>
    <col min="6" max="6" width="6.00390625" style="0" customWidth="1"/>
    <col min="7" max="8" width="4.75390625" style="0" customWidth="1"/>
    <col min="9" max="9" width="5.625" style="0" customWidth="1"/>
    <col min="10" max="10" width="5.25390625" style="0" customWidth="1"/>
    <col min="11" max="11" width="5.625" style="0" customWidth="1"/>
    <col min="12" max="12" width="5.375" style="0" customWidth="1"/>
    <col min="13" max="14" width="5.25390625" style="0" customWidth="1"/>
    <col min="15" max="15" width="9.875" style="3" customWidth="1"/>
    <col min="16" max="16" width="12.125" style="10" bestFit="1" customWidth="1"/>
  </cols>
  <sheetData>
    <row r="1" spans="4:37" ht="13.5" thickBot="1">
      <c r="D1" s="74" t="s">
        <v>197</v>
      </c>
      <c r="E1" s="154"/>
      <c r="F1" s="154"/>
      <c r="G1" s="154"/>
      <c r="H1" s="154"/>
      <c r="I1" s="74"/>
      <c r="J1" s="74"/>
      <c r="K1" s="74"/>
      <c r="L1" s="74"/>
      <c r="M1" s="74"/>
      <c r="N1" s="74"/>
      <c r="O1" s="6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64"/>
      <c r="AG1" s="65"/>
      <c r="AJ1" s="14"/>
      <c r="AK1" s="15"/>
    </row>
    <row r="2" spans="2:33" ht="16.5" customHeight="1" thickBot="1">
      <c r="B2" s="66" t="s">
        <v>72</v>
      </c>
      <c r="C2" s="68" t="s">
        <v>26</v>
      </c>
      <c r="D2" s="103" t="s">
        <v>73</v>
      </c>
      <c r="E2" s="80">
        <v>42404</v>
      </c>
      <c r="F2" s="125">
        <v>42411</v>
      </c>
      <c r="G2" s="79">
        <v>42432</v>
      </c>
      <c r="H2" s="80">
        <v>42439</v>
      </c>
      <c r="I2" s="113">
        <v>42453</v>
      </c>
      <c r="J2" s="80">
        <v>42458</v>
      </c>
      <c r="K2" s="79">
        <v>42467</v>
      </c>
      <c r="L2" s="80">
        <v>42474</v>
      </c>
      <c r="M2" s="79">
        <v>42487</v>
      </c>
      <c r="N2" s="122">
        <v>42488</v>
      </c>
      <c r="O2" s="69" t="s">
        <v>24</v>
      </c>
      <c r="P2" s="70" t="s">
        <v>105</v>
      </c>
      <c r="Q2" s="155" t="s">
        <v>107</v>
      </c>
      <c r="R2" s="155" t="s">
        <v>104</v>
      </c>
      <c r="Z2" s="33"/>
      <c r="AA2" s="33"/>
      <c r="AB2" s="33"/>
      <c r="AC2" s="33"/>
      <c r="AD2" s="33"/>
      <c r="AE2" s="33"/>
      <c r="AF2" s="33"/>
      <c r="AG2" s="33"/>
    </row>
    <row r="3" spans="1:22" ht="12.75">
      <c r="A3" s="3">
        <f aca="true" t="shared" si="0" ref="A3:A11">O3</f>
        <v>6.833333333333333</v>
      </c>
      <c r="B3" s="2">
        <v>1</v>
      </c>
      <c r="C3" s="2" t="s">
        <v>198</v>
      </c>
      <c r="D3" s="182">
        <v>4</v>
      </c>
      <c r="E3" s="136">
        <v>7</v>
      </c>
      <c r="F3" s="105">
        <v>9</v>
      </c>
      <c r="G3" s="137"/>
      <c r="H3" s="136">
        <v>6</v>
      </c>
      <c r="I3" s="116"/>
      <c r="J3" s="84">
        <v>5</v>
      </c>
      <c r="K3" s="85"/>
      <c r="L3" s="97">
        <v>7</v>
      </c>
      <c r="M3" s="135"/>
      <c r="N3" s="151">
        <v>7</v>
      </c>
      <c r="O3" s="101">
        <f aca="true" t="shared" si="1" ref="O3:O11">AVERAGE(E3:N3)</f>
        <v>6.833333333333333</v>
      </c>
      <c r="P3" s="8">
        <f aca="true" t="shared" si="2" ref="P3:P11">ROUND(O3,0)</f>
        <v>7</v>
      </c>
      <c r="Q3" s="8">
        <v>7</v>
      </c>
      <c r="R3" s="8">
        <f>AVERAGE(P3:Q3)</f>
        <v>7</v>
      </c>
      <c r="T3" s="1" t="s">
        <v>30</v>
      </c>
      <c r="U3" s="1">
        <f>COUNTIF(P3:P11,"&gt;8")</f>
        <v>0</v>
      </c>
      <c r="V3" s="47">
        <f>U3/$B$11</f>
        <v>0</v>
      </c>
    </row>
    <row r="4" spans="1:22" ht="12.75">
      <c r="A4" s="3">
        <f t="shared" si="0"/>
        <v>5.166666666666667</v>
      </c>
      <c r="B4" s="2">
        <v>2</v>
      </c>
      <c r="C4" s="2" t="s">
        <v>199</v>
      </c>
      <c r="D4" s="139">
        <v>10</v>
      </c>
      <c r="E4" s="84">
        <v>7</v>
      </c>
      <c r="F4" s="108">
        <v>6</v>
      </c>
      <c r="G4" s="85"/>
      <c r="H4" s="97">
        <v>4</v>
      </c>
      <c r="I4" s="116"/>
      <c r="J4" s="97">
        <v>4</v>
      </c>
      <c r="K4" s="85"/>
      <c r="L4" s="97">
        <v>5</v>
      </c>
      <c r="M4" s="83"/>
      <c r="N4" s="128">
        <v>5</v>
      </c>
      <c r="O4" s="101">
        <f t="shared" si="1"/>
        <v>5.166666666666667</v>
      </c>
      <c r="P4" s="8">
        <f t="shared" si="2"/>
        <v>5</v>
      </c>
      <c r="Q4" s="8">
        <v>7</v>
      </c>
      <c r="R4" s="8">
        <f aca="true" t="shared" si="3" ref="R4:R11">AVERAGE(P4:Q4)</f>
        <v>6</v>
      </c>
      <c r="T4" s="1" t="s">
        <v>31</v>
      </c>
      <c r="U4" s="48">
        <f>COUNTIF(P3:P11,7)+COUNTIF(P3:P11,8)</f>
        <v>2</v>
      </c>
      <c r="V4" s="47">
        <f>U4/$B$11</f>
        <v>0.2222222222222222</v>
      </c>
    </row>
    <row r="5" spans="1:22" ht="12.75">
      <c r="A5" s="3">
        <f t="shared" si="0"/>
        <v>5.5</v>
      </c>
      <c r="B5" s="2">
        <v>3</v>
      </c>
      <c r="C5" s="2" t="s">
        <v>200</v>
      </c>
      <c r="D5" s="139">
        <v>13</v>
      </c>
      <c r="E5" s="84">
        <v>6</v>
      </c>
      <c r="F5" s="107">
        <v>6</v>
      </c>
      <c r="G5" s="85" t="s">
        <v>106</v>
      </c>
      <c r="H5" s="97">
        <v>6</v>
      </c>
      <c r="I5" s="117"/>
      <c r="J5" s="84">
        <v>6</v>
      </c>
      <c r="K5" s="85"/>
      <c r="L5" s="97">
        <v>5</v>
      </c>
      <c r="M5" s="83"/>
      <c r="N5" s="128">
        <v>4</v>
      </c>
      <c r="O5" s="101">
        <f t="shared" si="1"/>
        <v>5.5</v>
      </c>
      <c r="P5" s="8">
        <f t="shared" si="2"/>
        <v>6</v>
      </c>
      <c r="Q5" s="8">
        <v>8</v>
      </c>
      <c r="R5" s="8">
        <f t="shared" si="3"/>
        <v>7</v>
      </c>
      <c r="T5" s="1" t="s">
        <v>32</v>
      </c>
      <c r="U5" s="48">
        <f>COUNTIF(P3:P11,4)+COUNTIF(P3:P11,5)+COUNTIF(P3:P11,6)</f>
        <v>7</v>
      </c>
      <c r="V5" s="47">
        <f>U5/$B$11</f>
        <v>0.7777777777777778</v>
      </c>
    </row>
    <row r="6" spans="1:22" ht="12.75">
      <c r="A6" s="3">
        <f t="shared" si="0"/>
        <v>5.833333333333333</v>
      </c>
      <c r="B6" s="2">
        <v>4</v>
      </c>
      <c r="C6" s="2" t="s">
        <v>201</v>
      </c>
      <c r="D6" s="139">
        <v>11</v>
      </c>
      <c r="E6" s="84">
        <v>7</v>
      </c>
      <c r="F6" s="108">
        <v>6</v>
      </c>
      <c r="G6" s="85"/>
      <c r="H6" s="97">
        <v>5</v>
      </c>
      <c r="I6" s="116" t="s">
        <v>106</v>
      </c>
      <c r="J6" s="97">
        <v>7</v>
      </c>
      <c r="K6" s="85"/>
      <c r="L6" s="97">
        <v>5</v>
      </c>
      <c r="M6" s="83"/>
      <c r="N6" s="128">
        <v>5</v>
      </c>
      <c r="O6" s="101">
        <f t="shared" si="1"/>
        <v>5.833333333333333</v>
      </c>
      <c r="P6" s="8">
        <f t="shared" si="2"/>
        <v>6</v>
      </c>
      <c r="Q6" s="8">
        <v>7</v>
      </c>
      <c r="R6" s="8">
        <f t="shared" si="3"/>
        <v>6.5</v>
      </c>
      <c r="T6" s="1" t="s">
        <v>33</v>
      </c>
      <c r="U6" s="1">
        <f>COUNTIF(P3:P11,"&lt;4")</f>
        <v>0</v>
      </c>
      <c r="V6" s="47">
        <f>U6/$B$11</f>
        <v>0</v>
      </c>
    </row>
    <row r="7" spans="1:22" ht="12.75">
      <c r="A7" s="3">
        <f t="shared" si="0"/>
        <v>6.5</v>
      </c>
      <c r="B7" s="2">
        <v>5</v>
      </c>
      <c r="C7" s="2" t="s">
        <v>202</v>
      </c>
      <c r="D7" s="139" t="s">
        <v>257</v>
      </c>
      <c r="E7" s="84">
        <v>7</v>
      </c>
      <c r="F7" s="107">
        <v>7</v>
      </c>
      <c r="G7" s="85"/>
      <c r="H7" s="97">
        <v>5</v>
      </c>
      <c r="I7" s="116"/>
      <c r="J7" s="84">
        <v>6</v>
      </c>
      <c r="K7" s="85"/>
      <c r="L7" s="97">
        <v>7</v>
      </c>
      <c r="M7" s="83"/>
      <c r="N7" s="128">
        <v>7</v>
      </c>
      <c r="O7" s="101">
        <f t="shared" si="1"/>
        <v>6.5</v>
      </c>
      <c r="P7" s="8">
        <f t="shared" si="2"/>
        <v>7</v>
      </c>
      <c r="Q7" s="8">
        <v>7</v>
      </c>
      <c r="R7" s="8">
        <f t="shared" si="3"/>
        <v>7</v>
      </c>
      <c r="T7" s="49" t="s">
        <v>34</v>
      </c>
      <c r="U7" s="1">
        <f>B11-SUM(U3:U6)</f>
        <v>0</v>
      </c>
      <c r="V7" s="47">
        <f>U7/$B$11</f>
        <v>0</v>
      </c>
    </row>
    <row r="8" spans="1:18" ht="12.75">
      <c r="A8" s="3">
        <f t="shared" si="0"/>
        <v>5.166666666666667</v>
      </c>
      <c r="B8" s="2">
        <v>6</v>
      </c>
      <c r="C8" s="2" t="s">
        <v>203</v>
      </c>
      <c r="D8" s="139">
        <v>5</v>
      </c>
      <c r="E8" s="84">
        <v>6</v>
      </c>
      <c r="F8" s="107">
        <v>6</v>
      </c>
      <c r="G8" s="85" t="s">
        <v>106</v>
      </c>
      <c r="H8" s="97">
        <v>4</v>
      </c>
      <c r="I8" s="116"/>
      <c r="J8" s="97">
        <v>5</v>
      </c>
      <c r="K8" s="85"/>
      <c r="L8" s="97">
        <v>5</v>
      </c>
      <c r="M8" s="83" t="s">
        <v>106</v>
      </c>
      <c r="N8" s="128">
        <v>5</v>
      </c>
      <c r="O8" s="101">
        <f t="shared" si="1"/>
        <v>5.166666666666667</v>
      </c>
      <c r="P8" s="8">
        <f t="shared" si="2"/>
        <v>5</v>
      </c>
      <c r="Q8" s="8">
        <v>7</v>
      </c>
      <c r="R8" s="8">
        <f t="shared" si="3"/>
        <v>6</v>
      </c>
    </row>
    <row r="9" spans="1:18" ht="12.75">
      <c r="A9" s="3">
        <f t="shared" si="0"/>
        <v>6.166666666666667</v>
      </c>
      <c r="B9" s="2">
        <v>7</v>
      </c>
      <c r="C9" s="2" t="s">
        <v>204</v>
      </c>
      <c r="D9" s="139">
        <v>6</v>
      </c>
      <c r="E9" s="84">
        <v>7</v>
      </c>
      <c r="F9" s="107">
        <v>6</v>
      </c>
      <c r="G9" s="85"/>
      <c r="H9" s="84">
        <v>6</v>
      </c>
      <c r="I9" s="116"/>
      <c r="J9" s="84">
        <v>5</v>
      </c>
      <c r="K9" s="85"/>
      <c r="L9" s="97">
        <v>7</v>
      </c>
      <c r="M9" s="83"/>
      <c r="N9" s="128">
        <v>6</v>
      </c>
      <c r="O9" s="101">
        <f t="shared" si="1"/>
        <v>6.166666666666667</v>
      </c>
      <c r="P9" s="8">
        <f t="shared" si="2"/>
        <v>6</v>
      </c>
      <c r="Q9" s="8">
        <v>8</v>
      </c>
      <c r="R9" s="8">
        <f t="shared" si="3"/>
        <v>7</v>
      </c>
    </row>
    <row r="10" spans="1:18" ht="12.75">
      <c r="A10" s="3">
        <f t="shared" si="0"/>
        <v>5.166666666666667</v>
      </c>
      <c r="B10" s="2">
        <v>8</v>
      </c>
      <c r="C10" s="2" t="s">
        <v>205</v>
      </c>
      <c r="D10" s="139">
        <v>8</v>
      </c>
      <c r="E10" s="84">
        <v>4</v>
      </c>
      <c r="F10" s="108">
        <v>6</v>
      </c>
      <c r="G10" s="85"/>
      <c r="H10" s="84">
        <v>4</v>
      </c>
      <c r="I10" s="116"/>
      <c r="J10" s="97">
        <v>4</v>
      </c>
      <c r="K10" s="85"/>
      <c r="L10" s="97">
        <v>7</v>
      </c>
      <c r="M10" s="83"/>
      <c r="N10" s="128">
        <v>6</v>
      </c>
      <c r="O10" s="101">
        <f t="shared" si="1"/>
        <v>5.166666666666667</v>
      </c>
      <c r="P10" s="8">
        <f t="shared" si="2"/>
        <v>5</v>
      </c>
      <c r="Q10" s="8">
        <v>5</v>
      </c>
      <c r="R10" s="8">
        <f t="shared" si="3"/>
        <v>5</v>
      </c>
    </row>
    <row r="11" spans="1:18" ht="12.75">
      <c r="A11" s="3">
        <f t="shared" si="0"/>
        <v>4.142857142857143</v>
      </c>
      <c r="B11" s="2">
        <v>9</v>
      </c>
      <c r="C11" s="37" t="s">
        <v>206</v>
      </c>
      <c r="D11" s="139">
        <v>12</v>
      </c>
      <c r="E11" s="84">
        <v>5</v>
      </c>
      <c r="F11" s="107">
        <v>6</v>
      </c>
      <c r="G11" s="85">
        <v>1</v>
      </c>
      <c r="H11" s="97">
        <v>4</v>
      </c>
      <c r="I11" s="114"/>
      <c r="J11" s="82">
        <v>4</v>
      </c>
      <c r="K11" s="86"/>
      <c r="L11" s="96">
        <v>5</v>
      </c>
      <c r="M11" s="81"/>
      <c r="N11" s="134">
        <v>4</v>
      </c>
      <c r="O11" s="101">
        <f t="shared" si="1"/>
        <v>4.142857142857143</v>
      </c>
      <c r="P11" s="8">
        <f t="shared" si="2"/>
        <v>4</v>
      </c>
      <c r="Q11" s="8">
        <v>7</v>
      </c>
      <c r="R11" s="8">
        <f t="shared" si="3"/>
        <v>5.5</v>
      </c>
    </row>
    <row r="12" spans="2:18" s="5" customFormat="1" ht="12.75">
      <c r="B12" s="2"/>
      <c r="C12" s="300" t="s">
        <v>0</v>
      </c>
      <c r="D12" s="301"/>
      <c r="E12" s="119">
        <f>AVERAGE(E3:E11)</f>
        <v>6.222222222222222</v>
      </c>
      <c r="F12" s="142">
        <f>AVERAGE(F3:F11)</f>
        <v>6.444444444444445</v>
      </c>
      <c r="G12" s="118"/>
      <c r="H12" s="119">
        <f>AVERAGE(H3:H11)</f>
        <v>4.888888888888889</v>
      </c>
      <c r="I12" s="78"/>
      <c r="J12" s="88">
        <f>AVERAGE(J3:J11)</f>
        <v>5.111111111111111</v>
      </c>
      <c r="K12" s="87"/>
      <c r="L12" s="88">
        <f>AVERAGE(L3:L11)</f>
        <v>5.888888888888889</v>
      </c>
      <c r="M12" s="88"/>
      <c r="N12" s="88">
        <f>AVERAGE(N3:N11)</f>
        <v>5.444444444444445</v>
      </c>
      <c r="O12" s="100">
        <f>AVERAGE(O3:O11)</f>
        <v>5.608465608465608</v>
      </c>
      <c r="P12" s="34">
        <f>AVERAGE(P3:P11)</f>
        <v>5.666666666666667</v>
      </c>
      <c r="Q12" s="34">
        <f>AVERAGE(Q3:Q11)</f>
        <v>7</v>
      </c>
      <c r="R12" s="34">
        <f>AVERAGE(R3:R11)</f>
        <v>6.333333333333333</v>
      </c>
    </row>
    <row r="13" spans="2:16" s="5" customFormat="1" ht="13.5" thickBot="1">
      <c r="B13" s="2"/>
      <c r="C13" s="6"/>
      <c r="D13" s="13"/>
      <c r="E13" s="194" t="s">
        <v>69</v>
      </c>
      <c r="F13" s="112" t="s">
        <v>65</v>
      </c>
      <c r="G13" s="317" t="s">
        <v>98</v>
      </c>
      <c r="H13" s="315"/>
      <c r="I13" s="311" t="s">
        <v>99</v>
      </c>
      <c r="J13" s="306"/>
      <c r="K13" s="305" t="s">
        <v>100</v>
      </c>
      <c r="L13" s="306"/>
      <c r="M13" s="305" t="s">
        <v>101</v>
      </c>
      <c r="N13" s="306"/>
      <c r="O13" s="94"/>
      <c r="P13" s="9"/>
    </row>
    <row r="14" spans="2:16" ht="13.5" thickBot="1">
      <c r="B14" s="2"/>
      <c r="C14" s="4" t="s">
        <v>36</v>
      </c>
      <c r="D14" s="76" t="s">
        <v>35</v>
      </c>
      <c r="E14" s="302" t="s">
        <v>74</v>
      </c>
      <c r="F14" s="304"/>
      <c r="G14" s="302" t="s">
        <v>49</v>
      </c>
      <c r="H14" s="303"/>
      <c r="I14" s="303"/>
      <c r="J14" s="303"/>
      <c r="K14" s="303"/>
      <c r="L14" s="303"/>
      <c r="M14" s="303"/>
      <c r="N14" s="304"/>
      <c r="O14" s="72">
        <f>P14/$B$11</f>
        <v>1</v>
      </c>
      <c r="P14" s="8">
        <f>COUNTIF(P3:P11,"&gt;3")</f>
        <v>9</v>
      </c>
    </row>
    <row r="15" spans="2:16" ht="12.75">
      <c r="B15" s="2"/>
      <c r="C15" s="4" t="s">
        <v>37</v>
      </c>
      <c r="D15" s="4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>
        <f>P15/$B$11</f>
        <v>0.2222222222222222</v>
      </c>
      <c r="P15" s="8">
        <f>COUNTIF(P3:P11,"&gt;6")</f>
        <v>2</v>
      </c>
    </row>
    <row r="17" ht="12.75">
      <c r="C17" t="s">
        <v>83</v>
      </c>
    </row>
  </sheetData>
  <sheetProtection/>
  <mergeCells count="7">
    <mergeCell ref="G14:N14"/>
    <mergeCell ref="E14:F14"/>
    <mergeCell ref="C12:D12"/>
    <mergeCell ref="I13:J13"/>
    <mergeCell ref="K13:L13"/>
    <mergeCell ref="M13:N13"/>
    <mergeCell ref="G13:H13"/>
  </mergeCells>
  <conditionalFormatting sqref="R3:R12 P3:Q1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K40" sqref="K40:N40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269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321" t="s">
        <v>5</v>
      </c>
      <c r="B5" s="322"/>
      <c r="C5" s="322"/>
      <c r="D5" s="323"/>
      <c r="E5" s="291" t="s">
        <v>6</v>
      </c>
      <c r="F5" s="313"/>
      <c r="G5" s="313"/>
      <c r="H5" s="33"/>
      <c r="I5" s="33"/>
    </row>
    <row r="6" spans="1:9" ht="12.75">
      <c r="A6" s="318" t="s">
        <v>207</v>
      </c>
      <c r="B6" s="319"/>
      <c r="C6" s="319"/>
      <c r="D6" s="320"/>
      <c r="E6" s="12" t="s">
        <v>208</v>
      </c>
      <c r="F6" s="12"/>
      <c r="H6" s="32"/>
      <c r="I6" s="32"/>
    </row>
    <row r="7" spans="1:9" ht="12.75">
      <c r="A7" s="318" t="s">
        <v>50</v>
      </c>
      <c r="B7" s="319"/>
      <c r="C7" s="319"/>
      <c r="D7" s="320"/>
      <c r="E7" s="12" t="s">
        <v>209</v>
      </c>
      <c r="F7" s="12" t="s">
        <v>210</v>
      </c>
      <c r="H7" s="32"/>
      <c r="I7" s="32"/>
    </row>
    <row r="8" spans="1:9" ht="12.75">
      <c r="A8" s="318" t="s">
        <v>75</v>
      </c>
      <c r="B8" s="319"/>
      <c r="C8" s="319"/>
      <c r="D8" s="320"/>
      <c r="E8" s="12" t="s">
        <v>211</v>
      </c>
      <c r="F8" s="12"/>
      <c r="H8" s="32"/>
      <c r="I8" s="32"/>
    </row>
    <row r="9" spans="1:9" ht="12.75">
      <c r="A9" s="318" t="s">
        <v>17</v>
      </c>
      <c r="B9" s="319"/>
      <c r="C9" s="319"/>
      <c r="D9" s="320"/>
      <c r="E9" s="12" t="s">
        <v>208</v>
      </c>
      <c r="F9" s="12"/>
      <c r="H9" s="32"/>
      <c r="I9" s="32"/>
    </row>
    <row r="10" spans="1:9" ht="12.75">
      <c r="A10" s="282" t="s">
        <v>38</v>
      </c>
      <c r="B10" s="283"/>
      <c r="C10" s="283"/>
      <c r="D10" s="284"/>
      <c r="E10" s="12" t="s">
        <v>212</v>
      </c>
      <c r="F10" s="12" t="s">
        <v>213</v>
      </c>
      <c r="I10" s="32"/>
    </row>
    <row r="11" spans="3:6" ht="12.75">
      <c r="C11" s="14"/>
      <c r="D11" s="14"/>
      <c r="E11" s="14"/>
      <c r="F11" s="14"/>
    </row>
    <row r="12" spans="1:19" ht="12.75">
      <c r="A12" s="24" t="s">
        <v>8</v>
      </c>
      <c r="B12" s="24" t="s">
        <v>9</v>
      </c>
      <c r="C12" s="24">
        <v>10</v>
      </c>
      <c r="D12" s="25">
        <v>9</v>
      </c>
      <c r="E12" s="25">
        <v>8</v>
      </c>
      <c r="F12" s="24">
        <v>7</v>
      </c>
      <c r="G12" s="24">
        <v>6</v>
      </c>
      <c r="H12" s="24">
        <v>5</v>
      </c>
      <c r="I12" s="24">
        <v>4</v>
      </c>
      <c r="J12" s="24">
        <v>3</v>
      </c>
      <c r="K12" s="24">
        <v>2</v>
      </c>
      <c r="L12" s="24">
        <v>1</v>
      </c>
      <c r="M12" s="24">
        <v>0</v>
      </c>
      <c r="N12" s="24" t="s">
        <v>13</v>
      </c>
      <c r="O12" s="24" t="s">
        <v>10</v>
      </c>
      <c r="P12" s="26" t="s">
        <v>11</v>
      </c>
      <c r="Q12" s="26" t="s">
        <v>12</v>
      </c>
      <c r="R12" s="14"/>
      <c r="S12" s="14"/>
    </row>
    <row r="13" spans="1:19" ht="13.5" thickBot="1">
      <c r="A13" s="156" t="s">
        <v>18</v>
      </c>
      <c r="B13" s="156" t="s">
        <v>19</v>
      </c>
      <c r="C13" s="156"/>
      <c r="D13" s="157"/>
      <c r="E13" s="157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8"/>
      <c r="Q13" s="158"/>
      <c r="R13" s="14"/>
      <c r="S13" s="14"/>
    </row>
    <row r="14" spans="1:17" ht="12.75">
      <c r="A14" s="159" t="s">
        <v>214</v>
      </c>
      <c r="B14" s="160" t="s">
        <v>103</v>
      </c>
      <c r="C14" s="161">
        <f>COUNTIF('25в_ПО'!$X$3:$X$30,C12)</f>
        <v>7</v>
      </c>
      <c r="D14" s="161">
        <f>COUNTIF('25в_ПО'!$X$3:$X$30,D12)</f>
        <v>6</v>
      </c>
      <c r="E14" s="161">
        <f>COUNTIF('25в_ПО'!$X$3:$X$30,E12)</f>
        <v>4</v>
      </c>
      <c r="F14" s="161">
        <f>COUNTIF('25в_ПО'!$X$3:$X$30,F12)</f>
        <v>3</v>
      </c>
      <c r="G14" s="161">
        <f>COUNTIF('25в_ПО'!$X$3:$X$30,G12)</f>
        <v>3</v>
      </c>
      <c r="H14" s="161">
        <f>COUNTIF('25в_ПО'!$X$3:$X$30,H12)</f>
        <v>1</v>
      </c>
      <c r="I14" s="161">
        <f>COUNTIF('25в_ПО'!$X$3:$X$30,I12)</f>
        <v>4</v>
      </c>
      <c r="J14" s="161">
        <f>COUNTIF('25в_ПО'!$X$3:$X$30,J12)</f>
        <v>0</v>
      </c>
      <c r="K14" s="161">
        <f>COUNTIF('25в_ПО'!$X$3:$X$30,K12)</f>
        <v>0</v>
      </c>
      <c r="L14" s="161">
        <f>COUNTIF('25в_ПО'!$X$3:$X$30,L12)</f>
        <v>0</v>
      </c>
      <c r="M14" s="161">
        <f>COUNTIF('25в_ПО'!$X$3:$X$30,M12)</f>
        <v>0</v>
      </c>
      <c r="N14" s="161">
        <f>$A$16-SUM(C14:M14)</f>
        <v>0</v>
      </c>
      <c r="O14" s="162">
        <f>'25в_ПО'!X31</f>
        <v>7.714285714285714</v>
      </c>
      <c r="P14" s="163">
        <f>SUM(C14:I14)/12</f>
        <v>2.3333333333333335</v>
      </c>
      <c r="Q14" s="164">
        <f>SUM(C14:F14)/12</f>
        <v>1.6666666666666667</v>
      </c>
    </row>
    <row r="15" spans="1:17" ht="12.75">
      <c r="A15" s="165"/>
      <c r="B15" s="1" t="s">
        <v>7</v>
      </c>
      <c r="C15" s="1">
        <f>COUNTIF('25в_ПО'!$Z$3:$Z$30,C12)</f>
        <v>4</v>
      </c>
      <c r="D15" s="1">
        <f>COUNTIF('25в_ПО'!$Z$3:$Z$30,D12)</f>
        <v>6</v>
      </c>
      <c r="E15" s="1">
        <f>COUNTIF('25в_ПО'!$Z$3:$Z$30,E12)</f>
        <v>7</v>
      </c>
      <c r="F15" s="1">
        <f>COUNTIF('25в_ПО'!$Z$3:$Z$30,F12)</f>
        <v>4</v>
      </c>
      <c r="G15" s="1">
        <f>COUNTIF('25в_ПО'!$Z$3:$Z$30,G12)</f>
        <v>3</v>
      </c>
      <c r="H15" s="1">
        <f>COUNTIF('25в_ПО'!$Z$3:$Z$30,H12)</f>
        <v>0</v>
      </c>
      <c r="I15" s="1">
        <f>COUNTIF('25в_ПО'!$Z$3:$Z$30,I12)</f>
        <v>4</v>
      </c>
      <c r="J15" s="1">
        <f>COUNTIF('25в_ПО'!$Z$3:$Z$30,J12)</f>
        <v>0</v>
      </c>
      <c r="K15" s="1">
        <f>COUNTIF('25в_ПО'!$Z$3:$Z$30,K12)</f>
        <v>0</v>
      </c>
      <c r="L15" s="1">
        <f>COUNTIF('25в_ПО'!$Z$3:$Z$30,L12)</f>
        <v>0</v>
      </c>
      <c r="M15" s="1">
        <f>COUNTIF('25в_ПО'!$Z$3:$Z$30,M12)</f>
        <v>0</v>
      </c>
      <c r="N15" s="21">
        <f>$A$16-SUM(C15:M15)</f>
        <v>0</v>
      </c>
      <c r="O15" s="31">
        <f>'25в_ПО'!Z31</f>
        <v>7.571428571428571</v>
      </c>
      <c r="P15" s="30">
        <f>SUM(C15:I15)/$A$16</f>
        <v>1</v>
      </c>
      <c r="Q15" s="166">
        <f>SUM(C15:F15)/$A$16</f>
        <v>0.75</v>
      </c>
    </row>
    <row r="16" spans="1:17" ht="13.5" thickBot="1">
      <c r="A16" s="167">
        <f>'25в_ПО'!B30</f>
        <v>28</v>
      </c>
      <c r="B16" s="168" t="s">
        <v>102</v>
      </c>
      <c r="C16" s="168">
        <f>COUNTIF('25в_ПО'!$AB$3:$AB$30,C12)</f>
        <v>6</v>
      </c>
      <c r="D16" s="168">
        <f>COUNTIF('25в_ПО'!$AB$3:$AB$30,D12)</f>
        <v>10</v>
      </c>
      <c r="E16" s="168">
        <f>COUNTIF('25в_ПО'!$AB$3:$AB$30,E12)</f>
        <v>2</v>
      </c>
      <c r="F16" s="168">
        <f>COUNTIF('25в_ПО'!$AB$3:$AB$30,F12)</f>
        <v>4</v>
      </c>
      <c r="G16" s="168">
        <f>COUNTIF('25в_ПО'!$AB$3:$AB$30,G12)</f>
        <v>2</v>
      </c>
      <c r="H16" s="168">
        <f>COUNTIF('25в_ПО'!$AB$3:$AB$30,H12)</f>
        <v>2</v>
      </c>
      <c r="I16" s="168">
        <f>COUNTIF('25в_ПО'!$AB$3:$AB$30,I12)</f>
        <v>2</v>
      </c>
      <c r="J16" s="168">
        <f>COUNTIF('25в_ПО'!$AB$3:$AB$30,J12)</f>
        <v>0</v>
      </c>
      <c r="K16" s="168">
        <f>COUNTIF('25в_ПО'!$AB$3:$AB$30,K12)</f>
        <v>0</v>
      </c>
      <c r="L16" s="168">
        <f>COUNTIF('25в_ПО'!$AB$3:$AB$30,L12)</f>
        <v>0</v>
      </c>
      <c r="M16" s="168">
        <f>COUNTIF('25в_ПО'!$AB$3:$AB$30,M12)</f>
        <v>0</v>
      </c>
      <c r="N16" s="169">
        <f>$A$16-SUM(C16:M16)</f>
        <v>0</v>
      </c>
      <c r="O16" s="170">
        <f>'25в_ПО'!AB31</f>
        <v>8</v>
      </c>
      <c r="P16" s="171">
        <f>SUM(C16:I16)/$A$16</f>
        <v>1</v>
      </c>
      <c r="Q16" s="172">
        <f>SUM(C16:F16)/$A$16</f>
        <v>0.7857142857142857</v>
      </c>
    </row>
    <row r="17" spans="1:17" ht="12.75">
      <c r="A17" s="159" t="s">
        <v>215</v>
      </c>
      <c r="B17" s="160" t="s">
        <v>103</v>
      </c>
      <c r="C17" s="161">
        <f>COUNTIF('26вк_ПО'!$X$3:$X$23,C12)</f>
        <v>1</v>
      </c>
      <c r="D17" s="161">
        <f>COUNTIF('26вк_ПО'!$X$3:$X$23,D12)</f>
        <v>1</v>
      </c>
      <c r="E17" s="161">
        <f>COUNTIF('26вк_ПО'!$X$3:$X$23,E12)</f>
        <v>6</v>
      </c>
      <c r="F17" s="161">
        <f>COUNTIF('26вк_ПО'!$X$3:$X$23,F12)</f>
        <v>0</v>
      </c>
      <c r="G17" s="161">
        <f>COUNTIF('26вк_ПО'!$X$3:$X$23,G12)</f>
        <v>4</v>
      </c>
      <c r="H17" s="161">
        <f>COUNTIF('26вк_ПО'!$X$3:$X$23,H12)</f>
        <v>3</v>
      </c>
      <c r="I17" s="161">
        <f>COUNTIF('26вк_ПО'!$X$3:$X$23,I12)</f>
        <v>6</v>
      </c>
      <c r="J17" s="161">
        <f>COUNTIF('26вк_ПО'!$X$3:$X$23,J12)</f>
        <v>0</v>
      </c>
      <c r="K17" s="161">
        <f>COUNTIF('26вк_ПО'!$X$3:$X$23,K12)</f>
        <v>0</v>
      </c>
      <c r="L17" s="161">
        <f>COUNTIF('26вк_ПО'!$X$3:$X$23,L12)</f>
        <v>0</v>
      </c>
      <c r="M17" s="161">
        <f>COUNTIF('26вк_ПО'!$X$3:$X$23,M12)</f>
        <v>0</v>
      </c>
      <c r="N17" s="161">
        <f>$A$19-SUM(C17:M17)</f>
        <v>0</v>
      </c>
      <c r="O17" s="162">
        <f>'26вк_ПО'!X24</f>
        <v>6.190476190476191</v>
      </c>
      <c r="P17" s="163">
        <f>SUM(C17:I17)/13</f>
        <v>1.6153846153846154</v>
      </c>
      <c r="Q17" s="164">
        <f>SUM(C17:F17)/13</f>
        <v>0.6153846153846154</v>
      </c>
    </row>
    <row r="18" spans="1:17" ht="12.75">
      <c r="A18" s="165"/>
      <c r="B18" s="1" t="s">
        <v>7</v>
      </c>
      <c r="C18" s="1">
        <f>COUNTIF('26вк_ПО'!$Z$3:$Z$23,C12)</f>
        <v>0</v>
      </c>
      <c r="D18" s="1">
        <f>COUNTIF('26вк_ПО'!$Z$3:$Z$23,D12)</f>
        <v>3</v>
      </c>
      <c r="E18" s="1">
        <f>COUNTIF('26вк_ПО'!$Z$3:$Z$23,E12)</f>
        <v>2</v>
      </c>
      <c r="F18" s="1">
        <f>COUNTIF('26вк_ПО'!$Z$3:$Z$23,F12)</f>
        <v>5</v>
      </c>
      <c r="G18" s="1">
        <f>COUNTIF('26вк_ПО'!$Z$3:$Z$23,G12)</f>
        <v>3</v>
      </c>
      <c r="H18" s="1">
        <f>COUNTIF('26вк_ПО'!$Z$3:$Z$23,H12)</f>
        <v>3</v>
      </c>
      <c r="I18" s="1">
        <f>COUNTIF('26вк_ПО'!$Z$3:$Z$23,I12)</f>
        <v>5</v>
      </c>
      <c r="J18" s="1">
        <f>COUNTIF('26вк_ПО'!$Z$3:$Z$23,J12)</f>
        <v>0</v>
      </c>
      <c r="K18" s="1">
        <f>COUNTIF('26вк_ПО'!$Z$3:$Z$23,K12)</f>
        <v>0</v>
      </c>
      <c r="L18" s="1">
        <f>COUNTIF('26вк_ПО'!$Z$3:$Z$23,L12)</f>
        <v>0</v>
      </c>
      <c r="M18" s="1">
        <f>COUNTIF('26вк_ПО'!$Z$3:$Z$23,M12)</f>
        <v>0</v>
      </c>
      <c r="N18" s="21">
        <f>$A$19-SUM(C18:M18)</f>
        <v>0</v>
      </c>
      <c r="O18" s="31">
        <f>'26вк_ПО'!Z24</f>
        <v>6.238095238095238</v>
      </c>
      <c r="P18" s="30">
        <f>SUM(C18:I18)/$A$19</f>
        <v>1</v>
      </c>
      <c r="Q18" s="166">
        <f>SUM(C18:F18)/$A$19</f>
        <v>0.47619047619047616</v>
      </c>
    </row>
    <row r="19" spans="1:17" ht="13.5" thickBot="1">
      <c r="A19" s="167">
        <f>'26вк_ПО'!B23</f>
        <v>21</v>
      </c>
      <c r="B19" s="168" t="s">
        <v>102</v>
      </c>
      <c r="C19" s="168">
        <f>COUNTIF('26вк_ПО'!$AB$3:$AB$23,C12)</f>
        <v>0</v>
      </c>
      <c r="D19" s="168">
        <f>COUNTIF('26вк_ПО'!$AB$3:$AB$23,D12)</f>
        <v>1</v>
      </c>
      <c r="E19" s="168">
        <f>COUNTIF('26вк_ПО'!$AB$3:$AB$23,E12)</f>
        <v>5</v>
      </c>
      <c r="F19" s="168">
        <f>COUNTIF('26вк_ПО'!$AB$3:$AB$23,F12)</f>
        <v>4</v>
      </c>
      <c r="G19" s="168">
        <f>COUNTIF('26вк_ПО'!$AB$3:$AB$23,G12)</f>
        <v>4</v>
      </c>
      <c r="H19" s="168">
        <f>COUNTIF('26вк_ПО'!$AB$3:$AB$23,H12)</f>
        <v>5</v>
      </c>
      <c r="I19" s="168">
        <f>COUNTIF('26вк_ПО'!$AB$3:$AB$23,I12)</f>
        <v>2</v>
      </c>
      <c r="J19" s="168">
        <f>COUNTIF('26вк_ПО'!$AB$3:$AB$23,J12)</f>
        <v>0</v>
      </c>
      <c r="K19" s="168">
        <f>COUNTIF('26вк_ПО'!$AB$3:$AB$23,K12)</f>
        <v>0</v>
      </c>
      <c r="L19" s="168">
        <f>COUNTIF('26вк_ПО'!$AB$3:$AB$23,L12)</f>
        <v>0</v>
      </c>
      <c r="M19" s="168">
        <f>COUNTIF('26вк_ПО'!$AB$3:$AB$23,M12)</f>
        <v>0</v>
      </c>
      <c r="N19" s="169">
        <f>$A$19-SUM(C19:M19)</f>
        <v>0</v>
      </c>
      <c r="O19" s="170">
        <f>'26вк_ПО'!AB24</f>
        <v>6.380952380952381</v>
      </c>
      <c r="P19" s="171">
        <f>SUM(C19:I19)/$A$19</f>
        <v>1</v>
      </c>
      <c r="Q19" s="172">
        <f>SUM(C19:F19)/$A$19</f>
        <v>0.47619047619047616</v>
      </c>
    </row>
    <row r="20" spans="1:17" ht="12.75">
      <c r="A20" s="159" t="s">
        <v>216</v>
      </c>
      <c r="B20" s="160" t="s">
        <v>1</v>
      </c>
      <c r="C20" s="161">
        <f>COUNTIF('46ппа_САПР'!$O$3:$O$28,C12)</f>
        <v>9</v>
      </c>
      <c r="D20" s="161">
        <f>COUNTIF('46ппа_САПР'!$O$3:$O$28,D12)</f>
        <v>11</v>
      </c>
      <c r="E20" s="161">
        <f>COUNTIF('46ппа_САПР'!$O$3:$O$28,E12)</f>
        <v>2</v>
      </c>
      <c r="F20" s="161">
        <f>COUNTIF('46ппа_САПР'!$O$3:$O$28,F12)</f>
        <v>2</v>
      </c>
      <c r="G20" s="161">
        <f>COUNTIF('46ппа_САПР'!$O$3:$O$28,G12)</f>
        <v>0</v>
      </c>
      <c r="H20" s="161">
        <f>COUNTIF('46ппа_САПР'!$O$3:$O$28,H12)</f>
        <v>0</v>
      </c>
      <c r="I20" s="161">
        <f>COUNTIF('46ппа_САПР'!$O$3:$O$28,I12)</f>
        <v>1</v>
      </c>
      <c r="J20" s="161">
        <f>COUNTIF('46ппа_САПР'!$O$3:$O$28,J12)</f>
        <v>0</v>
      </c>
      <c r="K20" s="161">
        <f>COUNTIF('46ппа_САПР'!$O$3:$O$28,K12)</f>
        <v>0</v>
      </c>
      <c r="L20" s="161">
        <f>COUNTIF('46ппа_САПР'!$O$3:$O$28,L12)</f>
        <v>0</v>
      </c>
      <c r="M20" s="161">
        <f>COUNTIF('46ппа_САПР'!$O$3:$O$28,M12)</f>
        <v>0</v>
      </c>
      <c r="N20" s="161">
        <f>$A$21-SUM(C20:M20)</f>
        <v>0</v>
      </c>
      <c r="O20" s="162">
        <f>'46ппа_САПР'!O29</f>
        <v>8.92</v>
      </c>
      <c r="P20" s="163">
        <f>SUM(C20:I20)/$A$21</f>
        <v>1</v>
      </c>
      <c r="Q20" s="164">
        <f>SUM(C20:F20)/$A$21</f>
        <v>0.96</v>
      </c>
    </row>
    <row r="21" spans="1:17" ht="13.5" thickBot="1">
      <c r="A21" s="167">
        <f>'46ппа_САПР'!B28</f>
        <v>25</v>
      </c>
      <c r="B21" s="168" t="s">
        <v>7</v>
      </c>
      <c r="C21" s="168">
        <f>COUNTIF('46ппа_САПР'!$Q$3:$Q$28,C12)</f>
        <v>8</v>
      </c>
      <c r="D21" s="168">
        <f>COUNTIF('46ппа_САПР'!$Q$3:$Q$28,D12)</f>
        <v>12</v>
      </c>
      <c r="E21" s="168">
        <f>COUNTIF('46ппа_САПР'!$Q$3:$Q$28,E12)</f>
        <v>3</v>
      </c>
      <c r="F21" s="168">
        <f>COUNTIF('46ппа_САПР'!$Q$3:$Q$28,F12)</f>
        <v>0</v>
      </c>
      <c r="G21" s="168">
        <f>COUNTIF('46ппа_САПР'!$Q$3:$Q$28,G12)</f>
        <v>2</v>
      </c>
      <c r="H21" s="168">
        <f>COUNTIF('46ппа_САПР'!$Q$3:$Q$28,H12)</f>
        <v>0</v>
      </c>
      <c r="I21" s="168">
        <f>COUNTIF('46ппа_САПР'!$Q$3:$Q$28,I12)</f>
        <v>0</v>
      </c>
      <c r="J21" s="168">
        <f>COUNTIF('46ппа_САПР'!$Q$3:$Q$28,J12)</f>
        <v>0</v>
      </c>
      <c r="K21" s="168">
        <f>COUNTIF('46ппа_САПР'!$Q$3:$Q$28,K12)</f>
        <v>0</v>
      </c>
      <c r="L21" s="168">
        <f>COUNTIF('46ппа_САПР'!$Q$3:$Q$28,L12)</f>
        <v>0</v>
      </c>
      <c r="M21" s="168">
        <f>COUNTIF('46ппа_САПР'!$Q$3:$Q$28,M12)</f>
        <v>0</v>
      </c>
      <c r="N21" s="169">
        <f>$A$21-SUM(C21:M21)</f>
        <v>0</v>
      </c>
      <c r="O21" s="170">
        <f>'46ппа_САПР'!Q29</f>
        <v>8.96</v>
      </c>
      <c r="P21" s="171">
        <f>SUM(C21:I21)/$A$21</f>
        <v>1</v>
      </c>
      <c r="Q21" s="172">
        <f>SUM(C21:F21)/$A$21</f>
        <v>0.92</v>
      </c>
    </row>
    <row r="22" spans="1:17" ht="12.75">
      <c r="A22" s="159" t="s">
        <v>217</v>
      </c>
      <c r="B22" s="160" t="s">
        <v>1</v>
      </c>
      <c r="C22" s="161">
        <f>COUNTIF('47ппа-1_ИТ'!$R$3:$R$16,C12)</f>
        <v>0</v>
      </c>
      <c r="D22" s="161">
        <f>COUNTIF('47ппа-1_ИТ'!$R$3:$R$16,D12)</f>
        <v>1</v>
      </c>
      <c r="E22" s="161">
        <f>COUNTIF('47ппа-1_ИТ'!$R$3:$R$16,E12)</f>
        <v>1</v>
      </c>
      <c r="F22" s="161">
        <f>COUNTIF('47ппа-1_ИТ'!$R$3:$R$16,F12)</f>
        <v>5</v>
      </c>
      <c r="G22" s="161">
        <f>COUNTIF('47ппа-1_ИТ'!$R$3:$R$16,G12)</f>
        <v>2</v>
      </c>
      <c r="H22" s="161">
        <f>COUNTIF('47ппа-1_ИТ'!$R$3:$R$16,H12)</f>
        <v>1</v>
      </c>
      <c r="I22" s="161">
        <f>COUNTIF('47ппа-1_ИТ'!$R$3:$R$16,I12)</f>
        <v>4</v>
      </c>
      <c r="J22" s="161">
        <f>COUNTIF('47ппа-1_ИТ'!$R$3:$R$16,J12)</f>
        <v>0</v>
      </c>
      <c r="K22" s="161">
        <f>COUNTIF('47ппа-1_ИТ'!$R$3:$R$16,K12)</f>
        <v>0</v>
      </c>
      <c r="L22" s="161">
        <f>COUNTIF('47ппа-1_ИТ'!$R$3:$R$16,L12)</f>
        <v>0</v>
      </c>
      <c r="M22" s="161">
        <f>COUNTIF('47ппа-1_ИТ'!$R$3:$R$16,M12)</f>
        <v>0</v>
      </c>
      <c r="N22" s="161">
        <f>$A$23-SUM(C22:M22)</f>
        <v>0</v>
      </c>
      <c r="O22" s="162">
        <f>'47ппа-1_ИТ'!R17</f>
        <v>5.923076923076923</v>
      </c>
      <c r="P22" s="163">
        <f>SUM(C22:I22)/$A$23</f>
        <v>1</v>
      </c>
      <c r="Q22" s="164">
        <f>SUM(C22:F22)/$A$23</f>
        <v>0.5</v>
      </c>
    </row>
    <row r="23" spans="1:17" ht="13.5" thickBot="1">
      <c r="A23" s="167">
        <f>'47ппа-1_ИТ'!B16</f>
        <v>14</v>
      </c>
      <c r="B23" s="168" t="s">
        <v>7</v>
      </c>
      <c r="C23" s="168">
        <f>COUNTIF('47ппа-1_ИТ'!$W$3:$W$16,C12)</f>
        <v>0</v>
      </c>
      <c r="D23" s="168">
        <f>COUNTIF('47ппа-1_ИТ'!$W$3:$W$16,D12)</f>
        <v>1</v>
      </c>
      <c r="E23" s="168">
        <f>COUNTIF('47ппа-1_ИТ'!$W$3:$W$16,E12)</f>
        <v>5</v>
      </c>
      <c r="F23" s="168">
        <f>COUNTIF('47ппа-1_ИТ'!$W$3:$W$16,F12)</f>
        <v>5</v>
      </c>
      <c r="G23" s="168">
        <f>COUNTIF('47ппа-1_ИТ'!$W$3:$W$16,G12)</f>
        <v>2</v>
      </c>
      <c r="H23" s="168">
        <f>COUNTIF('47ппа-1_ИТ'!$W$3:$W$16,H12)</f>
        <v>0</v>
      </c>
      <c r="I23" s="168">
        <f>COUNTIF('47ппа-1_ИТ'!$W$3:$W$16,I12)</f>
        <v>1</v>
      </c>
      <c r="J23" s="168">
        <f>COUNTIF('47ппа-1_ИТ'!$W$3:$W$16,J12)</f>
        <v>0</v>
      </c>
      <c r="K23" s="168">
        <f>COUNTIF('47ппа-1_ИТ'!$W$3:$W$16,K12)</f>
        <v>0</v>
      </c>
      <c r="L23" s="168">
        <f>COUNTIF('47ппа-1_ИТ'!$W$3:$W$16,L12)</f>
        <v>0</v>
      </c>
      <c r="M23" s="168">
        <f>COUNTIF('47ппа-1_ИТ'!$W$3:$W$16,M12)</f>
        <v>0</v>
      </c>
      <c r="N23" s="169">
        <f>$A$23-SUM(C23:M23)</f>
        <v>0</v>
      </c>
      <c r="O23" s="170">
        <f>'47ппа-1_ИТ'!W17</f>
        <v>7.153846153846154</v>
      </c>
      <c r="P23" s="171">
        <f>SUM(C23:I23)/$A$23</f>
        <v>1</v>
      </c>
      <c r="Q23" s="172">
        <f>SUM(C23:F23)/$A$23</f>
        <v>0.7857142857142857</v>
      </c>
    </row>
    <row r="24" spans="1:17" ht="12.75">
      <c r="A24" s="173" t="s">
        <v>218</v>
      </c>
      <c r="B24" s="174" t="s">
        <v>1</v>
      </c>
      <c r="C24" s="161">
        <f>COUNTIF('47ппа-1_Прогр'!$S$3:$S$16,C12)</f>
        <v>0</v>
      </c>
      <c r="D24" s="161">
        <f>COUNTIF('47ппа-1_Прогр'!$S$3:$S$16,D12)</f>
        <v>3</v>
      </c>
      <c r="E24" s="161">
        <f>COUNTIF('47ппа-1_Прогр'!$S$3:$S$16,E12)</f>
        <v>0</v>
      </c>
      <c r="F24" s="161">
        <f>COUNTIF('47ппа-1_Прогр'!$S$3:$S$16,F12)</f>
        <v>4</v>
      </c>
      <c r="G24" s="161">
        <f>COUNTIF('47ппа-1_Прогр'!$S$3:$S$16,G12)</f>
        <v>2</v>
      </c>
      <c r="H24" s="161">
        <f>COUNTIF('47ппа-1_Прогр'!$S$3:$S$16,H12)</f>
        <v>3</v>
      </c>
      <c r="I24" s="161">
        <f>COUNTIF('47ппа-1_Прогр'!$S$3:$S$16,I12)</f>
        <v>2</v>
      </c>
      <c r="J24" s="161">
        <f>COUNTIF('47ппа-1_Прогр'!$S$3:$S$16,J12)</f>
        <v>0</v>
      </c>
      <c r="K24" s="161">
        <f>COUNTIF('47ппа-1_Прогр'!$S$3:$S$16,K12)</f>
        <v>0</v>
      </c>
      <c r="L24" s="161">
        <f>COUNTIF('47ппа-1_Прогр'!$S$3:$S$16,L12)</f>
        <v>0</v>
      </c>
      <c r="M24" s="161">
        <f>COUNTIF('47ппа-1_Прогр'!$S$3:$S$16,M12)</f>
        <v>0</v>
      </c>
      <c r="N24" s="161">
        <f>$A$25-SUM(C24:M24)</f>
        <v>0</v>
      </c>
      <c r="O24" s="162">
        <f>'47ппа-1_Прогр'!S17</f>
        <v>6.428571428571429</v>
      </c>
      <c r="P24" s="163">
        <f>SUM(C24:I24)/$A$25</f>
        <v>1</v>
      </c>
      <c r="Q24" s="164">
        <f>SUM(C24:F24)/$A$25</f>
        <v>0.5</v>
      </c>
    </row>
    <row r="25" spans="1:17" ht="13.5" thickBot="1">
      <c r="A25" s="167">
        <f>'47ппа-1_Прогр'!B16</f>
        <v>14</v>
      </c>
      <c r="B25" s="175" t="s">
        <v>7</v>
      </c>
      <c r="C25" s="169">
        <f>COUNTIF('47ппа-1_Прогр'!$X$3:$X$16,C12)</f>
        <v>0</v>
      </c>
      <c r="D25" s="169">
        <f>COUNTIF('47ппа-1_Прогр'!$X$3:$X$16,D12)</f>
        <v>2</v>
      </c>
      <c r="E25" s="169">
        <f>COUNTIF('47ппа-1_Прогр'!$X$3:$X$16,E12)</f>
        <v>4</v>
      </c>
      <c r="F25" s="169">
        <f>COUNTIF('47ппа-1_Прогр'!$X$3:$X$16,F12)</f>
        <v>5</v>
      </c>
      <c r="G25" s="169">
        <f>COUNTIF('47ппа-1_Прогр'!$X$3:$X$16,G12)</f>
        <v>2</v>
      </c>
      <c r="H25" s="169">
        <f>COUNTIF('47ппа-1_Прогр'!$X$3:$X$16,H12)</f>
        <v>0</v>
      </c>
      <c r="I25" s="169">
        <f>COUNTIF('47ппа-1_Прогр'!$X$3:$X$16,I12)</f>
        <v>1</v>
      </c>
      <c r="J25" s="169">
        <f>COUNTIF('47ппа-1_Прогр'!$X$3:$X$16,J12)</f>
        <v>0</v>
      </c>
      <c r="K25" s="169">
        <f>COUNTIF('47ппа-1_Прогр'!$X$3:$X$16,K12)</f>
        <v>0</v>
      </c>
      <c r="L25" s="169">
        <f>COUNTIF('47ппа-1_Прогр'!$X$3:$X$16,L12)</f>
        <v>0</v>
      </c>
      <c r="M25" s="169">
        <f>COUNTIF('47ппа-1_Прогр'!$X$3:$X$16,M12)</f>
        <v>0</v>
      </c>
      <c r="N25" s="169">
        <f>$A$25-SUM(C25:M25)</f>
        <v>0</v>
      </c>
      <c r="O25" s="170">
        <f>'47ппа-1_Прогр'!X17</f>
        <v>7.214285714285714</v>
      </c>
      <c r="P25" s="171">
        <f>SUM(C25:I25)/$A$25</f>
        <v>1</v>
      </c>
      <c r="Q25" s="172">
        <f>SUM(C25:F25)/$A$25</f>
        <v>0.7857142857142857</v>
      </c>
    </row>
    <row r="26" spans="1:17" ht="12.75">
      <c r="A26" s="173" t="s">
        <v>219</v>
      </c>
      <c r="B26" s="174" t="s">
        <v>1</v>
      </c>
      <c r="C26" s="161">
        <f>COUNTIF('213ту-1_СК_ИТ'!$F$3:$F$14,C12)</f>
        <v>4</v>
      </c>
      <c r="D26" s="161">
        <f>COUNTIF('213ту-1_СК_ИТ'!$F$3:$F$14,D12)</f>
        <v>3</v>
      </c>
      <c r="E26" s="161">
        <f>COUNTIF('213ту-1_СК_ИТ'!$F$3:$F$14,E12)</f>
        <v>4</v>
      </c>
      <c r="F26" s="161">
        <f>COUNTIF('213ту-1_СК_ИТ'!$F$3:$F$14,F12)</f>
        <v>1</v>
      </c>
      <c r="G26" s="161">
        <f>COUNTIF('213ту-1_СК_ИТ'!$F$3:$F$14,G12)</f>
        <v>0</v>
      </c>
      <c r="H26" s="161">
        <f>COUNTIF('213ту-1_СК_ИТ'!$F$3:$F$14,H12)</f>
        <v>0</v>
      </c>
      <c r="I26" s="161">
        <f>COUNTIF('213ту-1_СК_ИТ'!$F$3:$F$14,I12)</f>
        <v>0</v>
      </c>
      <c r="J26" s="161">
        <f>COUNTIF('213ту-1_СК_ИТ'!$F$3:$F$14,J12)</f>
        <v>0</v>
      </c>
      <c r="K26" s="161">
        <f>COUNTIF('213ту-1_СК_ИТ'!$F$3:$F$14,K12)</f>
        <v>0</v>
      </c>
      <c r="L26" s="161">
        <f>COUNTIF('213ту-1_СК_ИТ'!$F$3:$F$14,L12)</f>
        <v>0</v>
      </c>
      <c r="M26" s="161">
        <f>COUNTIF('213ту-1_СК_ИТ'!$F$3:$F$14,M12)</f>
        <v>0</v>
      </c>
      <c r="N26" s="161">
        <f>$A$27-SUM(C26:M26)</f>
        <v>0</v>
      </c>
      <c r="O26" s="162">
        <f>'213ту-1_СК_ИТ'!F15</f>
        <v>8.833333333333334</v>
      </c>
      <c r="P26" s="163">
        <f>SUM(C26:I26)/$A$27</f>
        <v>1</v>
      </c>
      <c r="Q26" s="164">
        <f>SUM(C26:F26)/$A$27</f>
        <v>1</v>
      </c>
    </row>
    <row r="27" spans="1:17" ht="13.5" thickBot="1">
      <c r="A27" s="167">
        <f>'213ту-1_СК_ИТ'!B14</f>
        <v>12</v>
      </c>
      <c r="B27" s="175" t="s">
        <v>7</v>
      </c>
      <c r="C27" s="168">
        <f>COUNTIF('213ту-1_СК_ИТ'!$P$3:$P$14,C12)</f>
        <v>0</v>
      </c>
      <c r="D27" s="168">
        <f>COUNTIF('213ту-1_СК_ИТ'!$P$3:$P$14,D12)</f>
        <v>0</v>
      </c>
      <c r="E27" s="168">
        <f>COUNTIF('213ту-1_СК_ИТ'!$P$3:$P$14,E12)</f>
        <v>4</v>
      </c>
      <c r="F27" s="168">
        <f>COUNTIF('213ту-1_СК_ИТ'!$P$3:$P$14,F12)</f>
        <v>7</v>
      </c>
      <c r="G27" s="168">
        <f>COUNTIF('213ту-1_СК_ИТ'!$P$3:$P$14,G12)</f>
        <v>1</v>
      </c>
      <c r="H27" s="168">
        <f>COUNTIF('213ту-1_СК_ИТ'!$P$3:$P$14,H12)</f>
        <v>0</v>
      </c>
      <c r="I27" s="168">
        <f>COUNTIF('213ту-1_СК_ИТ'!$P$3:$P$14,I12)</f>
        <v>0</v>
      </c>
      <c r="J27" s="168">
        <f>COUNTIF('213ту-1_СК_ИТ'!$P$3:$P$14,J12)</f>
        <v>0</v>
      </c>
      <c r="K27" s="168">
        <f>COUNTIF('213ту-1_СК_ИТ'!$P$3:$P$14,K12)</f>
        <v>0</v>
      </c>
      <c r="L27" s="168">
        <f>COUNTIF('213ту-1_СК_ИТ'!$P$3:$P$14,L12)</f>
        <v>0</v>
      </c>
      <c r="M27" s="168">
        <f>COUNTIF('213ту-1_СК_ИТ'!$P$3:$P$14,M12)</f>
        <v>0</v>
      </c>
      <c r="N27" s="169">
        <f>$A$27-SUM(C27:M27)</f>
        <v>0</v>
      </c>
      <c r="O27" s="170">
        <f>'213ту-1_СК_ИТ'!P15</f>
        <v>7.25</v>
      </c>
      <c r="P27" s="171">
        <f>SUM(C27:I27)/$A$27</f>
        <v>1</v>
      </c>
      <c r="Q27" s="172">
        <f>SUM(C27:F27)/$A$27</f>
        <v>0.9166666666666666</v>
      </c>
    </row>
    <row r="28" spans="1:17" ht="12.75">
      <c r="A28" s="173" t="s">
        <v>220</v>
      </c>
      <c r="B28" s="174" t="s">
        <v>1</v>
      </c>
      <c r="C28" s="161">
        <f>COUNTIF('214тку-1_СК_ИТ'!$F$3:$F$11,C12)</f>
        <v>0</v>
      </c>
      <c r="D28" s="161">
        <f>COUNTIF('214тку-1_СК_ИТ'!$F$3:$F$11,D12)</f>
        <v>1</v>
      </c>
      <c r="E28" s="161">
        <f>COUNTIF('214тку-1_СК_ИТ'!$F$3:$F$11,E12)</f>
        <v>0</v>
      </c>
      <c r="F28" s="161">
        <f>COUNTIF('214тку-1_СК_ИТ'!$F$3:$F$11,F12)</f>
        <v>1</v>
      </c>
      <c r="G28" s="161">
        <f>COUNTIF('214тку-1_СК_ИТ'!$F$3:$F$11,G12)</f>
        <v>7</v>
      </c>
      <c r="H28" s="161">
        <f>COUNTIF('214тку-1_СК_ИТ'!$F$3:$F$11,H12)</f>
        <v>0</v>
      </c>
      <c r="I28" s="161">
        <f>COUNTIF('214тку-1_СК_ИТ'!$F$3:$F$11,I12)</f>
        <v>0</v>
      </c>
      <c r="J28" s="161">
        <f>COUNTIF('214тку-1_СК_ИТ'!$F$3:$F$11,J12)</f>
        <v>0</v>
      </c>
      <c r="K28" s="161">
        <f>COUNTIF('214тку-1_СК_ИТ'!$F$3:$F$11,K12)</f>
        <v>0</v>
      </c>
      <c r="L28" s="161">
        <f>COUNTIF('214тку-1_СК_ИТ'!$F$3:$F$11,L12)</f>
        <v>0</v>
      </c>
      <c r="M28" s="161">
        <f>COUNTIF('214тку-1_СК_ИТ'!$F$3:$F$11,M12)</f>
        <v>0</v>
      </c>
      <c r="N28" s="161">
        <f>$A$29-SUM(C28:M28)</f>
        <v>0</v>
      </c>
      <c r="O28" s="162">
        <f>'214тку-1_СК_ИТ'!F12</f>
        <v>6.444444444444445</v>
      </c>
      <c r="P28" s="163">
        <f>SUM(C28:I28)/$A$29</f>
        <v>1</v>
      </c>
      <c r="Q28" s="164">
        <f>SUM(C28:F28)/$A$29</f>
        <v>0.2222222222222222</v>
      </c>
    </row>
    <row r="29" spans="1:17" ht="13.5" thickBot="1">
      <c r="A29" s="167">
        <f>'214тку-1_СК_ИТ'!B11</f>
        <v>9</v>
      </c>
      <c r="B29" s="175" t="s">
        <v>7</v>
      </c>
      <c r="C29" s="168">
        <f>COUNTIF('214тку-1_СК_ИТ'!$P$3:$P$11,C12)</f>
        <v>0</v>
      </c>
      <c r="D29" s="168">
        <f>COUNTIF('214тку-1_СК_ИТ'!$P$3:$P$11,D12)</f>
        <v>0</v>
      </c>
      <c r="E29" s="168">
        <f>COUNTIF('214тку-1_СК_ИТ'!$P$3:$P$11,E12)</f>
        <v>0</v>
      </c>
      <c r="F29" s="168">
        <f>COUNTIF('214тку-1_СК_ИТ'!$P$3:$P$11,F12)</f>
        <v>2</v>
      </c>
      <c r="G29" s="168">
        <f>COUNTIF('214тку-1_СК_ИТ'!$P$3:$P$11,G12)</f>
        <v>3</v>
      </c>
      <c r="H29" s="168">
        <f>COUNTIF('214тку-1_СК_ИТ'!$P$3:$P$11,H12)</f>
        <v>3</v>
      </c>
      <c r="I29" s="168">
        <f>COUNTIF('214тку-1_СК_ИТ'!$P$3:$P$11,I12)</f>
        <v>1</v>
      </c>
      <c r="J29" s="168">
        <f>COUNTIF('214тку-1_СК_ИТ'!$P$3:$P$11,J12)</f>
        <v>0</v>
      </c>
      <c r="K29" s="168">
        <f>COUNTIF('214тку-1_СК_ИТ'!$P$3:$P$11,K12)</f>
        <v>0</v>
      </c>
      <c r="L29" s="168">
        <f>COUNTIF('214тку-1_СК_ИТ'!$P$3:$P$11,L12)</f>
        <v>0</v>
      </c>
      <c r="M29" s="168">
        <f>COUNTIF('214тку-1_СК_ИТ'!$P$3:$P$11,M12)</f>
        <v>0</v>
      </c>
      <c r="N29" s="169">
        <f>$A$29-SUM(C29:M29)</f>
        <v>0</v>
      </c>
      <c r="O29" s="170">
        <f>'214тку-1_СК_ИТ'!P12</f>
        <v>5.666666666666667</v>
      </c>
      <c r="P29" s="171">
        <f>SUM(C29:I29)/$A$29</f>
        <v>1</v>
      </c>
      <c r="Q29" s="172">
        <f>SUM(C29:F29)/$A$29</f>
        <v>0.2222222222222222</v>
      </c>
    </row>
    <row r="30" spans="1:17" ht="13.5" thickBot="1">
      <c r="A30" s="176" t="s">
        <v>20</v>
      </c>
      <c r="B30" s="177">
        <f>SUM(A14:A29)</f>
        <v>123</v>
      </c>
      <c r="C30" s="177">
        <f>SUM(C16,C19,C21,C23,C25,C27,C29)</f>
        <v>14</v>
      </c>
      <c r="D30" s="177">
        <f aca="true" t="shared" si="0" ref="D30:M30">SUM(D16,D19,D21,D23,D25,D27,D29)</f>
        <v>26</v>
      </c>
      <c r="E30" s="177">
        <f t="shared" si="0"/>
        <v>23</v>
      </c>
      <c r="F30" s="177">
        <f t="shared" si="0"/>
        <v>27</v>
      </c>
      <c r="G30" s="177">
        <f t="shared" si="0"/>
        <v>16</v>
      </c>
      <c r="H30" s="177">
        <f t="shared" si="0"/>
        <v>10</v>
      </c>
      <c r="I30" s="177">
        <f t="shared" si="0"/>
        <v>7</v>
      </c>
      <c r="J30" s="177">
        <f t="shared" si="0"/>
        <v>0</v>
      </c>
      <c r="K30" s="177">
        <f t="shared" si="0"/>
        <v>0</v>
      </c>
      <c r="L30" s="177">
        <f t="shared" si="0"/>
        <v>0</v>
      </c>
      <c r="M30" s="177">
        <f t="shared" si="0"/>
        <v>0</v>
      </c>
      <c r="N30" s="177">
        <f>SUM(N16,N19,N21,N23,N25,N27,N29)</f>
        <v>0</v>
      </c>
      <c r="O30" s="178">
        <f>AVERAGE(O16,O19,O21,O23,O25,O27,O29)</f>
        <v>7.232250130821559</v>
      </c>
      <c r="P30" s="179">
        <f>SUM(C30:I30)/$B$30</f>
        <v>1</v>
      </c>
      <c r="Q30" s="180">
        <f>SUM(C30:F30)/$B$30</f>
        <v>0.7317073170731707</v>
      </c>
    </row>
    <row r="32" spans="1:15" ht="12.75">
      <c r="A32" s="22" t="s">
        <v>14</v>
      </c>
      <c r="B32" s="23">
        <f ca="1">TODAY()</f>
        <v>42643</v>
      </c>
      <c r="N32" s="22" t="s">
        <v>15</v>
      </c>
      <c r="O32" s="15" t="s">
        <v>16</v>
      </c>
    </row>
    <row r="34" spans="1:13" ht="12.75">
      <c r="A34" s="1" t="s">
        <v>39</v>
      </c>
      <c r="B34" s="52">
        <f>C30+D30</f>
        <v>40</v>
      </c>
      <c r="C34" s="285" t="s">
        <v>25</v>
      </c>
      <c r="D34" s="285"/>
      <c r="J34" s="285" t="s">
        <v>27</v>
      </c>
      <c r="K34" s="285"/>
      <c r="L34" s="53"/>
      <c r="M34" s="53"/>
    </row>
    <row r="35" spans="1:16" ht="12.75">
      <c r="A35" s="1" t="s">
        <v>40</v>
      </c>
      <c r="B35" s="52">
        <f>E30+F30</f>
        <v>50</v>
      </c>
      <c r="C35" s="12" t="s">
        <v>24</v>
      </c>
      <c r="D35" s="281" t="s">
        <v>23</v>
      </c>
      <c r="E35" s="281"/>
      <c r="F35" s="281" t="s">
        <v>26</v>
      </c>
      <c r="G35" s="281"/>
      <c r="H35" s="281"/>
      <c r="J35" s="12" t="s">
        <v>24</v>
      </c>
      <c r="K35" s="281" t="s">
        <v>23</v>
      </c>
      <c r="L35" s="281"/>
      <c r="M35" s="281"/>
      <c r="N35" s="281"/>
      <c r="O35" s="281" t="s">
        <v>26</v>
      </c>
      <c r="P35" s="281"/>
    </row>
    <row r="36" spans="1:16" ht="12.75">
      <c r="A36" s="1" t="s">
        <v>41</v>
      </c>
      <c r="B36" s="52">
        <f>SUM(G30:I30)</f>
        <v>33</v>
      </c>
      <c r="C36" s="38">
        <f>MAX('25в_ПО'!Y3:Y30)</f>
        <v>10</v>
      </c>
      <c r="D36" s="292" t="str">
        <f>A14</f>
        <v>25в ПО</v>
      </c>
      <c r="E36" s="292"/>
      <c r="F36" s="318" t="str">
        <f>VLOOKUP(C36,'25в_ПО'!A3:C30,3,0)</f>
        <v>Плотников Дмитрий</v>
      </c>
      <c r="G36" s="319"/>
      <c r="H36" s="320"/>
      <c r="J36" s="44">
        <f>MIN('25в_ПО'!Y3:Y30)</f>
        <v>3.4285714285714284</v>
      </c>
      <c r="K36" s="318" t="str">
        <f aca="true" t="shared" si="1" ref="K36:K42">D36</f>
        <v>25в ПО</v>
      </c>
      <c r="L36" s="319"/>
      <c r="M36" s="319"/>
      <c r="N36" s="320"/>
      <c r="O36" s="286" t="str">
        <f>VLOOKUP(J36,'25в_ПО'!A3:C30,3,0)</f>
        <v>Орловец Юрий</v>
      </c>
      <c r="P36" s="287"/>
    </row>
    <row r="37" spans="1:16" ht="12.75">
      <c r="A37" s="1" t="s">
        <v>42</v>
      </c>
      <c r="B37" s="52">
        <f>SUM(J30:M30)</f>
        <v>0</v>
      </c>
      <c r="C37" s="38">
        <f>MAX('46ппа_САПР'!P3:P28)</f>
        <v>9.714285714285714</v>
      </c>
      <c r="D37" s="318" t="str">
        <f>A20</f>
        <v>46ппа САПР</v>
      </c>
      <c r="E37" s="320"/>
      <c r="F37" s="318" t="str">
        <f>VLOOKUP(C37,'46ппа_САПР'!A3:C28,3,0)</f>
        <v>Бернацкий Алексей</v>
      </c>
      <c r="G37" s="319"/>
      <c r="H37" s="320"/>
      <c r="J37" s="44">
        <f>MIN('46ппа_САПР'!P3:P28)</f>
        <v>5.5</v>
      </c>
      <c r="K37" s="318" t="str">
        <f t="shared" si="1"/>
        <v>46ппа САПР</v>
      </c>
      <c r="L37" s="319"/>
      <c r="M37" s="319"/>
      <c r="N37" s="320"/>
      <c r="O37" s="286" t="str">
        <f>VLOOKUP(J37,'46ппа_САПР'!A3:C28,3,0)</f>
        <v>Шеванюк Михаил</v>
      </c>
      <c r="P37" s="287"/>
    </row>
    <row r="38" spans="1:16" ht="12.75">
      <c r="A38" s="1" t="s">
        <v>43</v>
      </c>
      <c r="B38" s="52">
        <f>N30</f>
        <v>0</v>
      </c>
      <c r="C38" s="38">
        <f>MAX('26вк_ПО'!Y3:Y23)</f>
        <v>9.090909090909092</v>
      </c>
      <c r="D38" s="292" t="str">
        <f>A17</f>
        <v>26вк ПО</v>
      </c>
      <c r="E38" s="292"/>
      <c r="F38" s="318" t="str">
        <f>VLOOKUP(C38,'26вк_ПО'!A3:C23,3,0)</f>
        <v>Царук Алексей</v>
      </c>
      <c r="G38" s="319"/>
      <c r="H38" s="320"/>
      <c r="J38" s="44">
        <f>MIN('26вк_ПО'!Y3:Y23)</f>
        <v>2.823529411764706</v>
      </c>
      <c r="K38" s="318" t="str">
        <f t="shared" si="1"/>
        <v>26вк ПО</v>
      </c>
      <c r="L38" s="319"/>
      <c r="M38" s="319"/>
      <c r="N38" s="320"/>
      <c r="O38" s="286" t="str">
        <f>VLOOKUP(J38,'26вк_ПО'!A3:C23,3,0)</f>
        <v>Макусь Сергей</v>
      </c>
      <c r="P38" s="287"/>
    </row>
    <row r="39" spans="3:16" ht="12.75">
      <c r="C39" s="38">
        <f>MAX('47ппа-1_ИТ'!V3:V16)</f>
        <v>8.25</v>
      </c>
      <c r="D39" s="318" t="str">
        <f>A22</f>
        <v>47ппа-1 ИТ</v>
      </c>
      <c r="E39" s="320"/>
      <c r="F39" s="318" t="str">
        <f>VLOOKUP(C39,'47ппа-1_ИТ'!A3:C16,3,0)</f>
        <v>Зданович Леонид</v>
      </c>
      <c r="G39" s="319"/>
      <c r="H39" s="320"/>
      <c r="J39" s="44">
        <f>MIN('47ппа-1_ИТ'!V3:V16)</f>
        <v>4</v>
      </c>
      <c r="K39" s="50" t="str">
        <f t="shared" si="1"/>
        <v>47ппа-1 ИТ</v>
      </c>
      <c r="L39" s="77"/>
      <c r="M39" s="77"/>
      <c r="N39" s="51"/>
      <c r="O39" s="286" t="str">
        <f>VLOOKUP(J39,'47ппа-1_ИТ'!A3:C16,3,0)</f>
        <v>Кошко Сергей</v>
      </c>
      <c r="P39" s="287"/>
    </row>
    <row r="40" spans="3:16" ht="12.75">
      <c r="C40" s="38">
        <f>MAX('47ппа-1_Прогр'!W3:W16)</f>
        <v>8.666666666666666</v>
      </c>
      <c r="D40" s="318" t="str">
        <f>A24</f>
        <v>47ппа-1 Прогр.</v>
      </c>
      <c r="E40" s="320"/>
      <c r="F40" s="318" t="str">
        <f>VLOOKUP(C40,'47ппа-1_Прогр'!A3:C16,3,0)</f>
        <v>Зданович Леонид</v>
      </c>
      <c r="G40" s="319"/>
      <c r="H40" s="320"/>
      <c r="J40" s="44">
        <f>MIN('47ппа-1_Прогр'!W3:W16)</f>
        <v>4</v>
      </c>
      <c r="K40" s="318" t="str">
        <f t="shared" si="1"/>
        <v>47ппа-1 Прогр.</v>
      </c>
      <c r="L40" s="319"/>
      <c r="M40" s="319"/>
      <c r="N40" s="320"/>
      <c r="O40" s="286" t="str">
        <f>VLOOKUP(J40,'47ппа-1_Прогр'!A3:C16,3,0)</f>
        <v>Зенкевич Александр</v>
      </c>
      <c r="P40" s="287"/>
    </row>
    <row r="41" spans="3:16" ht="12.75">
      <c r="C41" s="38">
        <f>MAX('213ту-1_СК_ИТ'!A3:A14)</f>
        <v>8</v>
      </c>
      <c r="D41" s="318" t="str">
        <f>A26</f>
        <v>213ту-1 СК ИТ</v>
      </c>
      <c r="E41" s="320"/>
      <c r="F41" s="318" t="str">
        <f>VLOOKUP(C41,'213ту-1_СК_ИТ'!A3:C14,3,0)</f>
        <v>Лукьянов Александр</v>
      </c>
      <c r="G41" s="319"/>
      <c r="H41" s="320"/>
      <c r="J41" s="44">
        <f>MIN('213ту-1_СК_ИТ'!A3:A14)</f>
        <v>6.333333333333333</v>
      </c>
      <c r="K41" s="318" t="str">
        <f t="shared" si="1"/>
        <v>213ту-1 СК ИТ</v>
      </c>
      <c r="L41" s="319"/>
      <c r="M41" s="319"/>
      <c r="N41" s="320"/>
      <c r="O41" s="286" t="str">
        <f>VLOOKUP(J41,'213ту-1_СК_ИТ'!A3:C14,3,0)</f>
        <v>Богдан Владислав</v>
      </c>
      <c r="P41" s="287"/>
    </row>
    <row r="42" spans="3:16" ht="12.75">
      <c r="C42" s="38">
        <f>MAX('214тку-1_СК_ИТ'!O3:O13)</f>
        <v>6.833333333333333</v>
      </c>
      <c r="D42" s="50" t="str">
        <f>A28</f>
        <v>214тку-1 СК ИТ</v>
      </c>
      <c r="E42" s="51"/>
      <c r="F42" s="318" t="str">
        <f>VLOOKUP(C42,'214тку-1_СК_ИТ'!A3:C13,3,0)</f>
        <v>Актунович Ярослав</v>
      </c>
      <c r="G42" s="319"/>
      <c r="H42" s="320"/>
      <c r="J42" s="44">
        <f>MIN('214тку-1_СК_ИТ'!O3:O13)</f>
        <v>4.142857142857143</v>
      </c>
      <c r="K42" s="318" t="str">
        <f t="shared" si="1"/>
        <v>214тку-1 СК ИТ</v>
      </c>
      <c r="L42" s="319"/>
      <c r="M42" s="319"/>
      <c r="N42" s="320"/>
      <c r="O42" s="286" t="str">
        <f>VLOOKUP(J42,'214тку-1_СК_ИТ'!A3:C13,3,0)</f>
        <v>Лапко Владислав</v>
      </c>
      <c r="P42" s="287"/>
    </row>
    <row r="43" spans="2:18" ht="12.75">
      <c r="B43" s="39" t="s">
        <v>28</v>
      </c>
      <c r="C43" s="43">
        <f>MAX(C36:C42)</f>
        <v>10</v>
      </c>
      <c r="D43" s="324" t="str">
        <f>VLOOKUP(C43,C36:E42,2,0)</f>
        <v>25в ПО</v>
      </c>
      <c r="E43" s="325"/>
      <c r="F43" s="40" t="str">
        <f>VLOOKUP(C43,C36:H42,4,0)</f>
        <v>Плотников Дмитрий</v>
      </c>
      <c r="G43" s="41"/>
      <c r="H43" s="42"/>
      <c r="J43" s="45">
        <f>MIN(J36:J42)</f>
        <v>2.823529411764706</v>
      </c>
      <c r="K43" s="288" t="str">
        <f>VLOOKUP(J43,J36:N42,2,0)</f>
        <v>26вк ПО</v>
      </c>
      <c r="L43" s="290"/>
      <c r="M43" s="290"/>
      <c r="N43" s="289"/>
      <c r="O43" s="288" t="str">
        <f>VLOOKUP(J43,J36:P42,6,0)</f>
        <v>Макусь Сергей</v>
      </c>
      <c r="P43" s="289"/>
      <c r="Q43" s="46" t="s">
        <v>29</v>
      </c>
      <c r="R43" s="29"/>
    </row>
  </sheetData>
  <sheetProtection/>
  <mergeCells count="42">
    <mergeCell ref="D40:E40"/>
    <mergeCell ref="K41:N41"/>
    <mergeCell ref="D43:E43"/>
    <mergeCell ref="F35:H35"/>
    <mergeCell ref="F36:H36"/>
    <mergeCell ref="F38:H38"/>
    <mergeCell ref="F42:H42"/>
    <mergeCell ref="F40:H40"/>
    <mergeCell ref="D39:E39"/>
    <mergeCell ref="D37:E37"/>
    <mergeCell ref="D41:E41"/>
    <mergeCell ref="O41:P41"/>
    <mergeCell ref="E5:G5"/>
    <mergeCell ref="D36:E36"/>
    <mergeCell ref="K36:N36"/>
    <mergeCell ref="F41:H41"/>
    <mergeCell ref="A5:D5"/>
    <mergeCell ref="A6:D6"/>
    <mergeCell ref="A7:D7"/>
    <mergeCell ref="D38:E38"/>
    <mergeCell ref="O40:P40"/>
    <mergeCell ref="K40:N40"/>
    <mergeCell ref="O43:P43"/>
    <mergeCell ref="K43:N43"/>
    <mergeCell ref="O42:P42"/>
    <mergeCell ref="K42:N42"/>
    <mergeCell ref="O37:P37"/>
    <mergeCell ref="O39:P39"/>
    <mergeCell ref="K37:N37"/>
    <mergeCell ref="F39:H39"/>
    <mergeCell ref="O38:P38"/>
    <mergeCell ref="K38:N38"/>
    <mergeCell ref="A8:D8"/>
    <mergeCell ref="O35:P35"/>
    <mergeCell ref="A10:D10"/>
    <mergeCell ref="F37:H37"/>
    <mergeCell ref="D35:E35"/>
    <mergeCell ref="K35:N35"/>
    <mergeCell ref="A9:D9"/>
    <mergeCell ref="C34:D34"/>
    <mergeCell ref="O36:P36"/>
    <mergeCell ref="J34:K34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C62" sqref="C62"/>
    </sheetView>
  </sheetViews>
  <sheetFormatPr defaultColWidth="9.00390625" defaultRowHeight="12.75"/>
  <cols>
    <col min="3" max="3" width="11.625" style="0" customWidth="1"/>
  </cols>
  <sheetData>
    <row r="1" ht="12.75">
      <c r="A1" s="5" t="s">
        <v>44</v>
      </c>
    </row>
    <row r="44" spans="1:3" ht="12.75">
      <c r="A44" s="12" t="s">
        <v>7</v>
      </c>
      <c r="B44" s="12" t="s">
        <v>24</v>
      </c>
      <c r="C44" s="12" t="s">
        <v>45</v>
      </c>
    </row>
    <row r="45" spans="1:3" ht="12.75">
      <c r="A45" s="1" t="s">
        <v>51</v>
      </c>
      <c r="B45" s="44">
        <v>6.59</v>
      </c>
      <c r="C45" s="47">
        <v>0.54</v>
      </c>
    </row>
    <row r="46" spans="1:3" ht="12.75">
      <c r="A46" s="1" t="s">
        <v>52</v>
      </c>
      <c r="B46" s="44">
        <v>7.21</v>
      </c>
      <c r="C46" s="47">
        <v>0.68</v>
      </c>
    </row>
    <row r="47" spans="1:3" ht="12.75">
      <c r="A47" s="1" t="s">
        <v>53</v>
      </c>
      <c r="B47" s="44">
        <v>7.03</v>
      </c>
      <c r="C47" s="47">
        <v>0.66</v>
      </c>
    </row>
    <row r="48" spans="1:3" ht="12.75">
      <c r="A48" s="1" t="s">
        <v>54</v>
      </c>
      <c r="B48" s="44">
        <v>6.95</v>
      </c>
      <c r="C48" s="47">
        <v>0.6</v>
      </c>
    </row>
    <row r="49" spans="1:3" ht="12.75">
      <c r="A49" s="1" t="s">
        <v>55</v>
      </c>
      <c r="B49" s="44">
        <v>7.42</v>
      </c>
      <c r="C49" s="47">
        <v>0.71</v>
      </c>
    </row>
    <row r="50" spans="1:3" ht="12.75">
      <c r="A50" s="1" t="s">
        <v>56</v>
      </c>
      <c r="B50" s="44">
        <v>7.16</v>
      </c>
      <c r="C50" s="47">
        <v>0.65</v>
      </c>
    </row>
    <row r="51" spans="1:3" ht="12.75">
      <c r="A51" s="1" t="s">
        <v>57</v>
      </c>
      <c r="B51" s="44">
        <v>7.5</v>
      </c>
      <c r="C51" s="47">
        <v>0.58</v>
      </c>
    </row>
    <row r="52" spans="1:3" ht="12.75">
      <c r="A52" s="1" t="s">
        <v>58</v>
      </c>
      <c r="B52" s="44">
        <v>7.14</v>
      </c>
      <c r="C52" s="47">
        <v>0.68</v>
      </c>
    </row>
    <row r="53" spans="1:3" ht="12.75">
      <c r="A53" s="1" t="s">
        <v>59</v>
      </c>
      <c r="B53" s="44">
        <v>6.29</v>
      </c>
      <c r="C53" s="47">
        <v>0.46</v>
      </c>
    </row>
    <row r="54" spans="1:3" ht="12.75">
      <c r="A54" s="1" t="s">
        <v>70</v>
      </c>
      <c r="B54" s="44">
        <v>7.18423254985755</v>
      </c>
      <c r="C54" s="47">
        <v>0.6214285714285714</v>
      </c>
    </row>
    <row r="55" spans="1:3" ht="12.75">
      <c r="A55" s="49" t="s">
        <v>71</v>
      </c>
      <c r="B55" s="44">
        <v>6.52</v>
      </c>
      <c r="C55" s="47">
        <v>0.52</v>
      </c>
    </row>
    <row r="56" spans="1:3" ht="12.75">
      <c r="A56" s="49" t="s">
        <v>80</v>
      </c>
      <c r="B56" s="44">
        <v>7.24</v>
      </c>
      <c r="C56" s="47">
        <v>0.7</v>
      </c>
    </row>
    <row r="57" spans="1:3" ht="12.75">
      <c r="A57" s="49" t="s">
        <v>81</v>
      </c>
      <c r="B57" s="44">
        <v>7.28</v>
      </c>
      <c r="C57" s="47">
        <v>0.69</v>
      </c>
    </row>
    <row r="58" spans="1:3" ht="12.75">
      <c r="A58" s="49" t="s">
        <v>82</v>
      </c>
      <c r="B58" s="44">
        <v>6.17</v>
      </c>
      <c r="C58" s="47">
        <v>0.4</v>
      </c>
    </row>
    <row r="59" spans="1:3" ht="12.75">
      <c r="A59" s="49" t="s">
        <v>85</v>
      </c>
      <c r="B59" s="44">
        <v>6.69</v>
      </c>
      <c r="C59" s="47">
        <v>0.6</v>
      </c>
    </row>
    <row r="60" spans="1:3" ht="12.75">
      <c r="A60" s="49" t="s">
        <v>108</v>
      </c>
      <c r="B60" s="44">
        <v>6.72</v>
      </c>
      <c r="C60" s="47">
        <v>0.61</v>
      </c>
    </row>
    <row r="61" spans="1:3" ht="12.75">
      <c r="A61" s="49" t="s">
        <v>253</v>
      </c>
      <c r="B61" s="44">
        <v>7.1</v>
      </c>
      <c r="C61" s="47">
        <v>0.7</v>
      </c>
    </row>
    <row r="62" spans="1:3" ht="12.75">
      <c r="A62" s="49" t="s">
        <v>254</v>
      </c>
      <c r="B62" s="44">
        <f>Отчет!O30</f>
        <v>7.232250130821559</v>
      </c>
      <c r="C62" s="47">
        <f>Отчет!Q30</f>
        <v>0.7317073170731707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MMasyukevich</cp:lastModifiedBy>
  <cp:lastPrinted>2015-06-25T11:18:24Z</cp:lastPrinted>
  <dcterms:created xsi:type="dcterms:W3CDTF">2004-12-18T17:35:54Z</dcterms:created>
  <dcterms:modified xsi:type="dcterms:W3CDTF">2016-09-30T09:00:02Z</dcterms:modified>
  <cp:category/>
  <cp:version/>
  <cp:contentType/>
  <cp:contentStatus/>
</cp:coreProperties>
</file>