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3.xml" ContentType="application/vnd.openxmlformats-officedocument.drawing+xml"/>
  <Override PartName="/xl/chartsheets/sheet3.xml" ContentType="application/vnd.openxmlformats-officedocument.spreadsheetml.chartsheet+xml"/>
  <Override PartName="/xl/drawings/drawing14.xml" ContentType="application/vnd.openxmlformats-officedocument.drawing+xml"/>
  <Override PartName="/xl/chartsheets/sheet4.xml" ContentType="application/vnd.openxmlformats-officedocument.spreadsheetml.chartsheet+xml"/>
  <Override PartName="/xl/drawings/drawing15.xml" ContentType="application/vnd.openxmlformats-officedocument.drawing+xml"/>
  <Override PartName="/xl/chartsheets/sheet5.xml" ContentType="application/vnd.openxmlformats-officedocument.spreadsheetml.chartsheet+xml"/>
  <Override PartName="/xl/drawings/drawing16.xml" ContentType="application/vnd.openxmlformats-officedocument.drawing+xml"/>
  <Override PartName="/xl/chartsheets/sheet6.xml" ContentType="application/vnd.openxmlformats-officedocument.spreadsheetml.chart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296" windowWidth="13290" windowHeight="7620" tabRatio="753" activeTab="5"/>
  </bookViews>
  <sheets>
    <sheet name="25в-1_ПО" sheetId="1" r:id="rId1"/>
    <sheet name="26вк-1_ПО" sheetId="2" r:id="rId2"/>
    <sheet name="25в_САПР" sheetId="3" r:id="rId3"/>
    <sheet name="26вк_САПР" sheetId="4" r:id="rId4"/>
    <sheet name="44ппа-1_ИТ" sheetId="5" r:id="rId5"/>
    <sheet name="45пп-1_ИТ" sheetId="6" r:id="rId6"/>
    <sheet name="46ппа-1_Прогр" sheetId="7" r:id="rId7"/>
    <sheet name="213ту-1_СК_ИТ" sheetId="8" r:id="rId8"/>
    <sheet name="214тку-1_СК_ИТ" sheetId="9" r:id="rId9"/>
    <sheet name="28су-2_ИТ" sheetId="10" r:id="rId10"/>
    <sheet name="141ИИТ-1_ЯП" sheetId="11" r:id="rId11"/>
    <sheet name="141ИИТ_ПСАС" sheetId="12" r:id="rId12"/>
    <sheet name="Отчет" sheetId="13" r:id="rId13"/>
    <sheet name="Лучшие" sheetId="14" r:id="rId14"/>
    <sheet name="Худшие" sheetId="15" r:id="rId15"/>
    <sheet name="Ср_балл" sheetId="16" r:id="rId16"/>
    <sheet name="Кач_успев" sheetId="17" r:id="rId17"/>
    <sheet name="Оценки" sheetId="18" r:id="rId18"/>
    <sheet name="Успеваемость" sheetId="19" r:id="rId19"/>
    <sheet name="Среднее_по_семестрам" sheetId="20" r:id="rId20"/>
  </sheets>
  <definedNames>
    <definedName name="a" localSheetId="11">'141ИИТ_ПСАС'!$B$3</definedName>
    <definedName name="a" localSheetId="2">'25в_САПР'!$B$3</definedName>
    <definedName name="a" localSheetId="3">'26вк_САПР'!$B$3</definedName>
    <definedName name="a">'44ппа-1_ИТ'!$B$3</definedName>
  </definedNames>
  <calcPr fullCalcOnLoad="1"/>
</workbook>
</file>

<file path=xl/sharedStrings.xml><?xml version="1.0" encoding="utf-8"?>
<sst xmlns="http://schemas.openxmlformats.org/spreadsheetml/2006/main" count="827" uniqueCount="327">
  <si>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</si>
  <si>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</si>
  <si>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</si>
  <si>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</si>
  <si>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</si>
  <si>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</si>
  <si>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</si>
  <si>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</si>
  <si>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</si>
  <si>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</si>
  <si>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</si>
  <si>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</si>
  <si>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</si>
  <si>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</si>
  <si>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</si>
  <si>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</si>
  <si>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</si>
  <si>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</si>
  <si>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</si>
  <si>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</si>
  <si>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</si>
  <si>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</si>
  <si>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</si>
  <si>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</si>
  <si>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</si>
  <si>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</si>
  <si>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</si>
  <si>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</si>
  <si>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</si>
  <si>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</si>
  <si>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</si>
  <si>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</si>
  <si>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</si>
  <si>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</si>
  <si>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</si>
  <si>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Компас</t>
  </si>
  <si>
    <t>Кол-во и % усп. (4 -10)</t>
  </si>
  <si>
    <t>Кол-во и % качеств. усп. (7-10)</t>
  </si>
  <si>
    <t xml:space="preserve">Спец. курс "Информационные технологии" (СК ИТ): 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</si>
  <si>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</si>
  <si>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</si>
  <si>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</si>
  <si>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</si>
  <si>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</si>
  <si>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</si>
  <si>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</si>
  <si>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</si>
  <si>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</si>
  <si>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</si>
  <si>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Программное обеспечение (ПО):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</si>
  <si>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</si>
  <si>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</si>
  <si>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</si>
  <si>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</si>
  <si>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</si>
  <si>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</si>
  <si>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</si>
  <si>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</si>
  <si>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</si>
  <si>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</si>
  <si>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</si>
  <si>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</si>
  <si>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ЛР4.1</t>
  </si>
  <si>
    <t>ЛР4.2</t>
  </si>
  <si>
    <t>ОКР1</t>
  </si>
  <si>
    <t>ЛР7</t>
  </si>
  <si>
    <t>ЛР9</t>
  </si>
  <si>
    <t>ЛР5</t>
  </si>
  <si>
    <t>ЛР6</t>
  </si>
  <si>
    <t>ЛР1.1</t>
  </si>
  <si>
    <t>ЛР1.2</t>
  </si>
  <si>
    <t>ЛР1.3</t>
  </si>
  <si>
    <t>ЛР1.4</t>
  </si>
  <si>
    <t>ЛР1.5</t>
  </si>
  <si>
    <t>ЛР4</t>
  </si>
  <si>
    <t>11/12-II</t>
  </si>
  <si>
    <t>12/13-I</t>
  </si>
  <si>
    <t>№</t>
  </si>
  <si>
    <t>№ комп.</t>
  </si>
  <si>
    <t>VII сем.</t>
  </si>
  <si>
    <t>Компас-3D</t>
  </si>
  <si>
    <t>Системы автоматизиров. проектирования (САПР)</t>
  </si>
  <si>
    <t>Варианты:</t>
  </si>
  <si>
    <t>1 гр. - N (по номеру компьютера)</t>
  </si>
  <si>
    <t>2 гр. - N + 13</t>
  </si>
  <si>
    <t>ЛР8</t>
  </si>
  <si>
    <t>Варианты по номеру компьютера (N)</t>
  </si>
  <si>
    <t>1 гр. - N + 13 (N - номер компьютера)</t>
  </si>
  <si>
    <t>2 гр. - N</t>
  </si>
  <si>
    <t>12/13-II</t>
  </si>
  <si>
    <t>13/14-I</t>
  </si>
  <si>
    <t>Архипов Александр</t>
  </si>
  <si>
    <t>Банцевич Павел</t>
  </si>
  <si>
    <t>Беняш Владислав</t>
  </si>
  <si>
    <t>Богдевич Игорь</t>
  </si>
  <si>
    <t>Винча Евгений</t>
  </si>
  <si>
    <t>Войткун Роман</t>
  </si>
  <si>
    <t>Гульник Виталий</t>
  </si>
  <si>
    <t>Домбровский Владислав</t>
  </si>
  <si>
    <t>Ирчиц Илья</t>
  </si>
  <si>
    <t>Картовицкий Евгений</t>
  </si>
  <si>
    <t>Качура Максим</t>
  </si>
  <si>
    <t>Колешко Алексей</t>
  </si>
  <si>
    <t>Конон Александр</t>
  </si>
  <si>
    <t>Белов Иван</t>
  </si>
  <si>
    <t>Боярчик Илона</t>
  </si>
  <si>
    <t>Бурблис Илья</t>
  </si>
  <si>
    <t>Дворонин Дмитрий</t>
  </si>
  <si>
    <t>Жамойтин Сергей</t>
  </si>
  <si>
    <t>Ивашевич Екатерина</t>
  </si>
  <si>
    <t>Игнатчик Денис</t>
  </si>
  <si>
    <t>Ильченко Алеся</t>
  </si>
  <si>
    <t>Кузнецов Сергей</t>
  </si>
  <si>
    <t>Латыш Владислав</t>
  </si>
  <si>
    <t>Варианты N (N - номер комп.)</t>
  </si>
  <si>
    <t>44ппа-1</t>
  </si>
  <si>
    <t>45пп-1</t>
  </si>
  <si>
    <t>13/14-II</t>
  </si>
  <si>
    <t>Варианты:N+13 (N - номер компьютера)</t>
  </si>
  <si>
    <t>14/15-I</t>
  </si>
  <si>
    <t>Варианты: N + 13 (N - номер компьютера). Начиная с ОКР1: N + 11</t>
  </si>
  <si>
    <t>C++Builder</t>
  </si>
  <si>
    <t>Программное обеспечение, гр. 25в-1, 3 курс.</t>
  </si>
  <si>
    <t>Программное обеспечение, гр. 26вк-1, 3 курс.</t>
  </si>
  <si>
    <t>Варианты по номеру компьютера (N).</t>
  </si>
  <si>
    <t>Системы автоматизированного проектирования, гр. 25в, 3 курс.</t>
  </si>
  <si>
    <t>Системы автоматизированного проектирования, гр. 26вк, 3 курс.</t>
  </si>
  <si>
    <t>Информационные технологии, гр. 44ппа-1, 4 курс.</t>
  </si>
  <si>
    <t>Информационные технологии, гр. 45пп-1, 4 курс.</t>
  </si>
  <si>
    <t>Бернацкий Алексей</t>
  </si>
  <si>
    <t>Гончарёнок Евгений</t>
  </si>
  <si>
    <t>Гришкевич Андрей</t>
  </si>
  <si>
    <t xml:space="preserve">Гришко Евгений </t>
  </si>
  <si>
    <t>Дутко Артем</t>
  </si>
  <si>
    <t>5</t>
  </si>
  <si>
    <t>Змитрович Станислав</t>
  </si>
  <si>
    <t>Змитрович Александр</t>
  </si>
  <si>
    <t>7</t>
  </si>
  <si>
    <t>Карпович Дмитрий</t>
  </si>
  <si>
    <t>Колошиц Владислав</t>
  </si>
  <si>
    <t>9</t>
  </si>
  <si>
    <t>Лагезо Артур</t>
  </si>
  <si>
    <t>10</t>
  </si>
  <si>
    <t>Лисовский Павел</t>
  </si>
  <si>
    <t>Мисюро Александр</t>
  </si>
  <si>
    <t>Мороз Михаил</t>
  </si>
  <si>
    <t>13</t>
  </si>
  <si>
    <t>IV сем.</t>
  </si>
  <si>
    <t>ЛР10</t>
  </si>
  <si>
    <t>ЛР11</t>
  </si>
  <si>
    <t>ЛР12</t>
  </si>
  <si>
    <t>ЛР13.1</t>
  </si>
  <si>
    <t>ЛР13.2</t>
  </si>
  <si>
    <t>ЛР14</t>
  </si>
  <si>
    <t>ЛР15</t>
  </si>
  <si>
    <t>ОКР2</t>
  </si>
  <si>
    <t>Варианты: N (N - номер комп.)</t>
  </si>
  <si>
    <t>Программирование, гр. 46ппа-1, 3 курс.</t>
  </si>
  <si>
    <t>Спец. курс "Информационные технологии", гр. 213ту, 2 курс.</t>
  </si>
  <si>
    <t>Спец. курс "Информационные технологии", гр. 214тку, 2 курс.</t>
  </si>
  <si>
    <t>н</t>
  </si>
  <si>
    <t>Языки программирования, гр. 141ИИТ-1, 2 курс (ГрГУ, вечерники).</t>
  </si>
  <si>
    <t>Авижень Владимир</t>
  </si>
  <si>
    <t>Бобарик Дмитрий</t>
  </si>
  <si>
    <t>Ворожбицкий Дмитрий</t>
  </si>
  <si>
    <t>Дворянин Дмитрий</t>
  </si>
  <si>
    <t>Дюк Эдгар</t>
  </si>
  <si>
    <t>Качан Константин</t>
  </si>
  <si>
    <t>Королёв Алексей</t>
  </si>
  <si>
    <t>Лизин Александр</t>
  </si>
  <si>
    <t>Махнач Евгений</t>
  </si>
  <si>
    <t>Программные средства автоматизированных систем, гр. 141ИИТ, 2 курс (ГрГУ, вечерники).</t>
  </si>
  <si>
    <t>Мингилевич Артем</t>
  </si>
  <si>
    <t>Михайлов Сергей</t>
  </si>
  <si>
    <t>Рахман Александр</t>
  </si>
  <si>
    <t>Родевич Валерий</t>
  </si>
  <si>
    <t>Рутковский Дмитрий</t>
  </si>
  <si>
    <t>Смирнов Алексей</t>
  </si>
  <si>
    <t>Теслюк Дмитрий</t>
  </si>
  <si>
    <t>Халин Вадимир</t>
  </si>
  <si>
    <t>Цыбрук Андрей</t>
  </si>
  <si>
    <t>Авдиенок Олег</t>
  </si>
  <si>
    <t>Адамчик Маргарита</t>
  </si>
  <si>
    <t>Белый Святослав</t>
  </si>
  <si>
    <t>Борисевич Максим</t>
  </si>
  <si>
    <t>Бунько Ян</t>
  </si>
  <si>
    <t>Гайса Денис</t>
  </si>
  <si>
    <t>Готто Евгений</t>
  </si>
  <si>
    <t>Дядуль Дарья</t>
  </si>
  <si>
    <t>Егоров Марк</t>
  </si>
  <si>
    <t>Жерносек Максим</t>
  </si>
  <si>
    <t>Кенть Евгений</t>
  </si>
  <si>
    <t>Комашило Владимир</t>
  </si>
  <si>
    <t>Коменч Сергей</t>
  </si>
  <si>
    <t>Плотников Дмитрий</t>
  </si>
  <si>
    <t>Кузуб Анна</t>
  </si>
  <si>
    <t>Лозовская Каринна</t>
  </si>
  <si>
    <t>Луня Денис</t>
  </si>
  <si>
    <t>Минкевич Ксения</t>
  </si>
  <si>
    <t>Новокунский Владислав</t>
  </si>
  <si>
    <t>Орловец Юрий</t>
  </si>
  <si>
    <t>Попов Кирилл</t>
  </si>
  <si>
    <t>Русинович Максим</t>
  </si>
  <si>
    <t>Сачко Артем</t>
  </si>
  <si>
    <t>Селицкий Роман</t>
  </si>
  <si>
    <t>Слюзков Артем</t>
  </si>
  <si>
    <t>Федоров Алексей</t>
  </si>
  <si>
    <t>Филон Владислав</t>
  </si>
  <si>
    <t>Шот-Четович Александр</t>
  </si>
  <si>
    <t>Бессараб Евгений</t>
  </si>
  <si>
    <t>Борисевич Виталий</t>
  </si>
  <si>
    <t>Бородин Владислав</t>
  </si>
  <si>
    <t>Буракевич Евгений</t>
  </si>
  <si>
    <t>Гайда Игнат</t>
  </si>
  <si>
    <t>Гончарик Виталий</t>
  </si>
  <si>
    <t>Гура Сергей</t>
  </si>
  <si>
    <t>Каспер Владислав</t>
  </si>
  <si>
    <t>Кушнер Дмитрий</t>
  </si>
  <si>
    <t>Ленкевич Дмитрий</t>
  </si>
  <si>
    <t>Леоник Кирилл</t>
  </si>
  <si>
    <t>Лучко Дмитрий</t>
  </si>
  <si>
    <t>Макусь Сергей</t>
  </si>
  <si>
    <t>Марцевич Владислав</t>
  </si>
  <si>
    <t>Матусевич Григорий</t>
  </si>
  <si>
    <t>Саврас Денис</t>
  </si>
  <si>
    <t>Савчик Александр</t>
  </si>
  <si>
    <t>Таренть Илья</t>
  </si>
  <si>
    <t>Царук Алексей</t>
  </si>
  <si>
    <t>Янович Павел</t>
  </si>
  <si>
    <t>Янчи Александр</t>
  </si>
  <si>
    <t>Т1, ЛР1</t>
  </si>
  <si>
    <t>Т2, ЛР2</t>
  </si>
  <si>
    <t>AutoCad</t>
  </si>
  <si>
    <t>ПР1</t>
  </si>
  <si>
    <t>Информационные технологии, гр. 28су, 2 курс.</t>
  </si>
  <si>
    <t>Скрипковский Алексей</t>
  </si>
  <si>
    <t>Таранда Ярослав</t>
  </si>
  <si>
    <t>Петровский Александр</t>
  </si>
  <si>
    <t>Мойсевич Андрей</t>
  </si>
  <si>
    <t>Ничепорук Александр</t>
  </si>
  <si>
    <t>Мурин Алексей</t>
  </si>
  <si>
    <t>Цихович Вадим</t>
  </si>
  <si>
    <t>Шилько Александр</t>
  </si>
  <si>
    <t>Пашковский Олег</t>
  </si>
  <si>
    <t>Ясюкайть Антон</t>
  </si>
  <si>
    <t>Ханько Павел</t>
  </si>
  <si>
    <t>Турик Тимофей</t>
  </si>
  <si>
    <t>ПР2</t>
  </si>
  <si>
    <t>ПР3</t>
  </si>
  <si>
    <t>ПР4</t>
  </si>
  <si>
    <t>ПР5</t>
  </si>
  <si>
    <t>ПР6</t>
  </si>
  <si>
    <t>ПР7</t>
  </si>
  <si>
    <t>ПР8</t>
  </si>
  <si>
    <t>ПР10</t>
  </si>
  <si>
    <t>ПР11</t>
  </si>
  <si>
    <t>Довгуль Евгений</t>
  </si>
  <si>
    <t>1</t>
  </si>
  <si>
    <t>Покуть Андрей</t>
  </si>
  <si>
    <t>вариант</t>
  </si>
  <si>
    <t>Тест-1</t>
  </si>
  <si>
    <t>Тест-2</t>
  </si>
  <si>
    <t>(Delphi)</t>
  </si>
  <si>
    <t>Актунович Ярослав</t>
  </si>
  <si>
    <t>Бондарев Сергей</t>
  </si>
  <si>
    <t>Головач Виталий</t>
  </si>
  <si>
    <t>Головач Артур</t>
  </si>
  <si>
    <t>Горелик Виктор</t>
  </si>
  <si>
    <t>Давыдчук Андрей</t>
  </si>
  <si>
    <t>Жидис Вадим</t>
  </si>
  <si>
    <t>Лапко Владислав</t>
  </si>
  <si>
    <t>1-й семестр 2015-16 уч.г.</t>
  </si>
  <si>
    <t>Программирования (Прогр.):</t>
  </si>
  <si>
    <t>46ппа-1</t>
  </si>
  <si>
    <t>25в-1</t>
  </si>
  <si>
    <t>26вк-1</t>
  </si>
  <si>
    <t>25в</t>
  </si>
  <si>
    <t>26вк</t>
  </si>
  <si>
    <t>28су-2</t>
  </si>
  <si>
    <t>213ту-1</t>
  </si>
  <si>
    <t>214тку-1</t>
  </si>
  <si>
    <t>25в-1 ПО</t>
  </si>
  <si>
    <t>26вк-1 ПО</t>
  </si>
  <si>
    <t>25в САПР</t>
  </si>
  <si>
    <t>26вк САПР</t>
  </si>
  <si>
    <t>46ппа-1 Прогр.</t>
  </si>
  <si>
    <t>44ппа-1 ИТ</t>
  </si>
  <si>
    <t>45пп-1 ИТ</t>
  </si>
  <si>
    <t>28су-2 ИТ</t>
  </si>
  <si>
    <t>213ту-1 СК ИТ</t>
  </si>
  <si>
    <t>214тку-1 СК ИТ</t>
  </si>
  <si>
    <t>14/15-II</t>
  </si>
  <si>
    <t>15/16-I</t>
  </si>
  <si>
    <t>3</t>
  </si>
  <si>
    <t>Адамчик Александр</t>
  </si>
  <si>
    <t>Богдан Владислав</t>
  </si>
  <si>
    <t>Борко Руслан</t>
  </si>
  <si>
    <t>Гук Олег</t>
  </si>
  <si>
    <t>Гуща Артем</t>
  </si>
  <si>
    <t>Жуковский Евгений</t>
  </si>
  <si>
    <t>Исмаилов Вадим</t>
  </si>
  <si>
    <t>Кушнер Валерий</t>
  </si>
  <si>
    <t>Лукьянов Александр</t>
  </si>
  <si>
    <t>Михневич Александр</t>
  </si>
  <si>
    <t>Мытник Павел</t>
  </si>
  <si>
    <t>Мышковец Влад</t>
  </si>
  <si>
    <t>Саврас Алексей</t>
  </si>
  <si>
    <t>+</t>
  </si>
  <si>
    <t>зачет</t>
  </si>
  <si>
    <t>Жмаев Дмитрий</t>
  </si>
  <si>
    <t>1 гр. - N+13 (N - номер компьютера); C++Builder - N</t>
  </si>
  <si>
    <t>2 (14)</t>
  </si>
  <si>
    <t>Курс. работа</t>
  </si>
  <si>
    <t>Прог</t>
  </si>
  <si>
    <t>ПЗ</t>
  </si>
  <si>
    <t>Итог.</t>
  </si>
  <si>
    <t>ПР9</t>
  </si>
  <si>
    <t>ПР12</t>
  </si>
  <si>
    <t>ПР13</t>
  </si>
  <si>
    <t>ПР14</t>
  </si>
  <si>
    <t>III сем.</t>
  </si>
  <si>
    <t>7/1</t>
  </si>
  <si>
    <t>7/5</t>
  </si>
  <si>
    <t>7/2</t>
  </si>
  <si>
    <t>MathCad</t>
  </si>
  <si>
    <t>ПР</t>
  </si>
  <si>
    <t>7/12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</si>
</sst>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h:mm:ss;@"/>
    <numFmt numFmtId="175" formatCode="d/m;@"/>
    <numFmt numFmtId="176" formatCode="[$-FC19]d\ mmmm\ yyyy\ &quot;г.&quot;"/>
    <numFmt numFmtId="177" formatCode="0.0000"/>
    <numFmt numFmtId="178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8"/>
      <name val="Arial Cyr"/>
      <family val="0"/>
    </font>
    <font>
      <b/>
      <sz val="10.5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9"/>
      <name val="Arial Cyr"/>
      <family val="0"/>
    </font>
    <font>
      <b/>
      <sz val="9"/>
      <color indexed="13"/>
      <name val="Arial Cyr"/>
      <family val="0"/>
    </font>
    <font>
      <sz val="10"/>
      <color indexed="10"/>
      <name val="Arial Cyr"/>
      <family val="0"/>
    </font>
    <font>
      <sz val="8.25"/>
      <name val="Arial Cyr"/>
      <family val="0"/>
    </font>
    <font>
      <b/>
      <sz val="18"/>
      <name val="Arial Cyr"/>
      <family val="0"/>
    </font>
    <font>
      <sz val="15.75"/>
      <name val="Arial Cyr"/>
      <family val="0"/>
    </font>
    <font>
      <sz val="1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2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74" fontId="0" fillId="0" borderId="0" xfId="0" applyNumberFormat="1" applyAlignment="1">
      <alignment/>
    </xf>
    <xf numFmtId="0" fontId="0" fillId="20" borderId="16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2" fillId="20" borderId="13" xfId="0" applyFont="1" applyFill="1" applyBorder="1" applyAlignment="1">
      <alignment/>
    </xf>
    <xf numFmtId="0" fontId="0" fillId="20" borderId="18" xfId="0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1" fontId="2" fillId="20" borderId="16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20" borderId="21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1" fontId="2" fillId="20" borderId="25" xfId="0" applyNumberFormat="1" applyFont="1" applyFill="1" applyBorder="1" applyAlignment="1">
      <alignment horizontal="center" vertical="center"/>
    </xf>
    <xf numFmtId="0" fontId="0" fillId="20" borderId="26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9" fontId="2" fillId="20" borderId="15" xfId="0" applyNumberFormat="1" applyFont="1" applyFill="1" applyBorder="1" applyAlignment="1">
      <alignment horizontal="center"/>
    </xf>
    <xf numFmtId="0" fontId="2" fillId="20" borderId="27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20" borderId="28" xfId="0" applyFont="1" applyFill="1" applyBorder="1" applyAlignment="1">
      <alignment horizontal="center"/>
    </xf>
    <xf numFmtId="0" fontId="2" fillId="20" borderId="13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2" fontId="2" fillId="20" borderId="29" xfId="0" applyNumberFormat="1" applyFont="1" applyFill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175" fontId="0" fillId="0" borderId="25" xfId="0" applyNumberForma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2" fontId="2" fillId="20" borderId="34" xfId="0" applyNumberFormat="1" applyFont="1" applyFill="1" applyBorder="1" applyAlignment="1">
      <alignment horizontal="center"/>
    </xf>
    <xf numFmtId="2" fontId="2" fillId="20" borderId="35" xfId="0" applyNumberFormat="1" applyFont="1" applyFill="1" applyBorder="1" applyAlignment="1">
      <alignment horizontal="center"/>
    </xf>
    <xf numFmtId="175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2" fontId="2" fillId="20" borderId="38" xfId="0" applyNumberFormat="1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2" fontId="0" fillId="20" borderId="40" xfId="0" applyNumberFormat="1" applyFill="1" applyBorder="1" applyAlignment="1">
      <alignment/>
    </xf>
    <xf numFmtId="10" fontId="2" fillId="20" borderId="15" xfId="0" applyNumberFormat="1" applyFont="1" applyFill="1" applyBorder="1" applyAlignment="1">
      <alignment horizontal="center"/>
    </xf>
    <xf numFmtId="0" fontId="2" fillId="20" borderId="28" xfId="0" applyFont="1" applyFill="1" applyBorder="1" applyAlignment="1">
      <alignment/>
    </xf>
    <xf numFmtId="175" fontId="0" fillId="0" borderId="18" xfId="0" applyNumberFormat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175" fontId="0" fillId="0" borderId="41" xfId="0" applyNumberForma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75" fontId="0" fillId="0" borderId="42" xfId="0" applyNumberForma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2" fontId="2" fillId="20" borderId="15" xfId="0" applyNumberFormat="1" applyFont="1" applyFill="1" applyBorder="1" applyAlignment="1">
      <alignment horizontal="center"/>
    </xf>
    <xf numFmtId="0" fontId="42" fillId="0" borderId="32" xfId="0" applyFont="1" applyBorder="1" applyAlignment="1">
      <alignment horizontal="center"/>
    </xf>
    <xf numFmtId="2" fontId="0" fillId="20" borderId="15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20" borderId="44" xfId="0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175" fontId="0" fillId="0" borderId="45" xfId="0" applyNumberForma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2" fillId="20" borderId="28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20" borderId="47" xfId="0" applyNumberFormat="1" applyFont="1" applyFill="1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2" fontId="2" fillId="20" borderId="33" xfId="0" applyNumberFormat="1" applyFont="1" applyFill="1" applyBorder="1" applyAlignment="1">
      <alignment horizontal="center"/>
    </xf>
    <xf numFmtId="175" fontId="0" fillId="0" borderId="2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75" fontId="0" fillId="0" borderId="48" xfId="0" applyNumberFormat="1" applyBorder="1" applyAlignment="1">
      <alignment horizontal="center"/>
    </xf>
    <xf numFmtId="2" fontId="2" fillId="20" borderId="49" xfId="0" applyNumberFormat="1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5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20" borderId="18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32" xfId="0" applyFill="1" applyBorder="1" applyAlignment="1">
      <alignment/>
    </xf>
    <xf numFmtId="0" fontId="0" fillId="0" borderId="53" xfId="0" applyFont="1" applyBorder="1" applyAlignment="1">
      <alignment horizontal="center"/>
    </xf>
    <xf numFmtId="175" fontId="0" fillId="0" borderId="44" xfId="0" applyNumberFormat="1" applyBorder="1" applyAlignment="1">
      <alignment horizontal="center"/>
    </xf>
    <xf numFmtId="2" fontId="2" fillId="20" borderId="3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Font="1" applyBorder="1" applyAlignment="1">
      <alignment horizontal="center"/>
    </xf>
    <xf numFmtId="49" fontId="0" fillId="20" borderId="13" xfId="0" applyNumberForma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2" fontId="2" fillId="20" borderId="13" xfId="0" applyNumberFormat="1" applyFont="1" applyFill="1" applyBorder="1" applyAlignment="1">
      <alignment horizontal="center"/>
    </xf>
    <xf numFmtId="0" fontId="2" fillId="20" borderId="54" xfId="0" applyFont="1" applyFill="1" applyBorder="1" applyAlignment="1">
      <alignment horizontal="center"/>
    </xf>
    <xf numFmtId="0" fontId="2" fillId="20" borderId="40" xfId="0" applyFont="1" applyFill="1" applyBorder="1" applyAlignment="1">
      <alignment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2" fillId="20" borderId="39" xfId="0" applyNumberFormat="1" applyFont="1" applyFill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175" fontId="0" fillId="0" borderId="58" xfId="0" applyNumberForma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49" fontId="0" fillId="20" borderId="17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75" fontId="0" fillId="0" borderId="59" xfId="0" applyNumberFormat="1" applyBorder="1" applyAlignment="1">
      <alignment horizontal="center"/>
    </xf>
    <xf numFmtId="175" fontId="0" fillId="0" borderId="60" xfId="0" applyNumberFormat="1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77" fontId="0" fillId="0" borderId="0" xfId="0" applyNumberFormat="1" applyAlignment="1">
      <alignment/>
    </xf>
    <xf numFmtId="0" fontId="0" fillId="0" borderId="62" xfId="0" applyBorder="1" applyAlignment="1">
      <alignment horizontal="center"/>
    </xf>
    <xf numFmtId="0" fontId="2" fillId="20" borderId="36" xfId="0" applyFont="1" applyFill="1" applyBorder="1" applyAlignment="1">
      <alignment horizontal="center"/>
    </xf>
    <xf numFmtId="175" fontId="0" fillId="0" borderId="63" xfId="0" applyNumberForma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20" borderId="25" xfId="0" applyFont="1" applyFill="1" applyBorder="1" applyAlignment="1">
      <alignment horizontal="center"/>
    </xf>
    <xf numFmtId="175" fontId="0" fillId="0" borderId="64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10" fontId="0" fillId="0" borderId="0" xfId="0" applyNumberFormat="1" applyAlignment="1">
      <alignment/>
    </xf>
    <xf numFmtId="0" fontId="2" fillId="20" borderId="5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67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2" fontId="2" fillId="0" borderId="16" xfId="0" applyNumberFormat="1" applyFon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2" fillId="0" borderId="41" xfId="0" applyNumberFormat="1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2" fontId="2" fillId="0" borderId="65" xfId="0" applyNumberFormat="1" applyFont="1" applyBorder="1" applyAlignment="1">
      <alignment horizontal="center"/>
    </xf>
    <xf numFmtId="9" fontId="0" fillId="0" borderId="69" xfId="0" applyNumberFormat="1" applyBorder="1" applyAlignment="1">
      <alignment horizontal="center"/>
    </xf>
    <xf numFmtId="9" fontId="2" fillId="0" borderId="70" xfId="0" applyNumberFormat="1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19" xfId="0" applyBorder="1" applyAlignment="1">
      <alignment/>
    </xf>
    <xf numFmtId="0" fontId="0" fillId="0" borderId="71" xfId="0" applyBorder="1" applyAlignment="1">
      <alignment/>
    </xf>
    <xf numFmtId="0" fontId="0" fillId="0" borderId="42" xfId="0" applyFont="1" applyBorder="1" applyAlignment="1">
      <alignment horizontal="center"/>
    </xf>
    <xf numFmtId="2" fontId="2" fillId="20" borderId="30" xfId="0" applyNumberFormat="1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2" fillId="20" borderId="15" xfId="0" applyFont="1" applyFill="1" applyBorder="1" applyAlignment="1">
      <alignment horizontal="right"/>
    </xf>
    <xf numFmtId="0" fontId="2" fillId="20" borderId="46" xfId="0" applyFont="1" applyFill="1" applyBorder="1" applyAlignment="1">
      <alignment horizontal="right"/>
    </xf>
    <xf numFmtId="49" fontId="0" fillId="20" borderId="10" xfId="0" applyNumberFormat="1" applyFill="1" applyBorder="1" applyAlignment="1">
      <alignment horizontal="center"/>
    </xf>
    <xf numFmtId="0" fontId="0" fillId="20" borderId="13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20" borderId="27" xfId="0" applyFill="1" applyBorder="1" applyAlignment="1">
      <alignment horizontal="center"/>
    </xf>
    <xf numFmtId="0" fontId="0" fillId="20" borderId="11" xfId="0" applyFill="1" applyBorder="1" applyAlignment="1">
      <alignment/>
    </xf>
    <xf numFmtId="49" fontId="0" fillId="20" borderId="11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20" borderId="49" xfId="0" applyFont="1" applyFill="1" applyBorder="1" applyAlignment="1">
      <alignment/>
    </xf>
    <xf numFmtId="0" fontId="2" fillId="20" borderId="26" xfId="0" applyFont="1" applyFill="1" applyBorder="1" applyAlignment="1">
      <alignment/>
    </xf>
    <xf numFmtId="0" fontId="2" fillId="20" borderId="0" xfId="0" applyFont="1" applyFill="1" applyBorder="1" applyAlignment="1">
      <alignment horizontal="center"/>
    </xf>
    <xf numFmtId="2" fontId="2" fillId="20" borderId="27" xfId="0" applyNumberFormat="1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2" fontId="2" fillId="20" borderId="72" xfId="0" applyNumberFormat="1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2" fontId="2" fillId="20" borderId="40" xfId="0" applyNumberFormat="1" applyFont="1" applyFill="1" applyBorder="1" applyAlignment="1">
      <alignment horizontal="center"/>
    </xf>
    <xf numFmtId="2" fontId="2" fillId="20" borderId="56" xfId="0" applyNumberFormat="1" applyFont="1" applyFill="1" applyBorder="1" applyAlignment="1">
      <alignment horizontal="center"/>
    </xf>
    <xf numFmtId="2" fontId="2" fillId="20" borderId="57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20" borderId="23" xfId="0" applyNumberFormat="1" applyFont="1" applyFill="1" applyBorder="1" applyAlignment="1">
      <alignment horizontal="center" vertical="center"/>
    </xf>
    <xf numFmtId="0" fontId="2" fillId="20" borderId="48" xfId="0" applyFont="1" applyFill="1" applyBorder="1" applyAlignment="1">
      <alignment horizontal="center"/>
    </xf>
    <xf numFmtId="2" fontId="2" fillId="20" borderId="66" xfId="0" applyNumberFormat="1" applyFont="1" applyFill="1" applyBorder="1" applyAlignment="1">
      <alignment horizontal="center"/>
    </xf>
    <xf numFmtId="2" fontId="2" fillId="20" borderId="73" xfId="0" applyNumberFormat="1" applyFont="1" applyFill="1" applyBorder="1" applyAlignment="1">
      <alignment horizontal="center"/>
    </xf>
    <xf numFmtId="2" fontId="2" fillId="20" borderId="65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2" fontId="2" fillId="20" borderId="54" xfId="0" applyNumberFormat="1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2" fontId="2" fillId="20" borderId="50" xfId="0" applyNumberFormat="1" applyFont="1" applyFill="1" applyBorder="1" applyAlignment="1">
      <alignment horizontal="center"/>
    </xf>
    <xf numFmtId="175" fontId="0" fillId="0" borderId="75" xfId="0" applyNumberFormat="1" applyBorder="1" applyAlignment="1">
      <alignment horizontal="center"/>
    </xf>
    <xf numFmtId="175" fontId="0" fillId="0" borderId="7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2" fontId="2" fillId="20" borderId="53" xfId="0" applyNumberFormat="1" applyFont="1" applyFill="1" applyBorder="1" applyAlignment="1">
      <alignment horizontal="center"/>
    </xf>
    <xf numFmtId="175" fontId="0" fillId="0" borderId="7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2" fillId="20" borderId="0" xfId="0" applyNumberFormat="1" applyFont="1" applyFill="1" applyBorder="1" applyAlignment="1">
      <alignment horizontal="center"/>
    </xf>
    <xf numFmtId="2" fontId="2" fillId="20" borderId="0" xfId="0" applyNumberFormat="1" applyFont="1" applyFill="1" applyBorder="1" applyAlignment="1">
      <alignment horizontal="center"/>
    </xf>
    <xf numFmtId="2" fontId="2" fillId="20" borderId="78" xfId="0" applyNumberFormat="1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" fillId="20" borderId="48" xfId="0" applyFont="1" applyFill="1" applyBorder="1" applyAlignment="1">
      <alignment/>
    </xf>
    <xf numFmtId="0" fontId="2" fillId="20" borderId="36" xfId="0" applyFont="1" applyFill="1" applyBorder="1" applyAlignment="1">
      <alignment/>
    </xf>
    <xf numFmtId="0" fontId="0" fillId="0" borderId="79" xfId="0" applyFont="1" applyBorder="1" applyAlignment="1">
      <alignment horizontal="center"/>
    </xf>
    <xf numFmtId="49" fontId="0" fillId="20" borderId="26" xfId="0" applyNumberForma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0" fontId="0" fillId="20" borderId="16" xfId="0" applyFont="1" applyFill="1" applyBorder="1" applyAlignment="1">
      <alignment/>
    </xf>
    <xf numFmtId="2" fontId="2" fillId="20" borderId="80" xfId="0" applyNumberFormat="1" applyFont="1" applyFill="1" applyBorder="1" applyAlignment="1">
      <alignment horizontal="center"/>
    </xf>
    <xf numFmtId="2" fontId="2" fillId="20" borderId="81" xfId="0" applyNumberFormat="1" applyFont="1" applyFill="1" applyBorder="1" applyAlignment="1">
      <alignment horizontal="center"/>
    </xf>
    <xf numFmtId="1" fontId="2" fillId="20" borderId="1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20" borderId="73" xfId="0" applyFont="1" applyFill="1" applyBorder="1" applyAlignment="1">
      <alignment horizontal="center"/>
    </xf>
    <xf numFmtId="9" fontId="2" fillId="20" borderId="40" xfId="0" applyNumberFormat="1" applyFont="1" applyFill="1" applyBorder="1" applyAlignment="1">
      <alignment horizontal="center"/>
    </xf>
    <xf numFmtId="10" fontId="2" fillId="20" borderId="10" xfId="0" applyNumberFormat="1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178" fontId="0" fillId="0" borderId="0" xfId="0" applyNumberFormat="1" applyAlignment="1">
      <alignment/>
    </xf>
    <xf numFmtId="0" fontId="2" fillId="20" borderId="17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2" fillId="20" borderId="21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0" borderId="45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26" xfId="0" applyFont="1" applyFill="1" applyBorder="1" applyAlignment="1">
      <alignment horizontal="right"/>
    </xf>
    <xf numFmtId="0" fontId="2" fillId="20" borderId="46" xfId="0" applyFont="1" applyFill="1" applyBorder="1" applyAlignment="1">
      <alignment horizontal="right"/>
    </xf>
    <xf numFmtId="0" fontId="2" fillId="20" borderId="40" xfId="0" applyFont="1" applyFill="1" applyBorder="1" applyAlignment="1">
      <alignment horizontal="right"/>
    </xf>
    <xf numFmtId="0" fontId="2" fillId="20" borderId="47" xfId="0" applyFont="1" applyFill="1" applyBorder="1" applyAlignment="1">
      <alignment horizontal="center"/>
    </xf>
    <xf numFmtId="0" fontId="2" fillId="20" borderId="49" xfId="0" applyFont="1" applyFill="1" applyBorder="1" applyAlignment="1">
      <alignment horizontal="center"/>
    </xf>
    <xf numFmtId="0" fontId="2" fillId="20" borderId="82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66" xfId="0" applyFont="1" applyFill="1" applyBorder="1" applyAlignment="1">
      <alignment horizontal="center"/>
    </xf>
    <xf numFmtId="0" fontId="2" fillId="20" borderId="65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26" xfId="0" applyFont="1" applyFill="1" applyBorder="1" applyAlignment="1">
      <alignment horizontal="center"/>
    </xf>
    <xf numFmtId="0" fontId="2" fillId="20" borderId="46" xfId="0" applyFont="1" applyFill="1" applyBorder="1" applyAlignment="1">
      <alignment horizontal="center"/>
    </xf>
    <xf numFmtId="0" fontId="2" fillId="20" borderId="54" xfId="0" applyFont="1" applyFill="1" applyBorder="1" applyAlignment="1">
      <alignment horizontal="center"/>
    </xf>
    <xf numFmtId="0" fontId="2" fillId="20" borderId="73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48" xfId="0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0" borderId="10" xfId="0" applyFont="1" applyFill="1" applyBorder="1" applyAlignment="1">
      <alignment horizontal="right"/>
    </xf>
    <xf numFmtId="0" fontId="2" fillId="20" borderId="13" xfId="0" applyFont="1" applyFill="1" applyBorder="1" applyAlignment="1">
      <alignment horizontal="right"/>
    </xf>
    <xf numFmtId="0" fontId="2" fillId="20" borderId="20" xfId="0" applyFont="1" applyFill="1" applyBorder="1" applyAlignment="1">
      <alignment horizontal="center"/>
    </xf>
    <xf numFmtId="0" fontId="2" fillId="20" borderId="8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right"/>
    </xf>
    <xf numFmtId="0" fontId="2" fillId="20" borderId="15" xfId="0" applyFont="1" applyFill="1" applyBorder="1" applyAlignment="1">
      <alignment horizontal="right"/>
    </xf>
    <xf numFmtId="0" fontId="2" fillId="20" borderId="25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/>
    </xf>
    <xf numFmtId="0" fontId="2" fillId="20" borderId="84" xfId="0" applyFont="1" applyFill="1" applyBorder="1" applyAlignment="1">
      <alignment horizontal="center"/>
    </xf>
    <xf numFmtId="0" fontId="2" fillId="20" borderId="7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chartsheet" Target="chartsheets/sheet4.xml" /><Relationship Id="rId18" Type="http://schemas.openxmlformats.org/officeDocument/2006/relationships/chartsheet" Target="chartsheets/sheet5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7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6"/>
          <c:w val="0.975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'25в-1_ПО'!$AB$19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'25в-1_ПО'!$C$3:$C$17</c:f>
              <c:strCache/>
            </c:strRef>
          </c:cat>
          <c:val>
            <c:numRef>
              <c:f>'25в-1_ПО'!$AA$3:$AA$17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4187346"/>
        <c:axId val="16359523"/>
      </c:barChart>
      <c:catAx>
        <c:axId val="2418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59523"/>
        <c:crosses val="autoZero"/>
        <c:auto val="1"/>
        <c:lblOffset val="100"/>
        <c:tickLblSkip val="1"/>
        <c:noMultiLvlLbl val="0"/>
      </c:catAx>
      <c:valAx>
        <c:axId val="16359523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87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59"/>
          <c:w val="0.985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'28су-2_ИТ'!$AB$17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'28су-2_ИТ'!$C$3:$C$15</c:f>
              <c:strCache/>
            </c:strRef>
          </c:cat>
          <c:val>
            <c:numRef>
              <c:f>'28су-2_ИТ'!$AA$3:$AA$15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8139084"/>
        <c:axId val="6142893"/>
      </c:barChart>
      <c:catAx>
        <c:axId val="81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2893"/>
        <c:crosses val="autoZero"/>
        <c:auto val="1"/>
        <c:lblOffset val="100"/>
        <c:tickLblSkip val="1"/>
        <c:noMultiLvlLbl val="0"/>
      </c:catAx>
      <c:valAx>
        <c:axId val="614289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39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5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7"/>
          <c:w val="0.976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'141ИИТ-1_ЯП'!$X$14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'141ИИТ-1_ЯП'!$C$3:$C$12</c:f>
              <c:strCache/>
            </c:strRef>
          </c:cat>
          <c:val>
            <c:numRef>
              <c:f>'141ИИТ-1_ЯП'!$W$3:$W$12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5286038"/>
        <c:axId val="27812295"/>
      </c:barChart>
      <c:catAx>
        <c:axId val="552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12295"/>
        <c:crosses val="autoZero"/>
        <c:auto val="1"/>
        <c:lblOffset val="100"/>
        <c:tickLblSkip val="1"/>
        <c:noMultiLvlLbl val="0"/>
      </c:catAx>
      <c:valAx>
        <c:axId val="2781229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86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55"/>
          <c:w val="0.9852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Отчет!$C$39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Отчет!$D$40:$H$49</c:f>
              <c:multiLvlStrCache>
                <c:ptCount val="10"/>
                <c:lvl>
                  <c:pt idx="0">
                    <c:v>Бунько Ян</c:v>
                  </c:pt>
                  <c:pt idx="1">
                    <c:v>Белый Святослав</c:v>
                  </c:pt>
                  <c:pt idx="2">
                    <c:v>Гончарик Виталий</c:v>
                  </c:pt>
                  <c:pt idx="3">
                    <c:v>Гура Сергей</c:v>
                  </c:pt>
                  <c:pt idx="4">
                    <c:v>Змитрович Станислав</c:v>
                  </c:pt>
                  <c:pt idx="5">
                    <c:v>Ирчиц Илья</c:v>
                  </c:pt>
                  <c:pt idx="6">
                    <c:v>Белов Иван</c:v>
                  </c:pt>
                  <c:pt idx="7">
                    <c:v>Довгуль Евгений</c:v>
                  </c:pt>
                  <c:pt idx="8">
                    <c:v>Кушнер Валерий</c:v>
                  </c:pt>
                  <c:pt idx="9">
                    <c:v>Головач Виталий</c:v>
                  </c:pt>
                </c:lvl>
                <c:lvl>
                  <c:pt idx="0">
                    <c:v>25в-1 ПО</c:v>
                  </c:pt>
                  <c:pt idx="1">
                    <c:v>25в САПР</c:v>
                  </c:pt>
                  <c:pt idx="2">
                    <c:v>26вк-1 ПО</c:v>
                  </c:pt>
                  <c:pt idx="3">
                    <c:v>26вк САПР</c:v>
                  </c:pt>
                  <c:pt idx="4">
                    <c:v>46ппа-1 Прогр.</c:v>
                  </c:pt>
                  <c:pt idx="5">
                    <c:v>44ппа-1 ИТ</c:v>
                  </c:pt>
                  <c:pt idx="6">
                    <c:v>45пп-1 ИТ</c:v>
                  </c:pt>
                  <c:pt idx="7">
                    <c:v>28су-2 ИТ</c:v>
                  </c:pt>
                  <c:pt idx="8">
                    <c:v>213ту-1 СК ИТ</c:v>
                  </c:pt>
                  <c:pt idx="9">
                    <c:v>214тку-1 СК ИТ</c:v>
                  </c:pt>
                </c:lvl>
              </c:multiLvlStrCache>
            </c:multiLvlStrRef>
          </c:cat>
          <c:val>
            <c:numRef>
              <c:f>Отчет!$C$40:$C$49</c:f>
              <c:numCache>
                <c:ptCount val="10"/>
                <c:pt idx="0">
                  <c:v>9.727272727272727</c:v>
                </c:pt>
                <c:pt idx="1">
                  <c:v>10</c:v>
                </c:pt>
                <c:pt idx="2">
                  <c:v>7.636363636363637</c:v>
                </c:pt>
                <c:pt idx="3">
                  <c:v>9.285714285714286</c:v>
                </c:pt>
                <c:pt idx="4">
                  <c:v>9.2</c:v>
                </c:pt>
                <c:pt idx="5">
                  <c:v>7.6</c:v>
                </c:pt>
                <c:pt idx="6">
                  <c:v>8.25</c:v>
                </c:pt>
                <c:pt idx="7">
                  <c:v>8.875</c:v>
                </c:pt>
                <c:pt idx="8">
                  <c:v>9.75</c:v>
                </c:pt>
                <c:pt idx="9">
                  <c:v>7.25</c:v>
                </c:pt>
              </c:numCache>
            </c:numRef>
          </c:val>
        </c:ser>
        <c:axId val="48984064"/>
        <c:axId val="38203393"/>
      </c:barChart>
      <c:catAx>
        <c:axId val="489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03393"/>
        <c:crosses val="autoZero"/>
        <c:auto val="1"/>
        <c:lblOffset val="100"/>
        <c:tickLblSkip val="1"/>
        <c:noMultiLvlLbl val="0"/>
      </c:catAx>
      <c:valAx>
        <c:axId val="3820339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8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12"/>
          <c:w val="0.985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Отчет!$J$39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Отчет!$K$40:$P$49</c:f>
              <c:multiLvlStrCache>
                <c:ptCount val="10"/>
                <c:lvl>
                  <c:pt idx="0">
                    <c:v>Коменч Сергей</c:v>
                  </c:pt>
                  <c:pt idx="1">
                    <c:v>Коменч Сергей</c:v>
                  </c:pt>
                  <c:pt idx="2">
                    <c:v>Ленкевич Дмитрий</c:v>
                  </c:pt>
                  <c:pt idx="3">
                    <c:v>Кушнер Дмитрий</c:v>
                  </c:pt>
                  <c:pt idx="4">
                    <c:v>Гришко Евгений </c:v>
                  </c:pt>
                  <c:pt idx="5">
                    <c:v>Архипов Александр</c:v>
                  </c:pt>
                  <c:pt idx="6">
                    <c:v>Дворонин Дмитрий</c:v>
                  </c:pt>
                  <c:pt idx="7">
                    <c:v>Пашковский Олег</c:v>
                  </c:pt>
                  <c:pt idx="8">
                    <c:v>Жуковский Евгений</c:v>
                  </c:pt>
                  <c:pt idx="9">
                    <c:v>Жмаев Дмитрий</c:v>
                  </c:pt>
                </c:lvl>
                <c:lvl>
                  <c:pt idx="0">
                    <c:v>25в-1 ПО</c:v>
                  </c:pt>
                  <c:pt idx="1">
                    <c:v>25в САПР</c:v>
                  </c:pt>
                  <c:pt idx="2">
                    <c:v>26вк-1 ПО</c:v>
                  </c:pt>
                  <c:pt idx="3">
                    <c:v>26вк САПР</c:v>
                  </c:pt>
                  <c:pt idx="4">
                    <c:v>46ппа-1 Прогр.</c:v>
                  </c:pt>
                  <c:pt idx="5">
                    <c:v>44ппа-1 ИТ</c:v>
                  </c:pt>
                  <c:pt idx="6">
                    <c:v>45пп-1 ИТ</c:v>
                  </c:pt>
                  <c:pt idx="7">
                    <c:v>28су-2 ИТ</c:v>
                  </c:pt>
                  <c:pt idx="8">
                    <c:v>213ту-1 СК ИТ</c:v>
                  </c:pt>
                  <c:pt idx="9">
                    <c:v>214тку-1 СК ИТ</c:v>
                  </c:pt>
                </c:lvl>
              </c:multiLvlStrCache>
            </c:multiLvlStrRef>
          </c:cat>
          <c:val>
            <c:numRef>
              <c:f>Отчет!$J$40:$J$49</c:f>
              <c:numCache>
                <c:ptCount val="10"/>
                <c:pt idx="0">
                  <c:v>4.75</c:v>
                </c:pt>
                <c:pt idx="1">
                  <c:v>5</c:v>
                </c:pt>
                <c:pt idx="2">
                  <c:v>3.6666666666666665</c:v>
                </c:pt>
                <c:pt idx="3">
                  <c:v>3.888888888888889</c:v>
                </c:pt>
                <c:pt idx="4">
                  <c:v>4.5</c:v>
                </c:pt>
                <c:pt idx="5">
                  <c:v>3.857142857142857</c:v>
                </c:pt>
                <c:pt idx="6">
                  <c:v>4</c:v>
                </c:pt>
                <c:pt idx="7">
                  <c:v>6.733333333333333</c:v>
                </c:pt>
                <c:pt idx="8">
                  <c:v>5.6</c:v>
                </c:pt>
                <c:pt idx="9">
                  <c:v>4.5</c:v>
                </c:pt>
              </c:numCache>
            </c:numRef>
          </c:val>
        </c:ser>
        <c:axId val="8286218"/>
        <c:axId val="7467099"/>
      </c:barChart>
      <c:catAx>
        <c:axId val="828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67099"/>
        <c:crosses val="autoZero"/>
        <c:auto val="1"/>
        <c:lblOffset val="100"/>
        <c:tickLblSkip val="1"/>
        <c:noMultiLvlLbl val="0"/>
      </c:catAx>
      <c:valAx>
        <c:axId val="7467099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6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92"/>
          <c:w val="0.9912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(Отчет!$A$14,Отчет!$A$16,Отчет!$A$18,Отчет!$A$20,Отчет!$A$22,Отчет!$A$24,Отчет!$A$26,Отчет!$A$28,Отчет!$A$30,Отчет!$A$32)</c:f>
              <c:strCache>
                <c:ptCount val="10"/>
                <c:pt idx="0">
                  <c:v>25в-1 ПО</c:v>
                </c:pt>
                <c:pt idx="1">
                  <c:v>26вк-1 ПО</c:v>
                </c:pt>
                <c:pt idx="2">
                  <c:v>25в САПР</c:v>
                </c:pt>
                <c:pt idx="3">
                  <c:v>26вк САПР</c:v>
                </c:pt>
                <c:pt idx="4">
                  <c:v>46ппа-1 Прогр.</c:v>
                </c:pt>
                <c:pt idx="5">
                  <c:v>44ппа-1 ИТ</c:v>
                </c:pt>
                <c:pt idx="6">
                  <c:v>45пп-1 ИТ</c:v>
                </c:pt>
                <c:pt idx="7">
                  <c:v>28су-2 ИТ</c:v>
                </c:pt>
                <c:pt idx="8">
                  <c:v>213ту-1 СК ИТ</c:v>
                </c:pt>
                <c:pt idx="9">
                  <c:v>214тку-1 СК ИТ</c:v>
                </c:pt>
              </c:strCache>
            </c:strRef>
          </c:cat>
          <c:val>
            <c:numRef>
              <c:f>(Отчет!$O$15,Отчет!$O$17,Отчет!$O$19,Отчет!$O$21,Отчет!$O$23,Отчет!$O$25,Отчет!$O$27,Отчет!$O$29,Отчет!$O$31,Отчет!$O$33)</c:f>
              <c:numCache>
                <c:ptCount val="10"/>
                <c:pt idx="0">
                  <c:v>7.466666666666667</c:v>
                </c:pt>
                <c:pt idx="1">
                  <c:v>5.636363636363637</c:v>
                </c:pt>
                <c:pt idx="2">
                  <c:v>8.357142857142858</c:v>
                </c:pt>
                <c:pt idx="3">
                  <c:v>7.0476190476190474</c:v>
                </c:pt>
                <c:pt idx="4">
                  <c:v>7.3076923076923075</c:v>
                </c:pt>
                <c:pt idx="5">
                  <c:v>6.384615384615385</c:v>
                </c:pt>
                <c:pt idx="6">
                  <c:v>5.8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</c:numCache>
            </c:numRef>
          </c:val>
          <c:shape val="box"/>
        </c:ser>
        <c:shape val="box"/>
        <c:axId val="95028"/>
        <c:axId val="855253"/>
      </c:bar3DChart>
      <c:catAx>
        <c:axId val="95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55253"/>
        <c:crosses val="autoZero"/>
        <c:auto val="1"/>
        <c:lblOffset val="100"/>
        <c:tickLblSkip val="1"/>
        <c:noMultiLvlLbl val="0"/>
      </c:catAx>
      <c:valAx>
        <c:axId val="855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085"/>
          <c:w val="0.98525"/>
          <c:h val="0.87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(Отчет!$A$14,Отчет!$A$16,Отчет!$A$18,Отчет!$A$20,Отчет!$A$22,Отчет!$A$24,Отчет!$A$26,Отчет!$A$28,Отчет!$A$30,Отчет!$A$32)</c:f>
              <c:strCache>
                <c:ptCount val="10"/>
                <c:pt idx="0">
                  <c:v>25в-1 ПО</c:v>
                </c:pt>
                <c:pt idx="1">
                  <c:v>26вк-1 ПО</c:v>
                </c:pt>
                <c:pt idx="2">
                  <c:v>25в САПР</c:v>
                </c:pt>
                <c:pt idx="3">
                  <c:v>26вк САПР</c:v>
                </c:pt>
                <c:pt idx="4">
                  <c:v>46ппа-1 Прогр.</c:v>
                </c:pt>
                <c:pt idx="5">
                  <c:v>44ппа-1 ИТ</c:v>
                </c:pt>
                <c:pt idx="6">
                  <c:v>45пп-1 ИТ</c:v>
                </c:pt>
                <c:pt idx="7">
                  <c:v>28су-2 ИТ</c:v>
                </c:pt>
                <c:pt idx="8">
                  <c:v>213ту-1 СК ИТ</c:v>
                </c:pt>
                <c:pt idx="9">
                  <c:v>214тку-1 СК ИТ</c:v>
                </c:pt>
              </c:strCache>
            </c:strRef>
          </c:cat>
          <c:val>
            <c:numRef>
              <c:f>(Отчет!$Q$15,Отчет!$Q$17,Отчет!$Q$19,Отчет!$Q$21,Отчет!$Q$23,Отчет!$Q$25,Отчет!$Q$27,Отчет!$Q$29,Отчет!$Q$31,Отчет!$Q$33)</c:f>
              <c:numCache>
                <c:ptCount val="10"/>
                <c:pt idx="0">
                  <c:v>0.6666666666666666</c:v>
                </c:pt>
                <c:pt idx="1">
                  <c:v>0.36363636363636365</c:v>
                </c:pt>
                <c:pt idx="2">
                  <c:v>0.8571428571428571</c:v>
                </c:pt>
                <c:pt idx="3">
                  <c:v>0.6666666666666666</c:v>
                </c:pt>
                <c:pt idx="4">
                  <c:v>0.6923076923076923</c:v>
                </c:pt>
                <c:pt idx="5">
                  <c:v>0.5384615384615384</c:v>
                </c:pt>
                <c:pt idx="6">
                  <c:v>0.2</c:v>
                </c:pt>
                <c:pt idx="7">
                  <c:v>1</c:v>
                </c:pt>
                <c:pt idx="8">
                  <c:v>0.8333333333333334</c:v>
                </c:pt>
                <c:pt idx="9">
                  <c:v>0.8888888888888888</c:v>
                </c:pt>
              </c:numCache>
            </c:numRef>
          </c:val>
          <c:shape val="box"/>
        </c:ser>
        <c:shape val="box"/>
        <c:axId val="7697278"/>
        <c:axId val="2166639"/>
      </c:bar3DChart>
      <c:cat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66639"/>
        <c:crosses val="autoZero"/>
        <c:auto val="1"/>
        <c:lblOffset val="100"/>
        <c:tickLblSkip val="1"/>
        <c:noMultiLvlLbl val="0"/>
      </c:catAx>
      <c:valAx>
        <c:axId val="2166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972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0675"/>
          <c:w val="0.985"/>
          <c:h val="0.87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Отчет!$C$12:$N$12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Отчет!$C$34:$N$34</c:f>
              <c:numCache>
                <c:ptCount val="12"/>
                <c:pt idx="0">
                  <c:v>10</c:v>
                </c:pt>
                <c:pt idx="1">
                  <c:v>33</c:v>
                </c:pt>
                <c:pt idx="2">
                  <c:v>22</c:v>
                </c:pt>
                <c:pt idx="3">
                  <c:v>36</c:v>
                </c:pt>
                <c:pt idx="4">
                  <c:v>16</c:v>
                </c:pt>
                <c:pt idx="5">
                  <c:v>21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9499752"/>
        <c:axId val="41280041"/>
      </c:bar3DChart>
      <c:catAx>
        <c:axId val="1949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280041"/>
        <c:crosses val="autoZero"/>
        <c:auto val="1"/>
        <c:lblOffset val="100"/>
        <c:tickLblSkip val="1"/>
        <c:noMultiLvlLbl val="0"/>
      </c:catAx>
      <c:valAx>
        <c:axId val="41280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997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5"/>
          <c:y val="0.273"/>
          <c:w val="0.66025"/>
          <c:h val="0.37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Отчет!$A$38:$A$42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Отчет!$B$38:$B$42</c:f>
              <c:numCache>
                <c:ptCount val="5"/>
                <c:pt idx="0">
                  <c:v>43</c:v>
                </c:pt>
                <c:pt idx="1">
                  <c:v>58</c:v>
                </c:pt>
                <c:pt idx="2">
                  <c:v>44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425"/>
          <c:y val="0.15075"/>
          <c:w val="0.97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Среднее_по_семестрам!$A$45:$A$61</c:f>
              <c:strCache/>
            </c:strRef>
          </c:cat>
          <c:val>
            <c:numRef>
              <c:f>Среднее_по_семестрам!$B$45:$B$61</c:f>
              <c:numCache/>
            </c:numRef>
          </c:val>
        </c:ser>
        <c:axId val="35976050"/>
        <c:axId val="55348995"/>
      </c:barChart>
      <c:cat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8995"/>
        <c:crosses val="autoZero"/>
        <c:auto val="1"/>
        <c:lblOffset val="100"/>
        <c:tickLblSkip val="1"/>
        <c:noMultiLvlLbl val="0"/>
      </c:catAx>
      <c:valAx>
        <c:axId val="55348995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76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125"/>
          <c:y val="0.095"/>
          <c:w val="0.988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Среднее_по_семестрам!$A$45:$A$61</c:f>
              <c:strCache/>
            </c:strRef>
          </c:cat>
          <c:val>
            <c:numRef>
              <c:f>Среднее_по_семестрам!$C$45:$C$61</c:f>
              <c:numCache/>
            </c:numRef>
          </c:val>
        </c:ser>
        <c:axId val="28378908"/>
        <c:axId val="54083581"/>
      </c:barChart>
      <c:catAx>
        <c:axId val="2837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83581"/>
        <c:crosses val="autoZero"/>
        <c:auto val="1"/>
        <c:lblOffset val="100"/>
        <c:tickLblSkip val="1"/>
        <c:noMultiLvlLbl val="0"/>
      </c:catAx>
      <c:valAx>
        <c:axId val="54083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8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7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675"/>
          <c:w val="0.975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'26вк-1_ПО'!$AC$15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'26вк-1_ПО'!$C$3:$C$13</c:f>
              <c:strCache/>
            </c:strRef>
          </c:cat>
          <c:val>
            <c:numRef>
              <c:f>'26вк-1_ПО'!$AB$3:$AB$13</c:f>
              <c:numCache/>
            </c:numRef>
          </c:val>
        </c:ser>
        <c:axId val="13017980"/>
        <c:axId val="50052957"/>
      </c:barChart>
      <c:catAx>
        <c:axId val="1301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52957"/>
        <c:crosses val="autoZero"/>
        <c:auto val="1"/>
        <c:lblOffset val="100"/>
        <c:tickLblSkip val="1"/>
        <c:noMultiLvlLbl val="0"/>
      </c:catAx>
      <c:valAx>
        <c:axId val="5005295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17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35"/>
          <c:w val="0.979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'25в_САПР'!$S$33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('25в_САПР'!$C$3:$C$17,'25в_САПР'!$C$19:$C$31)</c:f>
              <c:strCache/>
            </c:strRef>
          </c:cat>
          <c:val>
            <c:numRef>
              <c:f>('25в_САПР'!$R$3:$R$17,'25в_САПР'!$R$19:$R$31)</c:f>
              <c:numCache/>
            </c:numRef>
          </c:val>
        </c:ser>
        <c:axId val="47823430"/>
        <c:axId val="27757687"/>
      </c:barChart>
      <c:catAx>
        <c:axId val="4782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57687"/>
        <c:crosses val="autoZero"/>
        <c:auto val="1"/>
        <c:lblOffset val="100"/>
        <c:tickLblSkip val="1"/>
        <c:noMultiLvlLbl val="0"/>
      </c:catAx>
      <c:valAx>
        <c:axId val="2775768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23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35"/>
          <c:w val="0.978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'26вк_САПР'!$S$26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('26вк_САПР'!$C$3:$C$13,'26вк_САПР'!$C$15:$C$24)</c:f>
              <c:strCache/>
            </c:strRef>
          </c:cat>
          <c:val>
            <c:numRef>
              <c:f>('26вк_САПР'!$R$3:$R$13,'26вк_САПР'!$R$15:$R$24)</c:f>
              <c:numCache/>
            </c:numRef>
          </c:val>
        </c:ser>
        <c:axId val="48492592"/>
        <c:axId val="33780145"/>
      </c:barChart>
      <c:catAx>
        <c:axId val="4849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80145"/>
        <c:crosses val="autoZero"/>
        <c:auto val="1"/>
        <c:lblOffset val="100"/>
        <c:tickLblSkip val="1"/>
        <c:noMultiLvlLbl val="0"/>
      </c:catAx>
      <c:valAx>
        <c:axId val="3378014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92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Средний балл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5"/>
          <c:w val="0.987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'44ппа-1_ИТ'!$C$3:$C$15</c:f>
              <c:strCache/>
            </c:strRef>
          </c:cat>
          <c:val>
            <c:numRef>
              <c:f>'44ппа-1_ИТ'!$AC$3:$AC$15</c:f>
              <c:numCache/>
            </c:numRef>
          </c:val>
        </c:ser>
        <c:axId val="35585850"/>
        <c:axId val="51837195"/>
      </c:barChart>
      <c:catAx>
        <c:axId val="35585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837195"/>
        <c:crosses val="autoZero"/>
        <c:auto val="1"/>
        <c:lblOffset val="100"/>
        <c:noMultiLvlLbl val="0"/>
      </c:catAx>
      <c:valAx>
        <c:axId val="5183719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585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5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7"/>
          <c:w val="0.975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'45пп-1_ИТ'!$W$14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'45пп-1_ИТ'!$C$3:$C$12</c:f>
              <c:strCache/>
            </c:strRef>
          </c:cat>
          <c:val>
            <c:numRef>
              <c:f>'45пп-1_ИТ'!$V$3:$V$12</c:f>
              <c:numCache/>
            </c:numRef>
          </c:val>
        </c:ser>
        <c:axId val="63881572"/>
        <c:axId val="38063237"/>
      </c:barChart>
      <c:catAx>
        <c:axId val="6388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63237"/>
        <c:crosses val="autoZero"/>
        <c:auto val="1"/>
        <c:lblOffset val="100"/>
        <c:tickLblSkip val="1"/>
        <c:noMultiLvlLbl val="0"/>
      </c:catAx>
      <c:valAx>
        <c:axId val="3806323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81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5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7"/>
          <c:w val="0.976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'46ппа-1_Прогр'!$W$17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'46ппа-1_Прогр'!$C$3:$C$15</c:f>
              <c:strCache/>
            </c:strRef>
          </c:cat>
          <c:val>
            <c:numRef>
              <c:f>'46ппа-1_Прогр'!$V$3:$V$15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7024814"/>
        <c:axId val="63223327"/>
      </c:barChart>
      <c:catAx>
        <c:axId val="702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23327"/>
        <c:crosses val="autoZero"/>
        <c:auto val="1"/>
        <c:lblOffset val="100"/>
        <c:tickLblSkip val="1"/>
        <c:noMultiLvlLbl val="0"/>
      </c:catAx>
      <c:valAx>
        <c:axId val="6322332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2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59"/>
          <c:w val="0.9762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'213ту-1_СК_ИТ'!$O$16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'213ту-1_СК_ИТ'!$C$3:$C$14</c:f>
              <c:strCache/>
            </c:strRef>
          </c:cat>
          <c:val>
            <c:numRef>
              <c:f>'213ту-1_СК_ИТ'!$N$3:$N$14</c:f>
              <c:numCache/>
            </c:numRef>
          </c:val>
        </c:ser>
        <c:axId val="32139032"/>
        <c:axId val="20815833"/>
      </c:barChart>
      <c:catAx>
        <c:axId val="3213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15833"/>
        <c:crosses val="autoZero"/>
        <c:auto val="1"/>
        <c:lblOffset val="100"/>
        <c:tickLblSkip val="1"/>
        <c:noMultiLvlLbl val="0"/>
      </c:catAx>
      <c:valAx>
        <c:axId val="2081583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39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59"/>
          <c:w val="0.974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'214тку-1_СК_ИТ'!$O$13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'214тку-1_СК_ИТ'!$C$3:$C$11</c:f>
              <c:strCache/>
            </c:strRef>
          </c:cat>
          <c:val>
            <c:numRef>
              <c:f>'214тку-1_СК_ИТ'!$N$3:$N$11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3124770"/>
        <c:axId val="8360883"/>
      </c:barChart>
      <c:catAx>
        <c:axId val="53124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60883"/>
        <c:crosses val="autoZero"/>
        <c:auto val="1"/>
        <c:lblOffset val="100"/>
        <c:tickLblSkip val="1"/>
        <c:noMultiLvlLbl val="0"/>
      </c:catAx>
      <c:valAx>
        <c:axId val="836088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24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7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8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9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23</xdr:row>
      <xdr:rowOff>57150</xdr:rowOff>
    </xdr:from>
    <xdr:to>
      <xdr:col>26</xdr:col>
      <xdr:colOff>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276225" y="3857625"/>
        <a:ext cx="119729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47625</xdr:rowOff>
    </xdr:from>
    <xdr:to>
      <xdr:col>27</xdr:col>
      <xdr:colOff>904875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228600" y="3533775"/>
        <a:ext cx="132397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22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3000375"/>
        <a:ext cx="101727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73050" cy="5276850"/>
    <xdr:graphicFrame>
      <xdr:nvGraphicFramePr>
        <xdr:cNvPr id="1" name="Shape 1025"/>
        <xdr:cNvGraphicFramePr/>
      </xdr:nvGraphicFramePr>
      <xdr:xfrm>
        <a:off x="0" y="0"/>
        <a:ext cx="129730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73050" cy="5276850"/>
    <xdr:graphicFrame>
      <xdr:nvGraphicFramePr>
        <xdr:cNvPr id="1" name="Shape 1025"/>
        <xdr:cNvGraphicFramePr/>
      </xdr:nvGraphicFramePr>
      <xdr:xfrm>
        <a:off x="0" y="0"/>
        <a:ext cx="129730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73050" cy="5276850"/>
    <xdr:graphicFrame>
      <xdr:nvGraphicFramePr>
        <xdr:cNvPr id="1" name="Shape 1025"/>
        <xdr:cNvGraphicFramePr/>
      </xdr:nvGraphicFramePr>
      <xdr:xfrm>
        <a:off x="0" y="0"/>
        <a:ext cx="129730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73050" cy="5276850"/>
    <xdr:graphicFrame>
      <xdr:nvGraphicFramePr>
        <xdr:cNvPr id="1" name="Shape 1025"/>
        <xdr:cNvGraphicFramePr/>
      </xdr:nvGraphicFramePr>
      <xdr:xfrm>
        <a:off x="0" y="0"/>
        <a:ext cx="129730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524500"/>
    <xdr:graphicFrame>
      <xdr:nvGraphicFramePr>
        <xdr:cNvPr id="1" name="Shape 1025"/>
        <xdr:cNvGraphicFramePr/>
      </xdr:nvGraphicFramePr>
      <xdr:xfrm>
        <a:off x="0" y="0"/>
        <a:ext cx="12820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73050" cy="5276850"/>
    <xdr:graphicFrame>
      <xdr:nvGraphicFramePr>
        <xdr:cNvPr id="1" name="Shape 1025"/>
        <xdr:cNvGraphicFramePr/>
      </xdr:nvGraphicFramePr>
      <xdr:xfrm>
        <a:off x="0" y="0"/>
        <a:ext cx="129730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16</xdr:col>
      <xdr:colOff>666750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1811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16</xdr:col>
      <xdr:colOff>666750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18110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19</xdr:row>
      <xdr:rowOff>123825</xdr:rowOff>
    </xdr:from>
    <xdr:to>
      <xdr:col>24</xdr:col>
      <xdr:colOff>9525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304800" y="3276600"/>
        <a:ext cx="110013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152400</xdr:rowOff>
    </xdr:from>
    <xdr:to>
      <xdr:col>18</xdr:col>
      <xdr:colOff>676275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0" y="6276975"/>
        <a:ext cx="97821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104775</xdr:rowOff>
    </xdr:from>
    <xdr:to>
      <xdr:col>18</xdr:col>
      <xdr:colOff>676275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0" y="5267325"/>
        <a:ext cx="95154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66675</xdr:rowOff>
    </xdr:from>
    <xdr:to>
      <xdr:col>18</xdr:col>
      <xdr:colOff>0</xdr:colOff>
      <xdr:row>49</xdr:row>
      <xdr:rowOff>9525</xdr:rowOff>
    </xdr:to>
    <xdr:graphicFrame>
      <xdr:nvGraphicFramePr>
        <xdr:cNvPr id="1" name="Chart 37"/>
        <xdr:cNvGraphicFramePr/>
      </xdr:nvGraphicFramePr>
      <xdr:xfrm>
        <a:off x="28575" y="3562350"/>
        <a:ext cx="87534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21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3009900"/>
        <a:ext cx="95440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21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3486150"/>
        <a:ext cx="101727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47625</xdr:rowOff>
    </xdr:from>
    <xdr:to>
      <xdr:col>14</xdr:col>
      <xdr:colOff>904875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228600" y="3362325"/>
        <a:ext cx="78105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47625</xdr:rowOff>
    </xdr:from>
    <xdr:to>
      <xdr:col>14</xdr:col>
      <xdr:colOff>904875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228600" y="2876550"/>
        <a:ext cx="73533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zoomScale="87" zoomScaleNormal="87" zoomScalePageLayoutView="0" workbookViewId="0" topLeftCell="B1">
      <selection activeCell="AB3" sqref="AB3:AB17"/>
    </sheetView>
  </sheetViews>
  <sheetFormatPr defaultColWidth="9.00390625" defaultRowHeight="12.75"/>
  <cols>
    <col min="1" max="1" width="10.25390625" style="0" hidden="1" customWidth="1"/>
    <col min="2" max="2" width="3.375" style="0" bestFit="1" customWidth="1"/>
    <col min="3" max="3" width="21.875" style="0" customWidth="1"/>
    <col min="4" max="4" width="8.875" style="0" customWidth="1"/>
    <col min="5" max="5" width="5.25390625" style="0" customWidth="1"/>
    <col min="6" max="6" width="4.75390625" style="0" customWidth="1"/>
    <col min="7" max="8" width="5.00390625" style="0" customWidth="1"/>
    <col min="9" max="9" width="4.75390625" style="0" customWidth="1"/>
    <col min="10" max="10" width="4.875" style="0" customWidth="1"/>
    <col min="11" max="11" width="5.875" style="0" customWidth="1"/>
    <col min="12" max="12" width="6.00390625" style="0" customWidth="1"/>
    <col min="13" max="13" width="6.375" style="0" customWidth="1"/>
    <col min="14" max="18" width="5.875" style="0" customWidth="1"/>
    <col min="19" max="19" width="6.00390625" style="0" customWidth="1"/>
    <col min="20" max="20" width="6.625" style="0" customWidth="1"/>
    <col min="21" max="21" width="6.125" style="0" customWidth="1"/>
    <col min="22" max="22" width="6.375" style="0" customWidth="1"/>
    <col min="23" max="23" width="6.625" style="14" customWidth="1"/>
    <col min="24" max="26" width="5.875" style="14" customWidth="1"/>
    <col min="27" max="27" width="9.125" style="3" customWidth="1"/>
    <col min="28" max="28" width="9.125" style="10" customWidth="1"/>
    <col min="29" max="30" width="7.00390625" style="0" customWidth="1"/>
    <col min="31" max="31" width="6.125" style="0" customWidth="1"/>
  </cols>
  <sheetData>
    <row r="1" spans="3:30" ht="13.5" thickBot="1">
      <c r="C1" s="295" t="s">
        <v>122</v>
      </c>
      <c r="D1" s="295"/>
      <c r="E1" s="295"/>
      <c r="F1" s="295"/>
      <c r="G1" s="295"/>
      <c r="H1" s="296"/>
      <c r="I1" s="296"/>
      <c r="J1" s="296"/>
      <c r="K1" s="296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2"/>
      <c r="Y1" s="62"/>
      <c r="Z1" s="62"/>
      <c r="AA1"/>
      <c r="AB1"/>
      <c r="AC1" s="14"/>
      <c r="AD1" s="15"/>
    </row>
    <row r="2" spans="2:31" ht="16.5" customHeight="1" thickBot="1">
      <c r="B2" s="57" t="s">
        <v>77</v>
      </c>
      <c r="C2" s="54" t="s">
        <v>26</v>
      </c>
      <c r="D2" s="55" t="s">
        <v>78</v>
      </c>
      <c r="E2" s="99">
        <v>42264</v>
      </c>
      <c r="F2" s="100">
        <v>42269</v>
      </c>
      <c r="G2" s="117">
        <v>42271</v>
      </c>
      <c r="H2" s="99"/>
      <c r="I2" s="100">
        <v>42283</v>
      </c>
      <c r="J2" s="100">
        <v>42285</v>
      </c>
      <c r="K2" s="101">
        <v>42290</v>
      </c>
      <c r="L2" s="134">
        <v>42297</v>
      </c>
      <c r="M2" s="101">
        <v>42299</v>
      </c>
      <c r="N2" s="99">
        <v>42306</v>
      </c>
      <c r="O2" s="101">
        <v>42311</v>
      </c>
      <c r="P2" s="99">
        <v>42312</v>
      </c>
      <c r="Q2" s="113">
        <v>42313</v>
      </c>
      <c r="R2" s="101">
        <v>42318</v>
      </c>
      <c r="S2" s="99">
        <v>42325</v>
      </c>
      <c r="T2" s="101">
        <v>42332</v>
      </c>
      <c r="U2" s="99">
        <v>42339</v>
      </c>
      <c r="V2" s="101">
        <v>42341</v>
      </c>
      <c r="W2" s="104">
        <v>42346</v>
      </c>
      <c r="X2" s="99">
        <v>42353</v>
      </c>
      <c r="Y2" s="113">
        <v>42355</v>
      </c>
      <c r="Z2" s="101">
        <v>42360</v>
      </c>
      <c r="AA2" s="58" t="s">
        <v>24</v>
      </c>
      <c r="AB2" s="262" t="s">
        <v>21</v>
      </c>
      <c r="AC2" s="92">
        <v>42367</v>
      </c>
      <c r="AD2" s="92">
        <v>42369</v>
      </c>
      <c r="AE2" s="92">
        <v>42461</v>
      </c>
    </row>
    <row r="3" spans="1:34" ht="12.75">
      <c r="A3" s="3">
        <f aca="true" t="shared" si="0" ref="A3:A17">AA3</f>
        <v>5.714285714285714</v>
      </c>
      <c r="B3" s="36">
        <v>1</v>
      </c>
      <c r="C3" s="152" t="s">
        <v>181</v>
      </c>
      <c r="D3" s="70">
        <v>9</v>
      </c>
      <c r="E3" s="84">
        <v>10</v>
      </c>
      <c r="F3" s="78"/>
      <c r="G3" s="118">
        <v>7</v>
      </c>
      <c r="H3" s="86"/>
      <c r="I3" s="12">
        <v>10</v>
      </c>
      <c r="J3" s="79"/>
      <c r="K3" s="103">
        <v>7</v>
      </c>
      <c r="L3" s="124">
        <v>1</v>
      </c>
      <c r="M3" s="102">
        <v>6</v>
      </c>
      <c r="N3" s="84"/>
      <c r="O3" s="102">
        <v>4</v>
      </c>
      <c r="P3" s="84"/>
      <c r="Q3" s="114">
        <v>1</v>
      </c>
      <c r="R3" s="102">
        <v>5</v>
      </c>
      <c r="S3" s="84">
        <v>1</v>
      </c>
      <c r="T3" s="102">
        <v>7</v>
      </c>
      <c r="U3" s="84"/>
      <c r="V3" s="102">
        <v>6</v>
      </c>
      <c r="W3" s="105">
        <v>6</v>
      </c>
      <c r="X3" s="84"/>
      <c r="Y3" s="114"/>
      <c r="Z3" s="102">
        <v>9</v>
      </c>
      <c r="AA3" s="96">
        <f aca="true" t="shared" si="1" ref="AA3:AA17">AVERAGE(E3:Z3)</f>
        <v>5.714285714285714</v>
      </c>
      <c r="AB3" s="35">
        <f aca="true" t="shared" si="2" ref="AB3:AB11">ROUND(AA3,0)</f>
        <v>6</v>
      </c>
      <c r="AC3" s="263"/>
      <c r="AD3" s="263"/>
      <c r="AE3" s="263"/>
      <c r="AF3" s="1" t="s">
        <v>30</v>
      </c>
      <c r="AG3" s="1">
        <f>COUNTIF(AB3:AB17,"&gt;8")</f>
        <v>6</v>
      </c>
      <c r="AH3" s="46">
        <f>AG3/$B$17</f>
        <v>0.4</v>
      </c>
    </row>
    <row r="4" spans="1:34" ht="12.75">
      <c r="A4" s="3">
        <f t="shared" si="0"/>
        <v>6.285714285714286</v>
      </c>
      <c r="B4" s="36">
        <v>2</v>
      </c>
      <c r="C4" s="2" t="s">
        <v>182</v>
      </c>
      <c r="D4" s="71">
        <v>5</v>
      </c>
      <c r="E4" s="84">
        <v>8</v>
      </c>
      <c r="F4" s="78"/>
      <c r="G4" s="130">
        <v>9</v>
      </c>
      <c r="H4" s="88"/>
      <c r="I4" s="12">
        <v>9</v>
      </c>
      <c r="J4" s="79">
        <v>2</v>
      </c>
      <c r="K4" s="103">
        <v>7</v>
      </c>
      <c r="L4" s="123">
        <v>1</v>
      </c>
      <c r="M4" s="102">
        <v>7</v>
      </c>
      <c r="N4" s="84">
        <v>2</v>
      </c>
      <c r="O4" s="102">
        <v>7</v>
      </c>
      <c r="P4" s="84"/>
      <c r="Q4" s="114"/>
      <c r="R4" s="102">
        <v>6</v>
      </c>
      <c r="S4" s="86" t="s">
        <v>160</v>
      </c>
      <c r="T4" s="102">
        <v>8</v>
      </c>
      <c r="U4" s="84"/>
      <c r="V4" s="102">
        <v>8</v>
      </c>
      <c r="W4" s="105">
        <v>5</v>
      </c>
      <c r="X4" s="84"/>
      <c r="Y4" s="114" t="s">
        <v>160</v>
      </c>
      <c r="Z4" s="102">
        <v>9</v>
      </c>
      <c r="AA4" s="96">
        <f t="shared" si="1"/>
        <v>6.285714285714286</v>
      </c>
      <c r="AB4" s="35">
        <f t="shared" si="2"/>
        <v>6</v>
      </c>
      <c r="AC4" s="1"/>
      <c r="AD4" s="1"/>
      <c r="AE4" s="1"/>
      <c r="AF4" s="1" t="s">
        <v>31</v>
      </c>
      <c r="AG4" s="47">
        <f>COUNTIF(AB3:AB17,7)+COUNTIF(AB3:AB17,8)</f>
        <v>4</v>
      </c>
      <c r="AH4" s="46">
        <f>AG4/$B$17</f>
        <v>0.26666666666666666</v>
      </c>
    </row>
    <row r="5" spans="1:34" ht="12.75">
      <c r="A5" s="3">
        <f t="shared" si="0"/>
        <v>9.090909090909092</v>
      </c>
      <c r="B5" s="36">
        <v>3</v>
      </c>
      <c r="C5" s="2" t="s">
        <v>183</v>
      </c>
      <c r="D5" s="71">
        <v>7</v>
      </c>
      <c r="E5" s="88">
        <v>7</v>
      </c>
      <c r="F5" s="12"/>
      <c r="G5" s="162">
        <v>9</v>
      </c>
      <c r="H5" s="88"/>
      <c r="I5" s="12">
        <v>9</v>
      </c>
      <c r="J5" s="79"/>
      <c r="K5" s="87">
        <v>8</v>
      </c>
      <c r="L5" s="125"/>
      <c r="M5" s="103">
        <v>9</v>
      </c>
      <c r="N5" s="86"/>
      <c r="O5" s="103">
        <v>9</v>
      </c>
      <c r="P5" s="86"/>
      <c r="Q5" s="116"/>
      <c r="R5" s="103">
        <v>10</v>
      </c>
      <c r="S5" s="86"/>
      <c r="T5" s="103">
        <v>9</v>
      </c>
      <c r="U5" s="86"/>
      <c r="V5" s="103">
        <v>10</v>
      </c>
      <c r="W5" s="106">
        <v>10</v>
      </c>
      <c r="X5" s="86"/>
      <c r="Y5" s="116"/>
      <c r="Z5" s="103">
        <v>10</v>
      </c>
      <c r="AA5" s="96">
        <f t="shared" si="1"/>
        <v>9.090909090909092</v>
      </c>
      <c r="AB5" s="35">
        <f t="shared" si="2"/>
        <v>9</v>
      </c>
      <c r="AC5" s="1"/>
      <c r="AD5" s="1"/>
      <c r="AE5" s="1"/>
      <c r="AF5" s="1" t="s">
        <v>32</v>
      </c>
      <c r="AG5" s="47">
        <f>COUNTIF(AB3:AB17,4)+COUNTIF(AB3:AB17,5)+COUNTIF(AB3:AB17,6)</f>
        <v>5</v>
      </c>
      <c r="AH5" s="46">
        <f>AG5/$B$17</f>
        <v>0.3333333333333333</v>
      </c>
    </row>
    <row r="6" spans="1:34" ht="12.75">
      <c r="A6" s="3">
        <f t="shared" si="0"/>
        <v>8.090909090909092</v>
      </c>
      <c r="B6" s="36">
        <v>4</v>
      </c>
      <c r="C6" s="2" t="s">
        <v>184</v>
      </c>
      <c r="D6" s="71">
        <v>2</v>
      </c>
      <c r="E6" s="86">
        <v>8</v>
      </c>
      <c r="F6" s="12"/>
      <c r="G6" s="162">
        <v>8</v>
      </c>
      <c r="H6" s="88"/>
      <c r="I6" s="12">
        <v>8</v>
      </c>
      <c r="J6" s="79"/>
      <c r="K6" s="87">
        <v>9</v>
      </c>
      <c r="L6" s="125"/>
      <c r="M6" s="103">
        <v>8</v>
      </c>
      <c r="N6" s="86"/>
      <c r="O6" s="103">
        <v>8</v>
      </c>
      <c r="P6" s="86"/>
      <c r="Q6" s="116"/>
      <c r="R6" s="103">
        <v>9</v>
      </c>
      <c r="S6" s="86"/>
      <c r="T6" s="103">
        <v>8</v>
      </c>
      <c r="U6" s="86"/>
      <c r="V6" s="103">
        <v>6</v>
      </c>
      <c r="W6" s="106">
        <v>7</v>
      </c>
      <c r="X6" s="86"/>
      <c r="Y6" s="116"/>
      <c r="Z6" s="103">
        <v>10</v>
      </c>
      <c r="AA6" s="96">
        <f t="shared" si="1"/>
        <v>8.090909090909092</v>
      </c>
      <c r="AB6" s="35">
        <f t="shared" si="2"/>
        <v>8</v>
      </c>
      <c r="AC6" s="1"/>
      <c r="AD6" s="1"/>
      <c r="AE6" s="1"/>
      <c r="AF6" s="1" t="s">
        <v>33</v>
      </c>
      <c r="AG6" s="1">
        <f>COUNTIF(AB3:AB17,"&lt;4")</f>
        <v>0</v>
      </c>
      <c r="AH6" s="46">
        <f>AG6/$B$17</f>
        <v>0</v>
      </c>
    </row>
    <row r="7" spans="1:34" ht="12.75">
      <c r="A7" s="3">
        <f t="shared" si="0"/>
        <v>9.727272727272727</v>
      </c>
      <c r="B7" s="36">
        <v>5</v>
      </c>
      <c r="C7" s="2" t="s">
        <v>185</v>
      </c>
      <c r="D7" s="71">
        <v>12</v>
      </c>
      <c r="E7" s="84">
        <v>10</v>
      </c>
      <c r="F7" s="19"/>
      <c r="G7" s="118">
        <v>10</v>
      </c>
      <c r="H7" s="86"/>
      <c r="I7" s="12">
        <v>9</v>
      </c>
      <c r="J7" s="79"/>
      <c r="K7" s="103">
        <v>10</v>
      </c>
      <c r="L7" s="123"/>
      <c r="M7" s="102">
        <v>10</v>
      </c>
      <c r="N7" s="84" t="s">
        <v>160</v>
      </c>
      <c r="O7" s="102">
        <v>10</v>
      </c>
      <c r="P7" s="84"/>
      <c r="Q7" s="114"/>
      <c r="R7" s="102">
        <v>9</v>
      </c>
      <c r="S7" s="86"/>
      <c r="T7" s="102">
        <v>9</v>
      </c>
      <c r="U7" s="84"/>
      <c r="V7" s="102">
        <v>10</v>
      </c>
      <c r="W7" s="105">
        <v>10</v>
      </c>
      <c r="X7" s="84"/>
      <c r="Y7" s="114"/>
      <c r="Z7" s="102">
        <v>10</v>
      </c>
      <c r="AA7" s="96">
        <f t="shared" si="1"/>
        <v>9.727272727272727</v>
      </c>
      <c r="AB7" s="35">
        <f t="shared" si="2"/>
        <v>10</v>
      </c>
      <c r="AC7" s="1"/>
      <c r="AD7" s="1"/>
      <c r="AE7" s="1"/>
      <c r="AF7" s="48" t="s">
        <v>34</v>
      </c>
      <c r="AG7" s="1">
        <f>B17-SUM(AG3:AG6)</f>
        <v>0</v>
      </c>
      <c r="AH7" s="46">
        <f>AG7/$B$17</f>
        <v>0</v>
      </c>
    </row>
    <row r="8" spans="1:31" ht="12.75">
      <c r="A8" s="3">
        <f t="shared" si="0"/>
        <v>7.909090909090909</v>
      </c>
      <c r="B8" s="36">
        <v>6</v>
      </c>
      <c r="C8" s="2" t="s">
        <v>186</v>
      </c>
      <c r="D8" s="71">
        <v>3</v>
      </c>
      <c r="E8" s="86">
        <v>5</v>
      </c>
      <c r="F8" s="79"/>
      <c r="G8" s="120">
        <v>9</v>
      </c>
      <c r="H8" s="86"/>
      <c r="I8" s="12">
        <v>7</v>
      </c>
      <c r="J8" s="79"/>
      <c r="K8" s="87">
        <v>9</v>
      </c>
      <c r="L8" s="126"/>
      <c r="M8" s="103">
        <v>8</v>
      </c>
      <c r="N8" s="86"/>
      <c r="O8" s="103">
        <v>6</v>
      </c>
      <c r="P8" s="86"/>
      <c r="Q8" s="116"/>
      <c r="R8" s="103">
        <v>9</v>
      </c>
      <c r="S8" s="86"/>
      <c r="T8" s="103">
        <v>9</v>
      </c>
      <c r="U8" s="86"/>
      <c r="V8" s="103">
        <v>10</v>
      </c>
      <c r="W8" s="106">
        <v>7</v>
      </c>
      <c r="X8" s="86"/>
      <c r="Y8" s="116"/>
      <c r="Z8" s="103">
        <v>8</v>
      </c>
      <c r="AA8" s="96">
        <f t="shared" si="1"/>
        <v>7.909090909090909</v>
      </c>
      <c r="AB8" s="35">
        <f t="shared" si="2"/>
        <v>8</v>
      </c>
      <c r="AC8" s="1"/>
      <c r="AD8" s="1"/>
      <c r="AE8" s="1"/>
    </row>
    <row r="9" spans="1:31" ht="12.75">
      <c r="A9" s="3">
        <f t="shared" si="0"/>
        <v>8.333333333333334</v>
      </c>
      <c r="B9" s="36">
        <v>7</v>
      </c>
      <c r="C9" s="2" t="s">
        <v>187</v>
      </c>
      <c r="D9" s="71">
        <v>1</v>
      </c>
      <c r="E9" s="88">
        <v>10</v>
      </c>
      <c r="F9" s="12"/>
      <c r="G9" s="120">
        <v>7</v>
      </c>
      <c r="H9" s="86"/>
      <c r="I9" s="12">
        <v>10</v>
      </c>
      <c r="J9" s="79"/>
      <c r="K9" s="103">
        <v>7</v>
      </c>
      <c r="L9" s="126"/>
      <c r="M9" s="103">
        <v>5</v>
      </c>
      <c r="N9" s="86"/>
      <c r="O9" s="103">
        <v>9</v>
      </c>
      <c r="P9" s="86"/>
      <c r="Q9" s="116"/>
      <c r="R9" s="103">
        <v>10</v>
      </c>
      <c r="S9" s="86"/>
      <c r="T9" s="103">
        <v>8</v>
      </c>
      <c r="U9" s="86"/>
      <c r="V9" s="103">
        <v>8</v>
      </c>
      <c r="W9" s="106">
        <v>6</v>
      </c>
      <c r="X9" s="86"/>
      <c r="Y9" s="116">
        <v>10</v>
      </c>
      <c r="Z9" s="103">
        <v>10</v>
      </c>
      <c r="AA9" s="96">
        <f t="shared" si="1"/>
        <v>8.333333333333334</v>
      </c>
      <c r="AB9" s="35">
        <v>9</v>
      </c>
      <c r="AC9" s="1"/>
      <c r="AD9" s="1"/>
      <c r="AE9" s="1"/>
    </row>
    <row r="10" spans="1:31" ht="12.75">
      <c r="A10" s="3">
        <f t="shared" si="0"/>
        <v>7.083333333333333</v>
      </c>
      <c r="B10" s="36">
        <v>8</v>
      </c>
      <c r="C10" s="2" t="s">
        <v>188</v>
      </c>
      <c r="D10" s="71">
        <v>4</v>
      </c>
      <c r="E10" s="86">
        <v>10</v>
      </c>
      <c r="F10" s="12" t="s">
        <v>160</v>
      </c>
      <c r="G10" s="162">
        <v>6</v>
      </c>
      <c r="H10" s="88"/>
      <c r="I10" s="12">
        <v>9</v>
      </c>
      <c r="J10" s="79">
        <v>2</v>
      </c>
      <c r="K10" s="103">
        <v>7</v>
      </c>
      <c r="L10" s="126"/>
      <c r="M10" s="103">
        <v>5</v>
      </c>
      <c r="N10" s="86" t="s">
        <v>160</v>
      </c>
      <c r="O10" s="103">
        <v>9</v>
      </c>
      <c r="P10" s="86"/>
      <c r="Q10" s="116"/>
      <c r="R10" s="103">
        <v>6</v>
      </c>
      <c r="S10" s="86"/>
      <c r="T10" s="103">
        <v>10</v>
      </c>
      <c r="U10" s="86" t="s">
        <v>160</v>
      </c>
      <c r="V10" s="103">
        <v>6</v>
      </c>
      <c r="W10" s="106">
        <v>6</v>
      </c>
      <c r="X10" s="86"/>
      <c r="Y10" s="116"/>
      <c r="Z10" s="103">
        <v>9</v>
      </c>
      <c r="AA10" s="96">
        <f t="shared" si="1"/>
        <v>7.083333333333333</v>
      </c>
      <c r="AB10" s="35">
        <f t="shared" si="2"/>
        <v>7</v>
      </c>
      <c r="AC10" s="1"/>
      <c r="AD10" s="1"/>
      <c r="AE10" s="1"/>
    </row>
    <row r="11" spans="1:31" ht="12.75">
      <c r="A11" s="3">
        <f>AA11</f>
        <v>7.090909090909091</v>
      </c>
      <c r="B11" s="36">
        <v>9</v>
      </c>
      <c r="C11" s="2" t="s">
        <v>189</v>
      </c>
      <c r="D11" s="71">
        <v>4</v>
      </c>
      <c r="E11" s="88">
        <v>4</v>
      </c>
      <c r="F11" s="79"/>
      <c r="G11" s="162">
        <v>6</v>
      </c>
      <c r="H11" s="88"/>
      <c r="I11" s="12">
        <v>10</v>
      </c>
      <c r="J11" s="79"/>
      <c r="K11" s="103">
        <v>7</v>
      </c>
      <c r="L11" s="126"/>
      <c r="M11" s="103">
        <v>5</v>
      </c>
      <c r="N11" s="86"/>
      <c r="O11" s="103">
        <v>9</v>
      </c>
      <c r="P11" s="86"/>
      <c r="Q11" s="116"/>
      <c r="R11" s="103">
        <v>6</v>
      </c>
      <c r="S11" s="86" t="s">
        <v>160</v>
      </c>
      <c r="T11" s="103">
        <v>10</v>
      </c>
      <c r="U11" s="86"/>
      <c r="V11" s="103">
        <v>6</v>
      </c>
      <c r="W11" s="106">
        <v>6</v>
      </c>
      <c r="X11" s="86"/>
      <c r="Y11" s="116"/>
      <c r="Z11" s="103">
        <v>9</v>
      </c>
      <c r="AA11" s="96">
        <f t="shared" si="1"/>
        <v>7.090909090909091</v>
      </c>
      <c r="AB11" s="35">
        <f t="shared" si="2"/>
        <v>7</v>
      </c>
      <c r="AC11" s="1"/>
      <c r="AD11" s="1"/>
      <c r="AE11" s="1"/>
    </row>
    <row r="12" spans="1:31" ht="12.75">
      <c r="A12" s="3">
        <f>AA12</f>
        <v>8.25</v>
      </c>
      <c r="B12" s="36">
        <v>10</v>
      </c>
      <c r="C12" s="2" t="s">
        <v>190</v>
      </c>
      <c r="D12" s="71">
        <v>10</v>
      </c>
      <c r="E12" s="88">
        <v>10</v>
      </c>
      <c r="F12" s="79"/>
      <c r="G12" s="162">
        <v>8</v>
      </c>
      <c r="H12" s="88"/>
      <c r="I12" s="12">
        <v>8</v>
      </c>
      <c r="J12" s="79"/>
      <c r="K12" s="87">
        <v>7</v>
      </c>
      <c r="L12" s="126"/>
      <c r="M12" s="103">
        <v>10</v>
      </c>
      <c r="N12" s="86"/>
      <c r="O12" s="103">
        <v>8</v>
      </c>
      <c r="P12" s="86"/>
      <c r="Q12" s="116"/>
      <c r="R12" s="103">
        <v>5</v>
      </c>
      <c r="S12" s="86"/>
      <c r="T12" s="103">
        <v>8</v>
      </c>
      <c r="U12" s="86"/>
      <c r="V12" s="103">
        <v>8</v>
      </c>
      <c r="W12" s="106">
        <v>7</v>
      </c>
      <c r="X12" s="86"/>
      <c r="Y12" s="116">
        <v>10</v>
      </c>
      <c r="Z12" s="103">
        <v>10</v>
      </c>
      <c r="AA12" s="96">
        <f t="shared" si="1"/>
        <v>8.25</v>
      </c>
      <c r="AB12" s="8">
        <v>9</v>
      </c>
      <c r="AC12" s="1"/>
      <c r="AD12" s="1"/>
      <c r="AE12" s="1"/>
    </row>
    <row r="13" spans="1:31" ht="12.75">
      <c r="A13" s="3">
        <f>AA13</f>
        <v>5.285714285714286</v>
      </c>
      <c r="B13" s="36">
        <v>11</v>
      </c>
      <c r="C13" s="2" t="s">
        <v>191</v>
      </c>
      <c r="D13" s="71">
        <v>11</v>
      </c>
      <c r="E13" s="88">
        <v>9</v>
      </c>
      <c r="F13" s="79"/>
      <c r="G13" s="162">
        <v>8</v>
      </c>
      <c r="H13" s="88"/>
      <c r="I13" s="12">
        <v>8</v>
      </c>
      <c r="J13" s="79"/>
      <c r="K13" s="87">
        <v>7</v>
      </c>
      <c r="L13" s="126">
        <v>1</v>
      </c>
      <c r="M13" s="103">
        <v>5</v>
      </c>
      <c r="N13" s="86"/>
      <c r="O13" s="103">
        <v>4</v>
      </c>
      <c r="P13" s="86"/>
      <c r="Q13" s="116"/>
      <c r="R13" s="103">
        <v>5</v>
      </c>
      <c r="S13" s="86">
        <v>1</v>
      </c>
      <c r="T13" s="103">
        <v>5</v>
      </c>
      <c r="U13" s="86">
        <v>1</v>
      </c>
      <c r="V13" s="103">
        <v>4</v>
      </c>
      <c r="W13" s="106">
        <v>7</v>
      </c>
      <c r="X13" s="86"/>
      <c r="Y13" s="116"/>
      <c r="Z13" s="103">
        <v>9</v>
      </c>
      <c r="AA13" s="96">
        <f t="shared" si="1"/>
        <v>5.285714285714286</v>
      </c>
      <c r="AB13" s="8">
        <f>ROUND(AA13,0)</f>
        <v>5</v>
      </c>
      <c r="AC13" s="1"/>
      <c r="AD13" s="1"/>
      <c r="AE13" s="1"/>
    </row>
    <row r="14" spans="1:31" ht="12.75">
      <c r="A14" s="3">
        <f>AA14</f>
        <v>5.066666666666666</v>
      </c>
      <c r="B14" s="36">
        <v>12</v>
      </c>
      <c r="C14" s="2" t="s">
        <v>192</v>
      </c>
      <c r="D14" s="71">
        <v>13</v>
      </c>
      <c r="E14" s="88">
        <v>7</v>
      </c>
      <c r="F14" s="79">
        <v>1</v>
      </c>
      <c r="G14" s="120">
        <v>4</v>
      </c>
      <c r="H14" s="86"/>
      <c r="I14" s="12">
        <v>8</v>
      </c>
      <c r="J14" s="79">
        <v>1</v>
      </c>
      <c r="K14" s="103">
        <v>7</v>
      </c>
      <c r="L14" s="126">
        <v>1</v>
      </c>
      <c r="M14" s="103">
        <v>7</v>
      </c>
      <c r="N14" s="86">
        <v>1</v>
      </c>
      <c r="O14" s="103">
        <v>4</v>
      </c>
      <c r="P14" s="86"/>
      <c r="Q14" s="116"/>
      <c r="R14" s="103">
        <v>6</v>
      </c>
      <c r="S14" s="86"/>
      <c r="T14" s="103">
        <v>8</v>
      </c>
      <c r="U14" s="86"/>
      <c r="V14" s="103">
        <v>8</v>
      </c>
      <c r="W14" s="106">
        <v>4</v>
      </c>
      <c r="X14" s="86"/>
      <c r="Y14" s="116"/>
      <c r="Z14" s="103">
        <v>9</v>
      </c>
      <c r="AA14" s="96">
        <f t="shared" si="1"/>
        <v>5.066666666666666</v>
      </c>
      <c r="AB14" s="8">
        <f>ROUND(AA14,0)</f>
        <v>5</v>
      </c>
      <c r="AC14" s="1"/>
      <c r="AD14" s="1"/>
      <c r="AE14" s="1"/>
    </row>
    <row r="15" spans="1:31" ht="12.75">
      <c r="A15" s="3">
        <f t="shared" si="0"/>
        <v>4.75</v>
      </c>
      <c r="B15" s="36">
        <v>13</v>
      </c>
      <c r="C15" s="2" t="s">
        <v>193</v>
      </c>
      <c r="D15" s="71">
        <v>8</v>
      </c>
      <c r="E15" s="86">
        <v>6</v>
      </c>
      <c r="F15" s="79">
        <v>1</v>
      </c>
      <c r="G15" s="120">
        <v>6</v>
      </c>
      <c r="H15" s="86">
        <v>1</v>
      </c>
      <c r="I15" s="79">
        <v>6</v>
      </c>
      <c r="J15" s="79">
        <v>1</v>
      </c>
      <c r="K15" s="103">
        <v>7</v>
      </c>
      <c r="L15" s="126">
        <v>1</v>
      </c>
      <c r="M15" s="103">
        <v>6</v>
      </c>
      <c r="N15" s="86"/>
      <c r="O15" s="103">
        <v>4</v>
      </c>
      <c r="P15" s="86"/>
      <c r="Q15" s="116"/>
      <c r="R15" s="103">
        <v>9</v>
      </c>
      <c r="S15" s="86"/>
      <c r="T15" s="103">
        <v>9</v>
      </c>
      <c r="U15" s="86">
        <v>1</v>
      </c>
      <c r="V15" s="103">
        <v>6</v>
      </c>
      <c r="W15" s="106">
        <v>8</v>
      </c>
      <c r="X15" s="86"/>
      <c r="Y15" s="116"/>
      <c r="Z15" s="103">
        <v>4</v>
      </c>
      <c r="AA15" s="96">
        <f t="shared" si="1"/>
        <v>4.75</v>
      </c>
      <c r="AB15" s="8">
        <f>ROUND(AA15,0)</f>
        <v>5</v>
      </c>
      <c r="AC15" s="1"/>
      <c r="AD15" s="1"/>
      <c r="AE15" s="1"/>
    </row>
    <row r="16" spans="1:31" ht="12.75">
      <c r="A16" s="3">
        <f t="shared" si="0"/>
        <v>8.636363636363637</v>
      </c>
      <c r="B16" s="36">
        <v>14</v>
      </c>
      <c r="C16" s="2" t="s">
        <v>195</v>
      </c>
      <c r="D16" s="71">
        <v>6</v>
      </c>
      <c r="E16" s="86">
        <v>8</v>
      </c>
      <c r="F16" s="12"/>
      <c r="G16" s="162">
        <v>9</v>
      </c>
      <c r="H16" s="88"/>
      <c r="I16" s="12">
        <v>9</v>
      </c>
      <c r="J16" s="79" t="s">
        <v>160</v>
      </c>
      <c r="K16" s="87">
        <v>9</v>
      </c>
      <c r="L16" s="125"/>
      <c r="M16" s="103">
        <v>7</v>
      </c>
      <c r="N16" s="86"/>
      <c r="O16" s="103">
        <v>10</v>
      </c>
      <c r="P16" s="86"/>
      <c r="Q16" s="116"/>
      <c r="R16" s="103">
        <v>8</v>
      </c>
      <c r="S16" s="86"/>
      <c r="T16" s="103">
        <v>9</v>
      </c>
      <c r="U16" s="86"/>
      <c r="V16" s="103">
        <v>10</v>
      </c>
      <c r="W16" s="106">
        <v>9</v>
      </c>
      <c r="X16" s="86"/>
      <c r="Y16" s="116"/>
      <c r="Z16" s="103">
        <v>7</v>
      </c>
      <c r="AA16" s="96">
        <f t="shared" si="1"/>
        <v>8.636363636363637</v>
      </c>
      <c r="AB16" s="8">
        <f>ROUND(AA16,0)</f>
        <v>9</v>
      </c>
      <c r="AC16" s="1"/>
      <c r="AD16" s="1"/>
      <c r="AE16" s="1"/>
    </row>
    <row r="17" spans="1:31" ht="12.75">
      <c r="A17" s="3">
        <f t="shared" si="0"/>
        <v>8.636363636363637</v>
      </c>
      <c r="B17" s="36">
        <v>15</v>
      </c>
      <c r="C17" s="2" t="s">
        <v>196</v>
      </c>
      <c r="D17" s="71">
        <v>6</v>
      </c>
      <c r="E17" s="86">
        <v>8</v>
      </c>
      <c r="F17" s="12"/>
      <c r="G17" s="162">
        <v>9</v>
      </c>
      <c r="H17" s="88"/>
      <c r="I17" s="12">
        <v>9</v>
      </c>
      <c r="J17" s="79"/>
      <c r="K17" s="87">
        <v>9</v>
      </c>
      <c r="L17" s="125"/>
      <c r="M17" s="103">
        <v>7</v>
      </c>
      <c r="N17" s="86"/>
      <c r="O17" s="103">
        <v>10</v>
      </c>
      <c r="P17" s="86" t="s">
        <v>160</v>
      </c>
      <c r="Q17" s="116"/>
      <c r="R17" s="103">
        <v>8</v>
      </c>
      <c r="S17" s="86"/>
      <c r="T17" s="103">
        <v>9</v>
      </c>
      <c r="U17" s="86"/>
      <c r="V17" s="103">
        <v>10</v>
      </c>
      <c r="W17" s="106">
        <v>9</v>
      </c>
      <c r="X17" s="86"/>
      <c r="Y17" s="116"/>
      <c r="Z17" s="103">
        <v>7</v>
      </c>
      <c r="AA17" s="96">
        <f t="shared" si="1"/>
        <v>8.636363636363637</v>
      </c>
      <c r="AB17" s="8">
        <f>ROUND(AA17,0)</f>
        <v>9</v>
      </c>
      <c r="AC17" s="1"/>
      <c r="AD17" s="1"/>
      <c r="AE17" s="1"/>
    </row>
    <row r="18" spans="3:31" s="5" customFormat="1" ht="13.5" thickBot="1">
      <c r="C18" s="297" t="s">
        <v>0</v>
      </c>
      <c r="D18" s="298"/>
      <c r="E18" s="91">
        <f>AVERAGE(E3:E17)</f>
        <v>8</v>
      </c>
      <c r="F18" s="91"/>
      <c r="G18" s="119">
        <f>AVERAGE(G3:G17)</f>
        <v>7.666666666666667</v>
      </c>
      <c r="H18" s="225"/>
      <c r="I18" s="232">
        <f>AVERAGE(I3:I17)</f>
        <v>8.6</v>
      </c>
      <c r="J18" s="232"/>
      <c r="K18" s="226">
        <f>AVERAGE(K3:K17)</f>
        <v>7.8</v>
      </c>
      <c r="L18" s="81"/>
      <c r="M18" s="91">
        <f>AVERAGE(M3:M17)</f>
        <v>7</v>
      </c>
      <c r="N18" s="90"/>
      <c r="O18" s="91">
        <f>AVERAGE(O3:O17)</f>
        <v>7.4</v>
      </c>
      <c r="P18" s="121"/>
      <c r="Q18" s="33"/>
      <c r="R18" s="91">
        <f>AVERAGE(R3:R17)</f>
        <v>7.4</v>
      </c>
      <c r="S18" s="90"/>
      <c r="T18" s="91">
        <f>AVERAGE(T3:T17)</f>
        <v>8.4</v>
      </c>
      <c r="U18" s="90"/>
      <c r="V18" s="91">
        <f>AVERAGE(V3:V17)</f>
        <v>7.733333333333333</v>
      </c>
      <c r="W18" s="94">
        <f>AVERAGE(W3:W17)</f>
        <v>7.133333333333334</v>
      </c>
      <c r="X18" s="90"/>
      <c r="Y18" s="132"/>
      <c r="Z18" s="91">
        <f>AVERAGE(Z3:Z17)</f>
        <v>8.666666666666666</v>
      </c>
      <c r="AA18" s="107">
        <f>AVERAGE(AA3:AA17)</f>
        <v>7.330057720057721</v>
      </c>
      <c r="AB18" s="33">
        <f>AVERAGE(AB3:AB17)</f>
        <v>7.466666666666667</v>
      </c>
      <c r="AC18" s="299" t="s">
        <v>85</v>
      </c>
      <c r="AD18" s="299"/>
      <c r="AE18" s="299"/>
    </row>
    <row r="19" spans="3:28" s="5" customFormat="1" ht="13.5" thickBot="1">
      <c r="C19" s="6"/>
      <c r="D19" s="98"/>
      <c r="E19" s="289" t="s">
        <v>230</v>
      </c>
      <c r="F19" s="290"/>
      <c r="G19" s="291"/>
      <c r="H19" s="292" t="s">
        <v>231</v>
      </c>
      <c r="I19" s="293"/>
      <c r="J19" s="293"/>
      <c r="K19" s="294"/>
      <c r="L19" s="289" t="s">
        <v>61</v>
      </c>
      <c r="M19" s="291"/>
      <c r="N19" s="289" t="s">
        <v>62</v>
      </c>
      <c r="O19" s="291"/>
      <c r="P19" s="289" t="s">
        <v>63</v>
      </c>
      <c r="Q19" s="290"/>
      <c r="R19" s="291"/>
      <c r="S19" s="289" t="s">
        <v>67</v>
      </c>
      <c r="T19" s="291"/>
      <c r="U19" s="289" t="s">
        <v>68</v>
      </c>
      <c r="V19" s="291"/>
      <c r="W19" s="95" t="s">
        <v>64</v>
      </c>
      <c r="X19" s="289" t="s">
        <v>65</v>
      </c>
      <c r="Y19" s="290"/>
      <c r="Z19" s="291"/>
      <c r="AA19" s="97"/>
      <c r="AB19" s="9"/>
    </row>
    <row r="20" spans="3:28" ht="12.75">
      <c r="C20" s="4" t="s">
        <v>46</v>
      </c>
      <c r="D20" s="56"/>
      <c r="E20" s="287" t="s">
        <v>22</v>
      </c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34">
        <f>AB20/B17</f>
        <v>1</v>
      </c>
      <c r="AB20" s="8">
        <f>COUNTIF(AB3:AB17,"&gt;3")</f>
        <v>15</v>
      </c>
    </row>
    <row r="21" spans="3:28" ht="12.75">
      <c r="C21" s="4" t="s">
        <v>47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3"/>
      <c r="X21" s="13"/>
      <c r="Y21" s="13"/>
      <c r="Z21" s="13"/>
      <c r="AA21" s="34">
        <f>AB21/B17</f>
        <v>0.6666666666666666</v>
      </c>
      <c r="AB21" s="8">
        <f>COUNTIF(AB3:AB17,"&gt;6")</f>
        <v>10</v>
      </c>
    </row>
    <row r="23" ht="12.75">
      <c r="C23" t="s">
        <v>120</v>
      </c>
    </row>
    <row r="25" ht="12.75">
      <c r="AB25" s="112"/>
    </row>
    <row r="26" ht="12.75">
      <c r="AD26" s="3"/>
    </row>
    <row r="27" ht="12.75">
      <c r="AD27" s="3"/>
    </row>
    <row r="28" ht="12.75">
      <c r="AD28" s="3"/>
    </row>
    <row r="29" ht="12.75">
      <c r="AD29" s="3"/>
    </row>
    <row r="30" ht="12.75">
      <c r="AD30" s="3"/>
    </row>
    <row r="31" ht="12.75">
      <c r="AD31" s="3"/>
    </row>
  </sheetData>
  <sheetProtection/>
  <mergeCells count="12">
    <mergeCell ref="C1:K1"/>
    <mergeCell ref="C18:D18"/>
    <mergeCell ref="E19:G19"/>
    <mergeCell ref="AC18:AE18"/>
    <mergeCell ref="E20:Z20"/>
    <mergeCell ref="X19:Z19"/>
    <mergeCell ref="L19:M19"/>
    <mergeCell ref="N19:O19"/>
    <mergeCell ref="P19:R19"/>
    <mergeCell ref="S19:T19"/>
    <mergeCell ref="U19:V19"/>
    <mergeCell ref="H19:K19"/>
  </mergeCells>
  <conditionalFormatting sqref="AB3:AB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A3:AA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21"/>
  <sheetViews>
    <sheetView workbookViewId="0" topLeftCell="B1">
      <selection activeCell="AB15" sqref="AB15"/>
    </sheetView>
  </sheetViews>
  <sheetFormatPr defaultColWidth="9.00390625" defaultRowHeight="12.75"/>
  <cols>
    <col min="1" max="1" width="9.1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6" width="5.875" style="0" customWidth="1"/>
    <col min="7" max="7" width="5.375" style="0" customWidth="1"/>
    <col min="8" max="8" width="5.25390625" style="0" customWidth="1"/>
    <col min="9" max="10" width="5.625" style="0" customWidth="1"/>
    <col min="11" max="22" width="5.375" style="0" customWidth="1"/>
    <col min="23" max="23" width="5.75390625" style="0" customWidth="1"/>
    <col min="24" max="25" width="5.875" style="0" customWidth="1"/>
    <col min="26" max="26" width="6.625" style="0" customWidth="1"/>
    <col min="27" max="27" width="9.875" style="3" customWidth="1"/>
    <col min="28" max="28" width="12.125" style="10" bestFit="1" customWidth="1"/>
  </cols>
  <sheetData>
    <row r="1" spans="4:49" ht="13.5" thickBot="1">
      <c r="D1" s="75" t="s">
        <v>234</v>
      </c>
      <c r="E1" s="179"/>
      <c r="F1" s="179"/>
      <c r="G1" s="179"/>
      <c r="H1" s="75"/>
      <c r="I1" s="75"/>
      <c r="J1" s="75"/>
      <c r="K1" s="75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75"/>
      <c r="Y1" s="179"/>
      <c r="Z1" s="179"/>
      <c r="AA1" s="6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63"/>
      <c r="AS1" s="64"/>
      <c r="AV1" s="14"/>
      <c r="AW1" s="15"/>
    </row>
    <row r="2" spans="2:45" ht="16.5" customHeight="1" thickBot="1">
      <c r="B2" s="65" t="s">
        <v>77</v>
      </c>
      <c r="C2" s="67" t="s">
        <v>26</v>
      </c>
      <c r="D2" s="111" t="s">
        <v>78</v>
      </c>
      <c r="E2" s="82">
        <v>42269</v>
      </c>
      <c r="F2" s="160">
        <v>42271</v>
      </c>
      <c r="G2" s="83">
        <v>42276</v>
      </c>
      <c r="H2" s="122">
        <v>42283</v>
      </c>
      <c r="I2" s="83">
        <v>42284</v>
      </c>
      <c r="J2" s="82">
        <v>42290</v>
      </c>
      <c r="K2" s="129">
        <v>42297</v>
      </c>
      <c r="L2" s="82">
        <v>42298</v>
      </c>
      <c r="M2" s="160">
        <v>42304</v>
      </c>
      <c r="N2" s="160">
        <v>42311</v>
      </c>
      <c r="O2" s="160">
        <v>42312</v>
      </c>
      <c r="P2" s="160">
        <v>42318</v>
      </c>
      <c r="Q2" s="160">
        <v>42325</v>
      </c>
      <c r="R2" s="160">
        <v>42326</v>
      </c>
      <c r="S2" s="160">
        <v>42332</v>
      </c>
      <c r="T2" s="160">
        <v>42339</v>
      </c>
      <c r="U2" s="160">
        <v>42339</v>
      </c>
      <c r="V2" s="160">
        <v>42346</v>
      </c>
      <c r="W2" s="83">
        <v>42349</v>
      </c>
      <c r="X2" s="129">
        <v>42356</v>
      </c>
      <c r="Y2" s="129"/>
      <c r="Z2" s="83">
        <v>42353</v>
      </c>
      <c r="AA2" s="68" t="s">
        <v>24</v>
      </c>
      <c r="AB2" s="69" t="s">
        <v>320</v>
      </c>
      <c r="AL2" s="31"/>
      <c r="AM2" s="31"/>
      <c r="AN2" s="31"/>
      <c r="AO2" s="31"/>
      <c r="AP2" s="31"/>
      <c r="AQ2" s="31"/>
      <c r="AR2" s="31"/>
      <c r="AS2" s="31"/>
    </row>
    <row r="3" spans="1:31" ht="12.75">
      <c r="A3" s="3">
        <f aca="true" t="shared" si="0" ref="A3:A15">AA3</f>
        <v>8.875</v>
      </c>
      <c r="B3" s="2">
        <v>1</v>
      </c>
      <c r="C3" s="2" t="s">
        <v>256</v>
      </c>
      <c r="D3" s="70">
        <v>10</v>
      </c>
      <c r="E3" s="89">
        <v>9</v>
      </c>
      <c r="F3" s="19">
        <v>9</v>
      </c>
      <c r="G3" s="85">
        <v>8</v>
      </c>
      <c r="H3" s="125"/>
      <c r="I3" s="87">
        <v>9</v>
      </c>
      <c r="J3" s="88"/>
      <c r="K3" s="120">
        <v>10</v>
      </c>
      <c r="L3" s="144"/>
      <c r="M3" s="148">
        <v>8</v>
      </c>
      <c r="N3" s="144">
        <v>10</v>
      </c>
      <c r="O3" s="148">
        <v>9</v>
      </c>
      <c r="P3" s="144"/>
      <c r="Q3" s="148">
        <v>10</v>
      </c>
      <c r="R3" s="144"/>
      <c r="S3" s="148">
        <v>10</v>
      </c>
      <c r="T3" s="144"/>
      <c r="U3" s="148">
        <v>9</v>
      </c>
      <c r="V3" s="148">
        <v>8</v>
      </c>
      <c r="W3" s="245">
        <v>9</v>
      </c>
      <c r="X3" s="205">
        <v>8</v>
      </c>
      <c r="Y3" s="114">
        <v>9</v>
      </c>
      <c r="Z3" s="205">
        <v>7</v>
      </c>
      <c r="AA3" s="109">
        <f aca="true" t="shared" si="1" ref="AA3:AA15">AVERAGE(E3:Z3)</f>
        <v>8.875</v>
      </c>
      <c r="AB3" s="8">
        <f aca="true" t="shared" si="2" ref="AB3:AB15">ROUND(AA3,0)</f>
        <v>9</v>
      </c>
      <c r="AC3" s="1" t="s">
        <v>30</v>
      </c>
      <c r="AD3" s="1">
        <f>COUNTIF(AB3:AB15,"&gt;8")</f>
        <v>4</v>
      </c>
      <c r="AE3" s="46">
        <f>AD3/$B$15</f>
        <v>0.3076923076923077</v>
      </c>
    </row>
    <row r="4" spans="1:31" ht="12.75">
      <c r="A4" s="3">
        <f t="shared" si="0"/>
        <v>7.5</v>
      </c>
      <c r="B4" s="2">
        <v>2</v>
      </c>
      <c r="C4" s="2" t="s">
        <v>238</v>
      </c>
      <c r="D4" s="71">
        <v>3</v>
      </c>
      <c r="E4" s="88">
        <v>9</v>
      </c>
      <c r="F4" s="12">
        <v>9</v>
      </c>
      <c r="G4" s="103">
        <v>7</v>
      </c>
      <c r="H4" s="126"/>
      <c r="I4" s="87">
        <v>7</v>
      </c>
      <c r="J4" s="88"/>
      <c r="K4" s="120">
        <v>6</v>
      </c>
      <c r="L4" s="86"/>
      <c r="M4" s="103">
        <v>7</v>
      </c>
      <c r="N4" s="86"/>
      <c r="O4" s="103">
        <v>6</v>
      </c>
      <c r="P4" s="86">
        <v>9</v>
      </c>
      <c r="Q4" s="103">
        <v>7</v>
      </c>
      <c r="R4" s="86"/>
      <c r="S4" s="103">
        <v>8</v>
      </c>
      <c r="T4" s="86"/>
      <c r="U4" s="103">
        <v>7</v>
      </c>
      <c r="V4" s="103">
        <v>8</v>
      </c>
      <c r="W4" s="120">
        <v>8</v>
      </c>
      <c r="X4" s="106">
        <v>8</v>
      </c>
      <c r="Y4" s="116">
        <v>7</v>
      </c>
      <c r="Z4" s="106">
        <v>7</v>
      </c>
      <c r="AA4" s="109">
        <f t="shared" si="1"/>
        <v>7.5</v>
      </c>
      <c r="AB4" s="8">
        <f t="shared" si="2"/>
        <v>8</v>
      </c>
      <c r="AC4" s="1" t="s">
        <v>31</v>
      </c>
      <c r="AD4" s="47">
        <f>COUNTIF(AB3:AB15,7)+COUNTIF(AB3:AB15,8)</f>
        <v>9</v>
      </c>
      <c r="AE4" s="46">
        <f>AD4/$B$15</f>
        <v>0.6923076923076923</v>
      </c>
    </row>
    <row r="5" spans="1:31" ht="12.75">
      <c r="A5" s="3">
        <f t="shared" si="0"/>
        <v>7.533333333333333</v>
      </c>
      <c r="B5" s="2">
        <v>3</v>
      </c>
      <c r="C5" s="2" t="s">
        <v>240</v>
      </c>
      <c r="D5" s="71">
        <v>1</v>
      </c>
      <c r="E5" s="88">
        <v>8</v>
      </c>
      <c r="F5" s="12">
        <v>9</v>
      </c>
      <c r="G5" s="87">
        <v>6</v>
      </c>
      <c r="H5" s="125"/>
      <c r="I5" s="87">
        <v>8</v>
      </c>
      <c r="J5" s="88"/>
      <c r="K5" s="120">
        <v>8</v>
      </c>
      <c r="L5" s="86"/>
      <c r="M5" s="103">
        <v>7</v>
      </c>
      <c r="N5" s="86"/>
      <c r="O5" s="103">
        <v>10</v>
      </c>
      <c r="P5" s="86"/>
      <c r="Q5" s="103">
        <v>9</v>
      </c>
      <c r="R5" s="86"/>
      <c r="S5" s="103">
        <v>5</v>
      </c>
      <c r="T5" s="86"/>
      <c r="U5" s="103">
        <v>7</v>
      </c>
      <c r="V5" s="103">
        <v>8</v>
      </c>
      <c r="W5" s="120">
        <v>7</v>
      </c>
      <c r="X5" s="106">
        <v>8</v>
      </c>
      <c r="Y5" s="116">
        <v>7</v>
      </c>
      <c r="Z5" s="106">
        <v>6</v>
      </c>
      <c r="AA5" s="109">
        <f t="shared" si="1"/>
        <v>7.533333333333333</v>
      </c>
      <c r="AB5" s="8">
        <f t="shared" si="2"/>
        <v>8</v>
      </c>
      <c r="AC5" s="1" t="s">
        <v>32</v>
      </c>
      <c r="AD5" s="47">
        <f>COUNTIF(AB3:AB15,4)+COUNTIF(AB3:AB15,5)+COUNTIF(AB3:AB15,6)</f>
        <v>0</v>
      </c>
      <c r="AE5" s="46">
        <f>AD5/$B$15</f>
        <v>0</v>
      </c>
    </row>
    <row r="6" spans="1:31" ht="12.75">
      <c r="A6" s="3">
        <f t="shared" si="0"/>
        <v>6.8</v>
      </c>
      <c r="B6" s="2">
        <v>4</v>
      </c>
      <c r="C6" s="2" t="s">
        <v>239</v>
      </c>
      <c r="D6" s="71">
        <v>12</v>
      </c>
      <c r="E6" s="88">
        <v>7</v>
      </c>
      <c r="F6" s="12">
        <v>7</v>
      </c>
      <c r="G6" s="87">
        <v>6</v>
      </c>
      <c r="H6" s="125"/>
      <c r="I6" s="87">
        <v>6</v>
      </c>
      <c r="J6" s="88"/>
      <c r="K6" s="120">
        <v>4</v>
      </c>
      <c r="L6" s="86"/>
      <c r="M6" s="103">
        <v>7</v>
      </c>
      <c r="N6" s="86"/>
      <c r="O6" s="103">
        <v>8</v>
      </c>
      <c r="P6" s="86"/>
      <c r="Q6" s="103">
        <v>9</v>
      </c>
      <c r="R6" s="86"/>
      <c r="S6" s="103">
        <v>8</v>
      </c>
      <c r="T6" s="86"/>
      <c r="U6" s="103">
        <v>6</v>
      </c>
      <c r="V6" s="103">
        <v>7</v>
      </c>
      <c r="W6" s="120">
        <v>7</v>
      </c>
      <c r="X6" s="106">
        <v>6</v>
      </c>
      <c r="Y6" s="116">
        <v>8</v>
      </c>
      <c r="Z6" s="106">
        <v>6</v>
      </c>
      <c r="AA6" s="109">
        <f t="shared" si="1"/>
        <v>6.8</v>
      </c>
      <c r="AB6" s="8">
        <f t="shared" si="2"/>
        <v>7</v>
      </c>
      <c r="AC6" s="1" t="s">
        <v>33</v>
      </c>
      <c r="AD6" s="1">
        <f>COUNTIF(AB3:AB15,"&lt;4")</f>
        <v>0</v>
      </c>
      <c r="AE6" s="46">
        <f>AD6/$B$15</f>
        <v>0</v>
      </c>
    </row>
    <row r="7" spans="1:31" ht="12.75">
      <c r="A7" s="3">
        <f t="shared" si="0"/>
        <v>6.733333333333333</v>
      </c>
      <c r="B7" s="2">
        <v>5</v>
      </c>
      <c r="C7" s="2" t="s">
        <v>243</v>
      </c>
      <c r="D7" s="71">
        <v>7</v>
      </c>
      <c r="E7" s="88">
        <v>8</v>
      </c>
      <c r="F7" s="12">
        <v>7</v>
      </c>
      <c r="G7" s="103">
        <v>6</v>
      </c>
      <c r="H7" s="125"/>
      <c r="I7" s="87">
        <v>8</v>
      </c>
      <c r="J7" s="88"/>
      <c r="K7" s="120">
        <v>6</v>
      </c>
      <c r="L7" s="86"/>
      <c r="M7" s="103">
        <v>5</v>
      </c>
      <c r="N7" s="86" t="s">
        <v>160</v>
      </c>
      <c r="O7" s="103">
        <v>7</v>
      </c>
      <c r="P7" s="86"/>
      <c r="Q7" s="103">
        <v>6</v>
      </c>
      <c r="R7" s="86" t="s">
        <v>160</v>
      </c>
      <c r="S7" s="103">
        <v>7</v>
      </c>
      <c r="T7" s="86"/>
      <c r="U7" s="103">
        <v>7</v>
      </c>
      <c r="V7" s="103">
        <v>7</v>
      </c>
      <c r="W7" s="120">
        <v>6</v>
      </c>
      <c r="X7" s="106">
        <v>7</v>
      </c>
      <c r="Y7" s="116">
        <v>7</v>
      </c>
      <c r="Z7" s="106">
        <v>7</v>
      </c>
      <c r="AA7" s="109">
        <f t="shared" si="1"/>
        <v>6.733333333333333</v>
      </c>
      <c r="AB7" s="8">
        <f t="shared" si="2"/>
        <v>7</v>
      </c>
      <c r="AC7" s="48" t="s">
        <v>34</v>
      </c>
      <c r="AD7" s="1">
        <f>B15-SUM(AD3:AD6)</f>
        <v>0</v>
      </c>
      <c r="AE7" s="46">
        <f>AD7/$B$15</f>
        <v>0</v>
      </c>
    </row>
    <row r="8" spans="1:28" ht="12.75">
      <c r="A8" s="3">
        <f t="shared" si="0"/>
        <v>8.533333333333333</v>
      </c>
      <c r="B8" s="2">
        <v>6</v>
      </c>
      <c r="C8" s="2" t="s">
        <v>237</v>
      </c>
      <c r="D8" s="71">
        <v>11</v>
      </c>
      <c r="E8" s="88">
        <v>8</v>
      </c>
      <c r="F8" s="12">
        <v>9</v>
      </c>
      <c r="G8" s="87">
        <v>5</v>
      </c>
      <c r="H8" s="125"/>
      <c r="I8" s="87">
        <v>9</v>
      </c>
      <c r="J8" s="88"/>
      <c r="K8" s="120">
        <v>9</v>
      </c>
      <c r="L8" s="86"/>
      <c r="M8" s="103">
        <v>8</v>
      </c>
      <c r="N8" s="86"/>
      <c r="O8" s="103">
        <v>10</v>
      </c>
      <c r="P8" s="86"/>
      <c r="Q8" s="103">
        <v>10</v>
      </c>
      <c r="R8" s="86"/>
      <c r="S8" s="103">
        <v>10</v>
      </c>
      <c r="T8" s="86"/>
      <c r="U8" s="103">
        <v>9</v>
      </c>
      <c r="V8" s="103">
        <v>8</v>
      </c>
      <c r="W8" s="120">
        <v>9</v>
      </c>
      <c r="X8" s="106">
        <v>8</v>
      </c>
      <c r="Y8" s="116">
        <v>9</v>
      </c>
      <c r="Z8" s="106">
        <v>7</v>
      </c>
      <c r="AA8" s="109">
        <f t="shared" si="1"/>
        <v>8.533333333333333</v>
      </c>
      <c r="AB8" s="8">
        <f t="shared" si="2"/>
        <v>9</v>
      </c>
    </row>
    <row r="9" spans="1:28" ht="12.75">
      <c r="A9" s="3">
        <f t="shared" si="0"/>
        <v>7.066666666666666</v>
      </c>
      <c r="B9" s="2">
        <v>7</v>
      </c>
      <c r="C9" s="2" t="s">
        <v>235</v>
      </c>
      <c r="D9" s="71">
        <v>5</v>
      </c>
      <c r="E9" s="88">
        <v>7</v>
      </c>
      <c r="F9" s="12">
        <v>8</v>
      </c>
      <c r="G9" s="87">
        <v>7</v>
      </c>
      <c r="H9" s="125"/>
      <c r="I9" s="87">
        <v>9</v>
      </c>
      <c r="J9" s="88"/>
      <c r="K9" s="120">
        <v>6</v>
      </c>
      <c r="L9" s="86"/>
      <c r="M9" s="103">
        <v>6</v>
      </c>
      <c r="N9" s="86" t="s">
        <v>160</v>
      </c>
      <c r="O9" s="103">
        <v>7</v>
      </c>
      <c r="P9" s="86" t="s">
        <v>160</v>
      </c>
      <c r="Q9" s="103">
        <v>7</v>
      </c>
      <c r="R9" s="86"/>
      <c r="S9" s="103">
        <v>9</v>
      </c>
      <c r="T9" s="86"/>
      <c r="U9" s="103">
        <v>7</v>
      </c>
      <c r="V9" s="103">
        <v>6</v>
      </c>
      <c r="W9" s="120">
        <v>7</v>
      </c>
      <c r="X9" s="106">
        <v>6</v>
      </c>
      <c r="Y9" s="116">
        <v>8</v>
      </c>
      <c r="Z9" s="106">
        <v>6</v>
      </c>
      <c r="AA9" s="109">
        <f t="shared" si="1"/>
        <v>7.066666666666666</v>
      </c>
      <c r="AB9" s="8">
        <f t="shared" si="2"/>
        <v>7</v>
      </c>
    </row>
    <row r="10" spans="1:28" ht="12.75">
      <c r="A10" s="3">
        <f t="shared" si="0"/>
        <v>7.666666666666667</v>
      </c>
      <c r="B10" s="2">
        <v>8</v>
      </c>
      <c r="C10" s="2" t="s">
        <v>236</v>
      </c>
      <c r="D10" s="71">
        <v>4</v>
      </c>
      <c r="E10" s="88">
        <v>9</v>
      </c>
      <c r="F10" s="12">
        <v>8</v>
      </c>
      <c r="G10" s="87">
        <v>6</v>
      </c>
      <c r="H10" s="125"/>
      <c r="I10" s="87">
        <v>8</v>
      </c>
      <c r="J10" s="88"/>
      <c r="K10" s="120">
        <v>8</v>
      </c>
      <c r="L10" s="86"/>
      <c r="M10" s="103">
        <v>7</v>
      </c>
      <c r="N10" s="86"/>
      <c r="O10" s="103">
        <v>8</v>
      </c>
      <c r="P10" s="86"/>
      <c r="Q10" s="103">
        <v>8</v>
      </c>
      <c r="R10" s="86"/>
      <c r="S10" s="103">
        <v>8</v>
      </c>
      <c r="T10" s="86"/>
      <c r="U10" s="103">
        <v>7</v>
      </c>
      <c r="V10" s="103">
        <v>8</v>
      </c>
      <c r="W10" s="120">
        <v>8</v>
      </c>
      <c r="X10" s="106">
        <v>7</v>
      </c>
      <c r="Y10" s="116">
        <v>8</v>
      </c>
      <c r="Z10" s="106">
        <v>7</v>
      </c>
      <c r="AA10" s="109">
        <f>AVERAGE(E10:Z10)</f>
        <v>7.666666666666667</v>
      </c>
      <c r="AB10" s="8">
        <f t="shared" si="2"/>
        <v>8</v>
      </c>
    </row>
    <row r="11" spans="1:28" ht="12.75">
      <c r="A11" s="3">
        <f t="shared" si="0"/>
        <v>7.8</v>
      </c>
      <c r="B11" s="2">
        <v>9</v>
      </c>
      <c r="C11" s="2" t="s">
        <v>246</v>
      </c>
      <c r="D11" s="71">
        <v>2</v>
      </c>
      <c r="E11" s="88">
        <v>8</v>
      </c>
      <c r="F11" s="12">
        <v>8</v>
      </c>
      <c r="G11" s="87">
        <v>6</v>
      </c>
      <c r="H11" s="125"/>
      <c r="I11" s="87">
        <v>7</v>
      </c>
      <c r="J11" s="88"/>
      <c r="K11" s="120">
        <v>8</v>
      </c>
      <c r="L11" s="86"/>
      <c r="M11" s="103">
        <v>8</v>
      </c>
      <c r="N11" s="86"/>
      <c r="O11" s="103">
        <v>9</v>
      </c>
      <c r="P11" s="86"/>
      <c r="Q11" s="103">
        <v>9</v>
      </c>
      <c r="R11" s="86" t="s">
        <v>160</v>
      </c>
      <c r="S11" s="103">
        <v>8</v>
      </c>
      <c r="T11" s="86"/>
      <c r="U11" s="103">
        <v>6</v>
      </c>
      <c r="V11" s="103">
        <v>9</v>
      </c>
      <c r="W11" s="120">
        <v>8</v>
      </c>
      <c r="X11" s="106">
        <v>7</v>
      </c>
      <c r="Y11" s="116">
        <v>9</v>
      </c>
      <c r="Z11" s="106">
        <v>7</v>
      </c>
      <c r="AA11" s="109">
        <f>AVERAGE(E11:Z11)</f>
        <v>7.8</v>
      </c>
      <c r="AB11" s="8">
        <f t="shared" si="2"/>
        <v>8</v>
      </c>
    </row>
    <row r="12" spans="1:28" ht="12.75">
      <c r="A12" s="3">
        <f t="shared" si="0"/>
        <v>8.533333333333333</v>
      </c>
      <c r="B12" s="2">
        <v>10</v>
      </c>
      <c r="C12" s="2" t="s">
        <v>245</v>
      </c>
      <c r="D12" s="71">
        <v>8</v>
      </c>
      <c r="E12" s="88">
        <v>10</v>
      </c>
      <c r="F12" s="12">
        <v>10</v>
      </c>
      <c r="G12" s="87">
        <v>8</v>
      </c>
      <c r="H12" s="125"/>
      <c r="I12" s="87">
        <v>9</v>
      </c>
      <c r="J12" s="88"/>
      <c r="K12" s="120">
        <v>9</v>
      </c>
      <c r="L12" s="86"/>
      <c r="M12" s="103">
        <v>8</v>
      </c>
      <c r="N12" s="86"/>
      <c r="O12" s="103">
        <v>8</v>
      </c>
      <c r="P12" s="86"/>
      <c r="Q12" s="103">
        <v>8</v>
      </c>
      <c r="R12" s="86"/>
      <c r="S12" s="103">
        <v>9</v>
      </c>
      <c r="T12" s="86"/>
      <c r="U12" s="103">
        <v>8</v>
      </c>
      <c r="V12" s="103">
        <v>7</v>
      </c>
      <c r="W12" s="120">
        <v>9</v>
      </c>
      <c r="X12" s="106">
        <v>9</v>
      </c>
      <c r="Y12" s="116">
        <v>9</v>
      </c>
      <c r="Z12" s="106">
        <v>7</v>
      </c>
      <c r="AA12" s="109">
        <f t="shared" si="1"/>
        <v>8.533333333333333</v>
      </c>
      <c r="AB12" s="8">
        <f t="shared" si="2"/>
        <v>9</v>
      </c>
    </row>
    <row r="13" spans="1:28" ht="12.75">
      <c r="A13" s="3">
        <f t="shared" si="0"/>
        <v>7.9375</v>
      </c>
      <c r="B13" s="2">
        <v>11</v>
      </c>
      <c r="C13" s="36" t="s">
        <v>241</v>
      </c>
      <c r="D13" s="71">
        <v>6</v>
      </c>
      <c r="E13" s="88">
        <v>8</v>
      </c>
      <c r="F13" s="12">
        <v>9</v>
      </c>
      <c r="G13" s="87">
        <v>7</v>
      </c>
      <c r="H13" s="125"/>
      <c r="I13" s="102">
        <v>7</v>
      </c>
      <c r="J13" s="89"/>
      <c r="K13" s="118">
        <v>8</v>
      </c>
      <c r="L13" s="86"/>
      <c r="M13" s="103">
        <v>7</v>
      </c>
      <c r="N13" s="86">
        <v>10</v>
      </c>
      <c r="O13" s="103">
        <v>9</v>
      </c>
      <c r="P13" s="86"/>
      <c r="Q13" s="103">
        <v>6</v>
      </c>
      <c r="R13" s="86"/>
      <c r="S13" s="103">
        <v>9</v>
      </c>
      <c r="T13" s="86"/>
      <c r="U13" s="103">
        <v>8</v>
      </c>
      <c r="V13" s="103">
        <v>8</v>
      </c>
      <c r="W13" s="120">
        <v>8</v>
      </c>
      <c r="X13" s="105">
        <v>7</v>
      </c>
      <c r="Y13" s="114">
        <v>9</v>
      </c>
      <c r="Z13" s="106">
        <v>7</v>
      </c>
      <c r="AA13" s="109">
        <f t="shared" si="1"/>
        <v>7.9375</v>
      </c>
      <c r="AB13" s="8">
        <f t="shared" si="2"/>
        <v>8</v>
      </c>
    </row>
    <row r="14" spans="1:28" ht="12.75">
      <c r="A14" s="3">
        <f t="shared" si="0"/>
        <v>7.066666666666666</v>
      </c>
      <c r="B14" s="2">
        <v>12</v>
      </c>
      <c r="C14" s="36" t="s">
        <v>242</v>
      </c>
      <c r="D14" s="71">
        <v>13</v>
      </c>
      <c r="E14" s="88">
        <v>7</v>
      </c>
      <c r="F14" s="12">
        <v>7</v>
      </c>
      <c r="G14" s="87">
        <v>6</v>
      </c>
      <c r="H14" s="125"/>
      <c r="I14" s="85">
        <v>4</v>
      </c>
      <c r="J14" s="89"/>
      <c r="K14" s="118">
        <v>7</v>
      </c>
      <c r="L14" s="86"/>
      <c r="M14" s="103">
        <v>6</v>
      </c>
      <c r="N14" s="86"/>
      <c r="O14" s="103">
        <v>8</v>
      </c>
      <c r="P14" s="86"/>
      <c r="Q14" s="103">
        <v>9</v>
      </c>
      <c r="R14" s="86"/>
      <c r="S14" s="103">
        <v>9</v>
      </c>
      <c r="T14" s="86"/>
      <c r="U14" s="103">
        <v>8</v>
      </c>
      <c r="V14" s="103">
        <v>8</v>
      </c>
      <c r="W14" s="120">
        <v>7</v>
      </c>
      <c r="X14" s="105">
        <v>6</v>
      </c>
      <c r="Y14" s="114">
        <v>8</v>
      </c>
      <c r="Z14" s="106">
        <v>6</v>
      </c>
      <c r="AA14" s="109">
        <f t="shared" si="1"/>
        <v>7.066666666666666</v>
      </c>
      <c r="AB14" s="8">
        <f t="shared" si="2"/>
        <v>7</v>
      </c>
    </row>
    <row r="15" spans="1:28" ht="12.75">
      <c r="A15" s="3">
        <f t="shared" si="0"/>
        <v>8.625</v>
      </c>
      <c r="B15" s="2">
        <v>13</v>
      </c>
      <c r="C15" s="36" t="s">
        <v>244</v>
      </c>
      <c r="D15" s="71">
        <v>9</v>
      </c>
      <c r="E15" s="88">
        <v>9</v>
      </c>
      <c r="F15" s="12">
        <v>9</v>
      </c>
      <c r="G15" s="87">
        <v>6</v>
      </c>
      <c r="H15" s="123"/>
      <c r="I15" s="85">
        <v>8</v>
      </c>
      <c r="J15" s="89"/>
      <c r="K15" s="118">
        <v>9</v>
      </c>
      <c r="L15" s="86"/>
      <c r="M15" s="103">
        <v>8</v>
      </c>
      <c r="N15" s="86">
        <v>10</v>
      </c>
      <c r="O15" s="103">
        <v>9</v>
      </c>
      <c r="P15" s="86"/>
      <c r="Q15" s="103">
        <v>10</v>
      </c>
      <c r="R15" s="86"/>
      <c r="S15" s="103">
        <v>10</v>
      </c>
      <c r="T15" s="86"/>
      <c r="U15" s="103">
        <v>9</v>
      </c>
      <c r="V15" s="103">
        <v>8</v>
      </c>
      <c r="W15" s="120">
        <v>9</v>
      </c>
      <c r="X15" s="105">
        <v>8</v>
      </c>
      <c r="Y15" s="114">
        <v>9</v>
      </c>
      <c r="Z15" s="106">
        <v>7</v>
      </c>
      <c r="AA15" s="109">
        <f t="shared" si="1"/>
        <v>8.625</v>
      </c>
      <c r="AB15" s="8">
        <f t="shared" si="2"/>
        <v>9</v>
      </c>
    </row>
    <row r="16" spans="2:28" s="5" customFormat="1" ht="13.5" thickBot="1">
      <c r="B16" s="2"/>
      <c r="C16" s="297" t="s">
        <v>0</v>
      </c>
      <c r="D16" s="298"/>
      <c r="E16" s="127"/>
      <c r="F16" s="33"/>
      <c r="G16" s="128">
        <f>AVERAGE(G3:G15)</f>
        <v>6.461538461538462</v>
      </c>
      <c r="H16" s="81"/>
      <c r="I16" s="91">
        <f>AVERAGE(I3:I15)</f>
        <v>7.615384615384615</v>
      </c>
      <c r="J16" s="90"/>
      <c r="K16" s="119">
        <f>AVERAGE(K3:K15)</f>
        <v>7.538461538461538</v>
      </c>
      <c r="L16" s="119"/>
      <c r="M16" s="119">
        <f aca="true" t="shared" si="3" ref="M16:Z16">AVERAGE(M3:M15)</f>
        <v>7.076923076923077</v>
      </c>
      <c r="N16" s="119"/>
      <c r="O16" s="119">
        <f t="shared" si="3"/>
        <v>8.307692307692308</v>
      </c>
      <c r="P16" s="119"/>
      <c r="Q16" s="119">
        <f t="shared" si="3"/>
        <v>8.307692307692308</v>
      </c>
      <c r="R16" s="119"/>
      <c r="S16" s="119">
        <f t="shared" si="3"/>
        <v>8.461538461538462</v>
      </c>
      <c r="T16" s="119"/>
      <c r="U16" s="119">
        <f t="shared" si="3"/>
        <v>7.538461538461538</v>
      </c>
      <c r="V16" s="119">
        <f t="shared" si="3"/>
        <v>7.6923076923076925</v>
      </c>
      <c r="W16" s="119">
        <f t="shared" si="3"/>
        <v>7.846153846153846</v>
      </c>
      <c r="X16" s="159">
        <f t="shared" si="3"/>
        <v>7.3076923076923075</v>
      </c>
      <c r="Y16" s="132">
        <f t="shared" si="3"/>
        <v>8.23076923076923</v>
      </c>
      <c r="Z16" s="159">
        <f t="shared" si="3"/>
        <v>6.6923076923076925</v>
      </c>
      <c r="AA16" s="107">
        <f>AVERAGE(AA3:AA15)</f>
        <v>7.743910256410255</v>
      </c>
      <c r="AB16" s="33">
        <f>AVERAGE(AB3:AB15)</f>
        <v>8</v>
      </c>
    </row>
    <row r="17" spans="2:28" s="5" customFormat="1" ht="13.5" thickBot="1">
      <c r="B17" s="2"/>
      <c r="C17" s="6"/>
      <c r="D17" s="76"/>
      <c r="E17" s="283" t="s">
        <v>233</v>
      </c>
      <c r="F17" s="285"/>
      <c r="G17" s="286"/>
      <c r="H17" s="290" t="s">
        <v>247</v>
      </c>
      <c r="I17" s="291"/>
      <c r="J17" s="289" t="s">
        <v>248</v>
      </c>
      <c r="K17" s="290"/>
      <c r="L17" s="289" t="s">
        <v>249</v>
      </c>
      <c r="M17" s="290"/>
      <c r="N17" s="289" t="s">
        <v>250</v>
      </c>
      <c r="O17" s="290"/>
      <c r="P17" s="289" t="s">
        <v>251</v>
      </c>
      <c r="Q17" s="290"/>
      <c r="R17" s="289" t="s">
        <v>252</v>
      </c>
      <c r="S17" s="290"/>
      <c r="T17" s="292" t="s">
        <v>253</v>
      </c>
      <c r="U17" s="294"/>
      <c r="V17" s="176" t="s">
        <v>316</v>
      </c>
      <c r="W17" s="176" t="s">
        <v>254</v>
      </c>
      <c r="X17" s="176" t="s">
        <v>255</v>
      </c>
      <c r="Y17" s="176" t="s">
        <v>317</v>
      </c>
      <c r="Z17" s="185" t="s">
        <v>64</v>
      </c>
      <c r="AA17" s="97"/>
      <c r="AB17" s="9"/>
    </row>
    <row r="18" spans="2:28" ht="13.5" thickBot="1">
      <c r="B18" s="2"/>
      <c r="C18" s="4" t="s">
        <v>36</v>
      </c>
      <c r="D18" s="77" t="s">
        <v>35</v>
      </c>
      <c r="E18" s="253" t="s">
        <v>318</v>
      </c>
      <c r="F18" s="252" t="s">
        <v>319</v>
      </c>
      <c r="G18" s="292" t="s">
        <v>232</v>
      </c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4"/>
      <c r="AA18" s="73">
        <f>AB18/$B$15</f>
        <v>1</v>
      </c>
      <c r="AB18" s="8">
        <f>COUNTIF(AB3:AB15,"&gt;3")</f>
        <v>13</v>
      </c>
    </row>
    <row r="19" spans="2:28" ht="12.75">
      <c r="B19" s="2"/>
      <c r="C19" s="4" t="s">
        <v>37</v>
      </c>
      <c r="D19" s="4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3">
        <f>AB19/$B$15</f>
        <v>1</v>
      </c>
      <c r="AB19" s="8">
        <f>COUNTIF(AB3:AB15,"&gt;6")</f>
        <v>13</v>
      </c>
    </row>
    <row r="21" ht="12.75">
      <c r="C21" t="s">
        <v>86</v>
      </c>
    </row>
  </sheetData>
  <sheetProtection/>
  <mergeCells count="10">
    <mergeCell ref="T17:U17"/>
    <mergeCell ref="G18:Z18"/>
    <mergeCell ref="C16:D16"/>
    <mergeCell ref="E17:G17"/>
    <mergeCell ref="H17:I17"/>
    <mergeCell ref="J17:K17"/>
    <mergeCell ref="L17:M17"/>
    <mergeCell ref="N17:O17"/>
    <mergeCell ref="P17:Q17"/>
    <mergeCell ref="R17:S17"/>
  </mergeCells>
  <conditionalFormatting sqref="AB3:AB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A3:AA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0"/>
  <sheetViews>
    <sheetView workbookViewId="0" topLeftCell="B1">
      <selection activeCell="X3" sqref="X3:X12"/>
    </sheetView>
  </sheetViews>
  <sheetFormatPr defaultColWidth="9.00390625" defaultRowHeight="12.75"/>
  <cols>
    <col min="1" max="1" width="7.125" style="0" hidden="1" customWidth="1"/>
    <col min="2" max="2" width="3.625" style="0" customWidth="1"/>
    <col min="3" max="3" width="20.625" style="0" customWidth="1"/>
    <col min="4" max="4" width="8.625" style="0" customWidth="1"/>
    <col min="5" max="6" width="5.00390625" style="0" customWidth="1"/>
    <col min="7" max="7" width="5.25390625" style="0" customWidth="1"/>
    <col min="8" max="8" width="5.375" style="0" customWidth="1"/>
    <col min="9" max="14" width="5.75390625" style="0" customWidth="1"/>
    <col min="15" max="15" width="5.625" style="0" customWidth="1"/>
    <col min="16" max="16" width="5.75390625" style="0" customWidth="1"/>
    <col min="17" max="17" width="5.625" style="0" customWidth="1"/>
    <col min="18" max="18" width="6.25390625" style="0" customWidth="1"/>
    <col min="19" max="19" width="5.75390625" style="14" customWidth="1"/>
    <col min="20" max="20" width="5.00390625" style="0" customWidth="1"/>
    <col min="21" max="22" width="5.75390625" style="0" customWidth="1"/>
    <col min="23" max="23" width="9.125" style="3" customWidth="1"/>
    <col min="24" max="24" width="9.125" style="10" customWidth="1"/>
  </cols>
  <sheetData>
    <row r="1" spans="3:33" ht="13.5" thickBot="1">
      <c r="C1" s="300" t="s">
        <v>161</v>
      </c>
      <c r="D1" s="300"/>
      <c r="E1" s="300"/>
      <c r="F1" s="300"/>
      <c r="G1" s="300"/>
      <c r="H1" s="300"/>
      <c r="I1" s="300"/>
      <c r="J1" s="300"/>
      <c r="K1" s="300"/>
      <c r="L1" s="300"/>
      <c r="M1" s="52"/>
      <c r="N1" s="52"/>
      <c r="O1" s="52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63"/>
      <c r="AC1" s="64"/>
      <c r="AF1" s="14"/>
      <c r="AG1" s="15"/>
    </row>
    <row r="2" spans="2:29" ht="16.5" customHeight="1" thickBot="1">
      <c r="B2" s="65" t="s">
        <v>77</v>
      </c>
      <c r="C2" s="66" t="s">
        <v>26</v>
      </c>
      <c r="D2" s="67" t="s">
        <v>78</v>
      </c>
      <c r="E2" s="82">
        <v>42277</v>
      </c>
      <c r="F2" s="131">
        <v>42284</v>
      </c>
      <c r="G2" s="83">
        <v>42291</v>
      </c>
      <c r="H2" s="82">
        <v>42296</v>
      </c>
      <c r="I2" s="83">
        <v>42303</v>
      </c>
      <c r="J2" s="165">
        <v>42310</v>
      </c>
      <c r="K2" s="165">
        <v>42312</v>
      </c>
      <c r="L2" s="181">
        <v>42317</v>
      </c>
      <c r="M2" s="82">
        <v>42324</v>
      </c>
      <c r="N2" s="135">
        <v>42326</v>
      </c>
      <c r="O2" s="122">
        <v>42331</v>
      </c>
      <c r="P2" s="129">
        <v>42333</v>
      </c>
      <c r="Q2" s="82">
        <v>42338</v>
      </c>
      <c r="R2" s="83">
        <v>42340</v>
      </c>
      <c r="S2" s="244">
        <v>42345</v>
      </c>
      <c r="T2" s="170">
        <v>42347</v>
      </c>
      <c r="U2" s="181">
        <v>42352</v>
      </c>
      <c r="V2" s="171">
        <v>42354</v>
      </c>
      <c r="W2" s="68" t="s">
        <v>24</v>
      </c>
      <c r="X2" s="69" t="s">
        <v>21</v>
      </c>
      <c r="Y2" s="31"/>
      <c r="Z2" s="31"/>
      <c r="AA2" s="31"/>
      <c r="AB2" s="31"/>
      <c r="AC2" s="31"/>
    </row>
    <row r="3" spans="1:27" ht="12.75">
      <c r="A3" s="3">
        <f aca="true" t="shared" si="0" ref="A3:A12">W3</f>
        <v>7.75</v>
      </c>
      <c r="B3" s="60">
        <v>1</v>
      </c>
      <c r="C3" s="36" t="s">
        <v>162</v>
      </c>
      <c r="D3" s="70">
        <v>9</v>
      </c>
      <c r="E3" s="144"/>
      <c r="F3" s="145"/>
      <c r="G3" s="148">
        <v>8</v>
      </c>
      <c r="H3" s="144"/>
      <c r="I3" s="245" t="s">
        <v>307</v>
      </c>
      <c r="J3" s="144"/>
      <c r="K3" s="246"/>
      <c r="L3" s="148" t="s">
        <v>307</v>
      </c>
      <c r="M3" s="158"/>
      <c r="N3" s="103" t="s">
        <v>307</v>
      </c>
      <c r="O3" s="123"/>
      <c r="P3" s="118" t="s">
        <v>307</v>
      </c>
      <c r="Q3" s="84"/>
      <c r="R3" s="85" t="s">
        <v>307</v>
      </c>
      <c r="S3" s="158">
        <v>8</v>
      </c>
      <c r="T3" s="169">
        <v>7</v>
      </c>
      <c r="U3" s="161"/>
      <c r="V3" s="146">
        <v>8</v>
      </c>
      <c r="W3" s="96">
        <f aca="true" t="shared" si="1" ref="W3:W12">AVERAGE(E3:V3)</f>
        <v>7.75</v>
      </c>
      <c r="X3" s="8">
        <f>ROUND(W3,0)</f>
        <v>8</v>
      </c>
      <c r="Y3" s="1" t="s">
        <v>30</v>
      </c>
      <c r="Z3" s="1">
        <f>COUNTIF(X3:X12,"&gt;8")</f>
        <v>0</v>
      </c>
      <c r="AA3" s="46">
        <f>Z3/$B$12</f>
        <v>0</v>
      </c>
    </row>
    <row r="4" spans="1:27" ht="12.75">
      <c r="A4" s="3">
        <f t="shared" si="0"/>
        <v>6.5</v>
      </c>
      <c r="B4" s="60">
        <v>2</v>
      </c>
      <c r="C4" s="36" t="s">
        <v>163</v>
      </c>
      <c r="D4" s="70">
        <v>10</v>
      </c>
      <c r="E4" s="84"/>
      <c r="F4" s="114"/>
      <c r="G4" s="102">
        <v>9</v>
      </c>
      <c r="H4" s="84" t="s">
        <v>160</v>
      </c>
      <c r="I4" s="118" t="s">
        <v>307</v>
      </c>
      <c r="J4" s="86"/>
      <c r="K4" s="79"/>
      <c r="L4" s="103" t="s">
        <v>307</v>
      </c>
      <c r="M4" s="126"/>
      <c r="N4" s="103" t="s">
        <v>307</v>
      </c>
      <c r="O4" s="126"/>
      <c r="P4" s="120" t="s">
        <v>307</v>
      </c>
      <c r="Q4" s="88"/>
      <c r="R4" s="103" t="s">
        <v>307</v>
      </c>
      <c r="S4" s="126">
        <v>6</v>
      </c>
      <c r="T4" s="12">
        <v>5</v>
      </c>
      <c r="U4" s="162"/>
      <c r="V4" s="87">
        <v>6</v>
      </c>
      <c r="W4" s="96">
        <f t="shared" si="1"/>
        <v>6.5</v>
      </c>
      <c r="X4" s="8">
        <f>ROUND(W4,0)</f>
        <v>7</v>
      </c>
      <c r="Y4" s="1" t="s">
        <v>31</v>
      </c>
      <c r="Z4" s="47">
        <f>COUNTIF(X3:X12,7)+COUNTIF(X3:X12,8)</f>
        <v>7</v>
      </c>
      <c r="AA4" s="46">
        <f>Z4/$B$12</f>
        <v>0.7</v>
      </c>
    </row>
    <row r="5" spans="1:27" ht="12.75">
      <c r="A5" s="3">
        <f t="shared" si="0"/>
        <v>8.25</v>
      </c>
      <c r="B5" s="60">
        <v>3</v>
      </c>
      <c r="C5" s="36" t="s">
        <v>164</v>
      </c>
      <c r="D5" s="70">
        <v>8</v>
      </c>
      <c r="E5" s="84" t="s">
        <v>160</v>
      </c>
      <c r="F5" s="114"/>
      <c r="G5" s="102">
        <v>9</v>
      </c>
      <c r="H5" s="84"/>
      <c r="I5" s="130">
        <v>8</v>
      </c>
      <c r="J5" s="86"/>
      <c r="K5" s="79"/>
      <c r="L5" s="103">
        <v>7</v>
      </c>
      <c r="M5" s="126"/>
      <c r="N5" s="103">
        <v>6</v>
      </c>
      <c r="O5" s="126"/>
      <c r="P5" s="120">
        <v>9</v>
      </c>
      <c r="Q5" s="86"/>
      <c r="R5" s="103" t="s">
        <v>307</v>
      </c>
      <c r="S5" s="126">
        <v>9</v>
      </c>
      <c r="T5" s="79">
        <v>9</v>
      </c>
      <c r="U5" s="120"/>
      <c r="V5" s="103">
        <v>9</v>
      </c>
      <c r="W5" s="109">
        <f t="shared" si="1"/>
        <v>8.25</v>
      </c>
      <c r="X5" s="8">
        <f>ROUND(W5,0)</f>
        <v>8</v>
      </c>
      <c r="Y5" s="1" t="s">
        <v>32</v>
      </c>
      <c r="Z5" s="47">
        <f>COUNTIF(X3:X12,4)+COUNTIF(X3:X12,5)+COUNTIF(X3:X12,6)</f>
        <v>3</v>
      </c>
      <c r="AA5" s="46">
        <f>Z5/$B$12</f>
        <v>0.3</v>
      </c>
    </row>
    <row r="6" spans="1:27" ht="12.75">
      <c r="A6" s="3">
        <f t="shared" si="0"/>
        <v>7</v>
      </c>
      <c r="B6" s="60">
        <v>4</v>
      </c>
      <c r="C6" s="2" t="s">
        <v>165</v>
      </c>
      <c r="D6" s="71">
        <v>5</v>
      </c>
      <c r="E6" s="84" t="s">
        <v>160</v>
      </c>
      <c r="F6" s="114"/>
      <c r="G6" s="114">
        <v>4</v>
      </c>
      <c r="H6" s="84" t="s">
        <v>160</v>
      </c>
      <c r="I6" s="120" t="s">
        <v>307</v>
      </c>
      <c r="J6" s="86" t="s">
        <v>160</v>
      </c>
      <c r="K6" s="79"/>
      <c r="L6" s="103" t="s">
        <v>307</v>
      </c>
      <c r="M6" s="126"/>
      <c r="N6" s="103" t="s">
        <v>307</v>
      </c>
      <c r="O6" s="126" t="s">
        <v>160</v>
      </c>
      <c r="P6" s="120" t="s">
        <v>307</v>
      </c>
      <c r="Q6" s="86"/>
      <c r="R6" s="120" t="s">
        <v>307</v>
      </c>
      <c r="S6" s="125">
        <v>9</v>
      </c>
      <c r="T6" s="12">
        <v>7</v>
      </c>
      <c r="U6" s="162" t="s">
        <v>160</v>
      </c>
      <c r="V6" s="103">
        <v>8</v>
      </c>
      <c r="W6" s="109">
        <f t="shared" si="1"/>
        <v>7</v>
      </c>
      <c r="X6" s="8">
        <f>ROUND(W6,0)</f>
        <v>7</v>
      </c>
      <c r="Y6" s="1" t="s">
        <v>33</v>
      </c>
      <c r="Z6" s="1">
        <f>COUNTIF(X3:X12,"&lt;4")</f>
        <v>0</v>
      </c>
      <c r="AA6" s="46">
        <f>Z6/$B$12</f>
        <v>0</v>
      </c>
    </row>
    <row r="7" spans="1:27" ht="12.75">
      <c r="A7" s="3">
        <f t="shared" si="0"/>
        <v>5</v>
      </c>
      <c r="B7" s="60">
        <v>5</v>
      </c>
      <c r="C7" s="36" t="s">
        <v>166</v>
      </c>
      <c r="D7" s="70">
        <v>13</v>
      </c>
      <c r="E7" s="84"/>
      <c r="F7" s="114"/>
      <c r="G7" s="102">
        <v>6</v>
      </c>
      <c r="H7" s="84"/>
      <c r="I7" s="118" t="s">
        <v>307</v>
      </c>
      <c r="J7" s="86"/>
      <c r="K7" s="79"/>
      <c r="L7" s="103" t="s">
        <v>307</v>
      </c>
      <c r="M7" s="126"/>
      <c r="N7" s="103" t="s">
        <v>307</v>
      </c>
      <c r="O7" s="126"/>
      <c r="P7" s="120" t="s">
        <v>307</v>
      </c>
      <c r="Q7" s="86"/>
      <c r="R7" s="103" t="s">
        <v>307</v>
      </c>
      <c r="S7" s="126">
        <v>4</v>
      </c>
      <c r="T7" s="12">
        <v>5</v>
      </c>
      <c r="U7" s="162"/>
      <c r="V7" s="103">
        <v>5</v>
      </c>
      <c r="W7" s="109">
        <f t="shared" si="1"/>
        <v>5</v>
      </c>
      <c r="X7" s="8">
        <f aca="true" t="shared" si="2" ref="X7:X12">ROUND(W7,0)</f>
        <v>5</v>
      </c>
      <c r="Y7" s="48" t="s">
        <v>34</v>
      </c>
      <c r="Z7" s="1">
        <f>B12-SUM(Z3:Z6)</f>
        <v>0</v>
      </c>
      <c r="AA7" s="46">
        <f>Z7/$B$12</f>
        <v>0</v>
      </c>
    </row>
    <row r="8" spans="1:24" ht="12.75">
      <c r="A8" s="3">
        <f t="shared" si="0"/>
        <v>7.25</v>
      </c>
      <c r="B8" s="60">
        <v>6</v>
      </c>
      <c r="C8" s="2" t="s">
        <v>167</v>
      </c>
      <c r="D8" s="71">
        <v>11</v>
      </c>
      <c r="E8" s="84"/>
      <c r="F8" s="114"/>
      <c r="G8" s="103">
        <v>8</v>
      </c>
      <c r="H8" s="84"/>
      <c r="I8" s="120">
        <v>7</v>
      </c>
      <c r="J8" s="88"/>
      <c r="K8" s="12"/>
      <c r="L8" s="103">
        <v>7</v>
      </c>
      <c r="M8" s="126"/>
      <c r="N8" s="137">
        <v>4</v>
      </c>
      <c r="O8" s="126"/>
      <c r="P8" s="120" t="s">
        <v>307</v>
      </c>
      <c r="Q8" s="86"/>
      <c r="R8" s="103">
        <v>6</v>
      </c>
      <c r="S8" s="126">
        <v>9</v>
      </c>
      <c r="T8" s="12">
        <v>8</v>
      </c>
      <c r="U8" s="162"/>
      <c r="V8" s="103">
        <v>9</v>
      </c>
      <c r="W8" s="109">
        <f t="shared" si="1"/>
        <v>7.25</v>
      </c>
      <c r="X8" s="8">
        <f t="shared" si="2"/>
        <v>7</v>
      </c>
    </row>
    <row r="9" spans="1:24" ht="12.75">
      <c r="A9" s="3">
        <f t="shared" si="0"/>
        <v>5</v>
      </c>
      <c r="B9" s="60">
        <v>7</v>
      </c>
      <c r="C9" s="2" t="s">
        <v>168</v>
      </c>
      <c r="D9" s="71">
        <v>6</v>
      </c>
      <c r="E9" s="84"/>
      <c r="F9" s="114"/>
      <c r="G9" s="103">
        <v>6</v>
      </c>
      <c r="H9" s="84"/>
      <c r="I9" s="120" t="s">
        <v>307</v>
      </c>
      <c r="J9" s="86"/>
      <c r="K9" s="79"/>
      <c r="L9" s="103" t="s">
        <v>307</v>
      </c>
      <c r="M9" s="126"/>
      <c r="N9" s="137" t="s">
        <v>307</v>
      </c>
      <c r="O9" s="126"/>
      <c r="P9" s="120" t="s">
        <v>307</v>
      </c>
      <c r="Q9" s="86"/>
      <c r="R9" s="103" t="s">
        <v>307</v>
      </c>
      <c r="S9" s="126">
        <v>4</v>
      </c>
      <c r="T9" s="79">
        <v>5</v>
      </c>
      <c r="U9" s="120"/>
      <c r="V9" s="103">
        <v>5</v>
      </c>
      <c r="W9" s="109">
        <f t="shared" si="1"/>
        <v>5</v>
      </c>
      <c r="X9" s="8">
        <f t="shared" si="2"/>
        <v>5</v>
      </c>
    </row>
    <row r="10" spans="1:24" ht="12.75">
      <c r="A10" s="3">
        <f t="shared" si="0"/>
        <v>5.75</v>
      </c>
      <c r="B10" s="60">
        <v>8</v>
      </c>
      <c r="C10" s="2" t="s">
        <v>169</v>
      </c>
      <c r="D10" s="71">
        <v>7</v>
      </c>
      <c r="E10" s="84" t="s">
        <v>160</v>
      </c>
      <c r="F10" s="114"/>
      <c r="G10" s="103">
        <v>6</v>
      </c>
      <c r="H10" s="84"/>
      <c r="I10" s="120" t="s">
        <v>307</v>
      </c>
      <c r="J10" s="86"/>
      <c r="K10" s="79"/>
      <c r="L10" s="103" t="s">
        <v>307</v>
      </c>
      <c r="M10" s="126"/>
      <c r="N10" s="137" t="s">
        <v>307</v>
      </c>
      <c r="O10" s="126"/>
      <c r="P10" s="120" t="s">
        <v>307</v>
      </c>
      <c r="Q10" s="86"/>
      <c r="R10" s="103" t="s">
        <v>307</v>
      </c>
      <c r="S10" s="125">
        <v>6</v>
      </c>
      <c r="T10" s="12">
        <v>5</v>
      </c>
      <c r="U10" s="162"/>
      <c r="V10" s="103">
        <v>6</v>
      </c>
      <c r="W10" s="109">
        <f t="shared" si="1"/>
        <v>5.75</v>
      </c>
      <c r="X10" s="8">
        <f t="shared" si="2"/>
        <v>6</v>
      </c>
    </row>
    <row r="11" spans="1:24" ht="12.75">
      <c r="A11" s="3"/>
      <c r="B11" s="60">
        <v>9</v>
      </c>
      <c r="C11" s="2" t="s">
        <v>170</v>
      </c>
      <c r="D11" s="71">
        <v>4</v>
      </c>
      <c r="E11" s="84"/>
      <c r="F11" s="114"/>
      <c r="G11" s="103">
        <v>9</v>
      </c>
      <c r="H11" s="84"/>
      <c r="I11" s="120" t="s">
        <v>307</v>
      </c>
      <c r="J11" s="86"/>
      <c r="K11" s="79"/>
      <c r="L11" s="103" t="s">
        <v>307</v>
      </c>
      <c r="M11" s="126"/>
      <c r="N11" s="137" t="s">
        <v>307</v>
      </c>
      <c r="O11" s="126"/>
      <c r="P11" s="120" t="s">
        <v>307</v>
      </c>
      <c r="Q11" s="86"/>
      <c r="R11" s="103" t="s">
        <v>307</v>
      </c>
      <c r="S11" s="125">
        <v>6</v>
      </c>
      <c r="T11" s="12">
        <v>7</v>
      </c>
      <c r="U11" s="162"/>
      <c r="V11" s="103">
        <v>7</v>
      </c>
      <c r="W11" s="109">
        <f t="shared" si="1"/>
        <v>7.25</v>
      </c>
      <c r="X11" s="8">
        <f t="shared" si="2"/>
        <v>7</v>
      </c>
    </row>
    <row r="12" spans="1:24" ht="12.75">
      <c r="A12" s="3">
        <f t="shared" si="0"/>
        <v>6.75</v>
      </c>
      <c r="B12" s="60">
        <v>10</v>
      </c>
      <c r="C12" s="36" t="s">
        <v>172</v>
      </c>
      <c r="D12" s="71">
        <v>12</v>
      </c>
      <c r="E12" s="84"/>
      <c r="F12" s="114"/>
      <c r="G12" s="103">
        <v>4</v>
      </c>
      <c r="H12" s="84" t="s">
        <v>160</v>
      </c>
      <c r="I12" s="120" t="s">
        <v>307</v>
      </c>
      <c r="J12" s="86"/>
      <c r="K12" s="79"/>
      <c r="L12" s="103" t="s">
        <v>307</v>
      </c>
      <c r="M12" s="126" t="s">
        <v>160</v>
      </c>
      <c r="N12" s="137" t="s">
        <v>307</v>
      </c>
      <c r="O12" s="126"/>
      <c r="P12" s="120" t="s">
        <v>307</v>
      </c>
      <c r="Q12" s="86" t="s">
        <v>160</v>
      </c>
      <c r="R12" s="103" t="s">
        <v>307</v>
      </c>
      <c r="S12" s="126">
        <v>8</v>
      </c>
      <c r="T12" s="79">
        <v>7</v>
      </c>
      <c r="U12" s="120"/>
      <c r="V12" s="103">
        <v>8</v>
      </c>
      <c r="W12" s="109">
        <f t="shared" si="1"/>
        <v>6.75</v>
      </c>
      <c r="X12" s="8">
        <f t="shared" si="2"/>
        <v>7</v>
      </c>
    </row>
    <row r="13" spans="2:24" s="5" customFormat="1" ht="13.5" thickBot="1">
      <c r="B13" s="297" t="s">
        <v>0</v>
      </c>
      <c r="C13" s="298"/>
      <c r="D13" s="298"/>
      <c r="E13" s="90"/>
      <c r="F13" s="132"/>
      <c r="G13" s="91">
        <f>AVERAGE(G3:G12)</f>
        <v>6.9</v>
      </c>
      <c r="H13" s="225"/>
      <c r="I13" s="230">
        <f>AVERAGE(I3:I12)</f>
        <v>7.5</v>
      </c>
      <c r="J13" s="225"/>
      <c r="K13" s="232"/>
      <c r="L13" s="226">
        <f>AVERAGE(L3:L12)</f>
        <v>7</v>
      </c>
      <c r="M13" s="231"/>
      <c r="N13" s="226">
        <f>AVERAGE(N3:N12)</f>
        <v>5</v>
      </c>
      <c r="O13" s="81"/>
      <c r="P13" s="119">
        <f>AVERAGE(P3:P12)</f>
        <v>9</v>
      </c>
      <c r="Q13" s="90"/>
      <c r="R13" s="91">
        <f>AVERAGE(R3:R12)</f>
        <v>6</v>
      </c>
      <c r="S13" s="107" t="s">
        <v>313</v>
      </c>
      <c r="T13" s="33" t="s">
        <v>314</v>
      </c>
      <c r="U13" s="153"/>
      <c r="V13" s="128">
        <f>AVERAGE(V3:V12)</f>
        <v>7.1</v>
      </c>
      <c r="W13" s="107">
        <f>AVERAGE(W3:W12)</f>
        <v>6.65</v>
      </c>
      <c r="X13" s="33">
        <f>AVERAGE(X3:X12)</f>
        <v>6.7</v>
      </c>
    </row>
    <row r="14" spans="2:24" s="5" customFormat="1" ht="13.5" thickBot="1">
      <c r="B14" s="297"/>
      <c r="C14" s="298"/>
      <c r="D14" s="298"/>
      <c r="E14" s="292" t="s">
        <v>59</v>
      </c>
      <c r="F14" s="293"/>
      <c r="G14" s="294"/>
      <c r="H14" s="304" t="s">
        <v>60</v>
      </c>
      <c r="I14" s="304"/>
      <c r="J14" s="275" t="s">
        <v>61</v>
      </c>
      <c r="K14" s="304"/>
      <c r="L14" s="305"/>
      <c r="M14" s="275" t="s">
        <v>62</v>
      </c>
      <c r="N14" s="304"/>
      <c r="O14" s="292" t="s">
        <v>63</v>
      </c>
      <c r="P14" s="294"/>
      <c r="Q14" s="283" t="s">
        <v>67</v>
      </c>
      <c r="R14" s="286"/>
      <c r="S14" s="290" t="s">
        <v>312</v>
      </c>
      <c r="T14" s="290"/>
      <c r="U14" s="290"/>
      <c r="V14" s="291"/>
      <c r="W14" s="97"/>
      <c r="X14" s="9"/>
    </row>
    <row r="15" spans="2:24" ht="12.75">
      <c r="B15" s="303" t="s">
        <v>46</v>
      </c>
      <c r="C15" s="306"/>
      <c r="D15" s="307"/>
      <c r="E15" s="269" t="s">
        <v>121</v>
      </c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34">
        <f>X15/B12</f>
        <v>1</v>
      </c>
      <c r="X15" s="8">
        <f>COUNTIF(X3:X12,"&gt;3")</f>
        <v>10</v>
      </c>
    </row>
    <row r="16" spans="2:24" ht="12.75">
      <c r="B16" s="303" t="s">
        <v>47</v>
      </c>
      <c r="C16" s="306"/>
      <c r="D16" s="307"/>
      <c r="E16" s="13"/>
      <c r="F16" s="13"/>
      <c r="G16" s="4"/>
      <c r="H16" s="13"/>
      <c r="I16" s="4"/>
      <c r="J16" s="4"/>
      <c r="K16" s="4"/>
      <c r="L16" s="4"/>
      <c r="M16" s="4"/>
      <c r="N16" s="4"/>
      <c r="O16" s="4"/>
      <c r="P16" s="4"/>
      <c r="Q16" s="4"/>
      <c r="R16" s="4"/>
      <c r="S16" s="13"/>
      <c r="T16" s="4"/>
      <c r="U16" s="4"/>
      <c r="V16" s="4"/>
      <c r="W16" s="34">
        <f>X16/B12</f>
        <v>0.7</v>
      </c>
      <c r="X16" s="8">
        <f>COUNTIF(X3:X12,"&gt;6")</f>
        <v>7</v>
      </c>
    </row>
    <row r="18" ht="12.75">
      <c r="C18" t="s">
        <v>114</v>
      </c>
    </row>
    <row r="20" spans="27:29" ht="12.75">
      <c r="AA20" s="53"/>
      <c r="AB20" s="53"/>
      <c r="AC20" s="3"/>
    </row>
  </sheetData>
  <sheetProtection/>
  <mergeCells count="13">
    <mergeCell ref="C1:L1"/>
    <mergeCell ref="B13:D13"/>
    <mergeCell ref="B14:D14"/>
    <mergeCell ref="B15:D15"/>
    <mergeCell ref="E14:G14"/>
    <mergeCell ref="H14:I14"/>
    <mergeCell ref="J14:L14"/>
    <mergeCell ref="E15:V15"/>
    <mergeCell ref="B16:D16"/>
    <mergeCell ref="Q14:R14"/>
    <mergeCell ref="S14:V14"/>
    <mergeCell ref="M14:N14"/>
    <mergeCell ref="O14:P14"/>
  </mergeCells>
  <conditionalFormatting sqref="X3:X12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W3:W12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8"/>
  <sheetViews>
    <sheetView zoomScale="95" zoomScaleNormal="95" workbookViewId="0" topLeftCell="B1">
      <selection activeCell="C14" sqref="C14:C23"/>
    </sheetView>
  </sheetViews>
  <sheetFormatPr defaultColWidth="9.00390625" defaultRowHeight="12.75"/>
  <cols>
    <col min="1" max="1" width="6.75390625" style="0" hidden="1" customWidth="1"/>
    <col min="2" max="2" width="4.375" style="0" customWidth="1"/>
    <col min="3" max="3" width="21.75390625" style="0" bestFit="1" customWidth="1"/>
    <col min="4" max="4" width="8.00390625" style="0" customWidth="1"/>
    <col min="5" max="5" width="5.75390625" style="0" customWidth="1"/>
    <col min="6" max="6" width="5.375" style="0" customWidth="1"/>
    <col min="7" max="7" width="6.00390625" style="0" customWidth="1"/>
    <col min="8" max="8" width="5.75390625" style="0" customWidth="1"/>
    <col min="9" max="10" width="5.875" style="0" bestFit="1" customWidth="1"/>
    <col min="11" max="11" width="6.375" style="0" customWidth="1"/>
    <col min="12" max="12" width="5.875" style="0" customWidth="1"/>
    <col min="13" max="13" width="12.875" style="10" customWidth="1"/>
    <col min="15" max="16" width="9.25390625" style="0" bestFit="1" customWidth="1"/>
  </cols>
  <sheetData>
    <row r="1" spans="3:25" ht="13.5" thickBot="1">
      <c r="C1" s="295" t="s">
        <v>171</v>
      </c>
      <c r="D1" s="295"/>
      <c r="E1" s="295"/>
      <c r="F1" s="295"/>
      <c r="G1" s="295"/>
      <c r="H1" s="295"/>
      <c r="I1" s="61"/>
      <c r="J1" s="61"/>
      <c r="K1" s="61"/>
      <c r="L1" s="31"/>
      <c r="M1" s="61"/>
      <c r="N1" s="31"/>
      <c r="O1" s="31"/>
      <c r="P1" s="31"/>
      <c r="Q1" s="31"/>
      <c r="R1" s="31"/>
      <c r="S1" s="31"/>
      <c r="T1" s="63"/>
      <c r="U1" s="64"/>
      <c r="X1" s="14"/>
      <c r="Y1" s="15"/>
    </row>
    <row r="2" spans="2:21" ht="16.5" customHeight="1" thickBot="1">
      <c r="B2" s="65" t="s">
        <v>77</v>
      </c>
      <c r="C2" s="66" t="s">
        <v>26</v>
      </c>
      <c r="D2" s="67" t="s">
        <v>78</v>
      </c>
      <c r="E2" s="83">
        <v>42305</v>
      </c>
      <c r="F2" s="82">
        <v>42312</v>
      </c>
      <c r="G2" s="83">
        <v>42326</v>
      </c>
      <c r="H2" s="83">
        <v>42333</v>
      </c>
      <c r="I2" s="82">
        <v>42340</v>
      </c>
      <c r="J2" s="83">
        <v>42341</v>
      </c>
      <c r="K2" s="83">
        <v>42346</v>
      </c>
      <c r="L2" s="83">
        <v>42347</v>
      </c>
      <c r="M2" s="69" t="s">
        <v>21</v>
      </c>
      <c r="N2" s="31"/>
      <c r="O2" s="31"/>
      <c r="P2" s="31"/>
      <c r="Q2" s="31"/>
      <c r="R2" s="31"/>
      <c r="S2" s="31"/>
      <c r="T2" s="31"/>
      <c r="U2" s="31"/>
    </row>
    <row r="3" spans="1:13" ht="12.75">
      <c r="A3" s="3" t="e">
        <f>#REF!</f>
        <v>#REF!</v>
      </c>
      <c r="B3" s="36">
        <v>1</v>
      </c>
      <c r="C3" s="152" t="s">
        <v>162</v>
      </c>
      <c r="D3" s="70">
        <v>9</v>
      </c>
      <c r="E3" s="102" t="s">
        <v>307</v>
      </c>
      <c r="F3" s="84"/>
      <c r="G3" s="102" t="s">
        <v>307</v>
      </c>
      <c r="H3" s="102" t="s">
        <v>307</v>
      </c>
      <c r="I3" s="84"/>
      <c r="J3" s="102" t="s">
        <v>307</v>
      </c>
      <c r="K3" s="102" t="s">
        <v>307</v>
      </c>
      <c r="L3" s="148" t="s">
        <v>307</v>
      </c>
      <c r="M3" s="8" t="s">
        <v>308</v>
      </c>
    </row>
    <row r="4" spans="1:13" ht="12.75">
      <c r="A4" s="3" t="e">
        <f>#REF!</f>
        <v>#REF!</v>
      </c>
      <c r="B4" s="2">
        <v>2</v>
      </c>
      <c r="C4" s="36" t="s">
        <v>163</v>
      </c>
      <c r="D4" s="70">
        <v>10</v>
      </c>
      <c r="E4" s="103" t="s">
        <v>307</v>
      </c>
      <c r="F4" s="88"/>
      <c r="G4" s="103" t="s">
        <v>307</v>
      </c>
      <c r="H4" s="103" t="s">
        <v>307</v>
      </c>
      <c r="I4" s="88"/>
      <c r="J4" s="87" t="s">
        <v>307</v>
      </c>
      <c r="K4" s="87" t="s">
        <v>307</v>
      </c>
      <c r="L4" s="87" t="s">
        <v>307</v>
      </c>
      <c r="M4" s="8" t="s">
        <v>308</v>
      </c>
    </row>
    <row r="5" spans="1:13" ht="12.75">
      <c r="A5" s="3" t="e">
        <f>#REF!</f>
        <v>#REF!</v>
      </c>
      <c r="B5" s="2">
        <v>3</v>
      </c>
      <c r="C5" s="36" t="s">
        <v>164</v>
      </c>
      <c r="D5" s="70">
        <v>3</v>
      </c>
      <c r="E5" s="87" t="s">
        <v>307</v>
      </c>
      <c r="F5" s="88"/>
      <c r="G5" s="103" t="s">
        <v>307</v>
      </c>
      <c r="H5" s="103" t="s">
        <v>307</v>
      </c>
      <c r="I5" s="86"/>
      <c r="J5" s="103" t="s">
        <v>307</v>
      </c>
      <c r="K5" s="103" t="s">
        <v>307</v>
      </c>
      <c r="L5" s="87" t="s">
        <v>307</v>
      </c>
      <c r="M5" s="8" t="s">
        <v>308</v>
      </c>
    </row>
    <row r="6" spans="1:13" ht="12.75">
      <c r="A6" s="3" t="e">
        <f>#REF!</f>
        <v>#REF!</v>
      </c>
      <c r="B6" s="2">
        <v>4</v>
      </c>
      <c r="C6" s="151" t="s">
        <v>165</v>
      </c>
      <c r="D6" s="71">
        <v>5</v>
      </c>
      <c r="E6" s="114" t="s">
        <v>307</v>
      </c>
      <c r="F6" s="86"/>
      <c r="G6" s="103" t="s">
        <v>307</v>
      </c>
      <c r="H6" s="103" t="s">
        <v>307</v>
      </c>
      <c r="I6" s="86" t="s">
        <v>160</v>
      </c>
      <c r="J6" s="103" t="s">
        <v>307</v>
      </c>
      <c r="K6" s="103" t="s">
        <v>307</v>
      </c>
      <c r="L6" s="103" t="s">
        <v>307</v>
      </c>
      <c r="M6" s="8" t="s">
        <v>308</v>
      </c>
    </row>
    <row r="7" spans="1:13" ht="12.75">
      <c r="A7" s="3" t="e">
        <f>#REF!</f>
        <v>#REF!</v>
      </c>
      <c r="B7" s="2">
        <v>5</v>
      </c>
      <c r="C7" s="36" t="s">
        <v>166</v>
      </c>
      <c r="D7" s="70">
        <v>13</v>
      </c>
      <c r="E7" s="103" t="s">
        <v>307</v>
      </c>
      <c r="F7" s="88"/>
      <c r="G7" s="103" t="s">
        <v>307</v>
      </c>
      <c r="H7" s="103" t="s">
        <v>307</v>
      </c>
      <c r="I7" s="88"/>
      <c r="J7" s="87" t="s">
        <v>307</v>
      </c>
      <c r="K7" s="87" t="s">
        <v>307</v>
      </c>
      <c r="L7" s="87" t="s">
        <v>307</v>
      </c>
      <c r="M7" s="8" t="s">
        <v>308</v>
      </c>
    </row>
    <row r="8" spans="1:13" ht="12.75">
      <c r="A8" s="3" t="e">
        <f>#REF!</f>
        <v>#REF!</v>
      </c>
      <c r="B8" s="2">
        <v>6</v>
      </c>
      <c r="C8" s="2" t="s">
        <v>167</v>
      </c>
      <c r="D8" s="71">
        <v>11</v>
      </c>
      <c r="E8" s="87" t="s">
        <v>307</v>
      </c>
      <c r="F8" s="88"/>
      <c r="G8" s="87" t="s">
        <v>307</v>
      </c>
      <c r="H8" s="87" t="s">
        <v>307</v>
      </c>
      <c r="I8" s="88"/>
      <c r="J8" s="87" t="s">
        <v>307</v>
      </c>
      <c r="K8" s="87" t="s">
        <v>307</v>
      </c>
      <c r="L8" s="87" t="s">
        <v>307</v>
      </c>
      <c r="M8" s="8" t="s">
        <v>308</v>
      </c>
    </row>
    <row r="9" spans="1:13" ht="12.75">
      <c r="A9" s="3" t="e">
        <f>#REF!</f>
        <v>#REF!</v>
      </c>
      <c r="B9" s="2">
        <v>7</v>
      </c>
      <c r="C9" s="2" t="s">
        <v>168</v>
      </c>
      <c r="D9" s="71">
        <v>6</v>
      </c>
      <c r="E9" s="103" t="s">
        <v>307</v>
      </c>
      <c r="F9" s="88"/>
      <c r="G9" s="103" t="s">
        <v>307</v>
      </c>
      <c r="H9" s="103" t="s">
        <v>307</v>
      </c>
      <c r="I9" s="88"/>
      <c r="J9" s="87" t="s">
        <v>307</v>
      </c>
      <c r="K9" s="87" t="s">
        <v>307</v>
      </c>
      <c r="L9" s="103" t="s">
        <v>307</v>
      </c>
      <c r="M9" s="8" t="s">
        <v>308</v>
      </c>
    </row>
    <row r="10" spans="1:13" ht="12.75">
      <c r="A10" s="3" t="e">
        <f>#REF!</f>
        <v>#REF!</v>
      </c>
      <c r="B10" s="2">
        <v>8</v>
      </c>
      <c r="C10" s="2" t="s">
        <v>169</v>
      </c>
      <c r="D10" s="71">
        <v>7</v>
      </c>
      <c r="E10" s="87" t="s">
        <v>307</v>
      </c>
      <c r="F10" s="88"/>
      <c r="G10" s="103" t="s">
        <v>307</v>
      </c>
      <c r="H10" s="103" t="s">
        <v>307</v>
      </c>
      <c r="I10" s="88"/>
      <c r="J10" s="87" t="s">
        <v>307</v>
      </c>
      <c r="K10" s="87" t="s">
        <v>307</v>
      </c>
      <c r="L10" s="87" t="s">
        <v>307</v>
      </c>
      <c r="M10" s="8" t="s">
        <v>308</v>
      </c>
    </row>
    <row r="11" spans="1:13" ht="12.75">
      <c r="A11" s="3"/>
      <c r="B11" s="2">
        <v>9</v>
      </c>
      <c r="C11" s="2" t="s">
        <v>170</v>
      </c>
      <c r="D11" s="71">
        <v>4</v>
      </c>
      <c r="E11" s="87" t="s">
        <v>307</v>
      </c>
      <c r="F11" s="88"/>
      <c r="G11" s="103" t="s">
        <v>307</v>
      </c>
      <c r="H11" s="103" t="s">
        <v>307</v>
      </c>
      <c r="I11" s="86"/>
      <c r="J11" s="103" t="s">
        <v>307</v>
      </c>
      <c r="K11" s="103" t="s">
        <v>307</v>
      </c>
      <c r="L11" s="103" t="s">
        <v>307</v>
      </c>
      <c r="M11" s="8" t="s">
        <v>308</v>
      </c>
    </row>
    <row r="12" spans="1:13" ht="13.5" thickBot="1">
      <c r="A12" s="3" t="e">
        <f>#REF!</f>
        <v>#REF!</v>
      </c>
      <c r="B12" s="2">
        <v>10</v>
      </c>
      <c r="C12" s="36" t="s">
        <v>172</v>
      </c>
      <c r="D12" s="71">
        <v>12</v>
      </c>
      <c r="E12" s="103" t="s">
        <v>307</v>
      </c>
      <c r="F12" s="88"/>
      <c r="G12" s="103" t="s">
        <v>307</v>
      </c>
      <c r="H12" s="87" t="s">
        <v>307</v>
      </c>
      <c r="I12" s="88"/>
      <c r="J12" s="87" t="s">
        <v>307</v>
      </c>
      <c r="K12" s="87" t="s">
        <v>307</v>
      </c>
      <c r="L12" s="167" t="s">
        <v>307</v>
      </c>
      <c r="M12" s="8" t="s">
        <v>308</v>
      </c>
    </row>
    <row r="13" spans="2:21" ht="16.5" customHeight="1" thickBot="1">
      <c r="B13" s="65" t="s">
        <v>77</v>
      </c>
      <c r="C13" s="66" t="s">
        <v>26</v>
      </c>
      <c r="D13" s="67" t="s">
        <v>78</v>
      </c>
      <c r="E13" s="83">
        <v>42305</v>
      </c>
      <c r="F13" s="82">
        <v>42312</v>
      </c>
      <c r="G13" s="83">
        <v>42326</v>
      </c>
      <c r="H13" s="83">
        <v>42333</v>
      </c>
      <c r="I13" s="82">
        <v>42340</v>
      </c>
      <c r="J13" s="83">
        <v>42341</v>
      </c>
      <c r="K13" s="83">
        <v>42346</v>
      </c>
      <c r="L13" s="83">
        <v>42349</v>
      </c>
      <c r="M13" s="228" t="s">
        <v>21</v>
      </c>
      <c r="N13" s="227" t="s">
        <v>259</v>
      </c>
      <c r="O13" s="31"/>
      <c r="P13" s="31"/>
      <c r="Q13" s="31"/>
      <c r="R13" s="31"/>
      <c r="S13" s="31"/>
      <c r="T13" s="31"/>
      <c r="U13" s="31"/>
    </row>
    <row r="14" spans="1:14" ht="12.75">
      <c r="A14" s="3" t="e">
        <f>#REF!</f>
        <v>#REF!</v>
      </c>
      <c r="B14" s="36">
        <v>11</v>
      </c>
      <c r="C14" s="36" t="s">
        <v>173</v>
      </c>
      <c r="D14" s="70">
        <v>10</v>
      </c>
      <c r="E14" s="102" t="s">
        <v>307</v>
      </c>
      <c r="F14" s="89"/>
      <c r="G14" s="85"/>
      <c r="H14" s="85"/>
      <c r="I14" s="89"/>
      <c r="J14" s="85"/>
      <c r="K14" s="85" t="s">
        <v>160</v>
      </c>
      <c r="L14" s="87"/>
      <c r="M14" s="8" t="s">
        <v>308</v>
      </c>
      <c r="N14" s="12">
        <v>7</v>
      </c>
    </row>
    <row r="15" spans="1:14" ht="12.75">
      <c r="A15" s="3"/>
      <c r="B15" s="36">
        <v>12</v>
      </c>
      <c r="C15" s="36" t="s">
        <v>258</v>
      </c>
      <c r="D15" s="70">
        <v>7</v>
      </c>
      <c r="E15" s="103" t="s">
        <v>307</v>
      </c>
      <c r="F15" s="89"/>
      <c r="G15" s="85"/>
      <c r="H15" s="85"/>
      <c r="I15" s="89" t="s">
        <v>160</v>
      </c>
      <c r="J15" s="85" t="s">
        <v>160</v>
      </c>
      <c r="K15" s="85" t="s">
        <v>160</v>
      </c>
      <c r="L15" s="87"/>
      <c r="M15" s="8" t="s">
        <v>308</v>
      </c>
      <c r="N15" s="12">
        <v>10</v>
      </c>
    </row>
    <row r="16" spans="1:14" ht="12.75">
      <c r="A16" s="3" t="e">
        <f>#REF!</f>
        <v>#REF!</v>
      </c>
      <c r="B16" s="36">
        <v>13</v>
      </c>
      <c r="C16" s="36" t="s">
        <v>174</v>
      </c>
      <c r="D16" s="70">
        <v>2</v>
      </c>
      <c r="E16" s="87" t="s">
        <v>307</v>
      </c>
      <c r="F16" s="88"/>
      <c r="G16" s="103"/>
      <c r="H16" s="103"/>
      <c r="I16" s="86"/>
      <c r="J16" s="103"/>
      <c r="K16" s="103" t="s">
        <v>160</v>
      </c>
      <c r="L16" s="87"/>
      <c r="M16" s="8" t="s">
        <v>308</v>
      </c>
      <c r="N16" s="12">
        <v>15</v>
      </c>
    </row>
    <row r="17" spans="1:14" ht="12.75">
      <c r="A17" s="3" t="e">
        <f>#REF!</f>
        <v>#REF!</v>
      </c>
      <c r="B17" s="36">
        <v>14</v>
      </c>
      <c r="C17" s="2" t="s">
        <v>175</v>
      </c>
      <c r="D17" s="71">
        <v>12</v>
      </c>
      <c r="E17" s="114" t="s">
        <v>307</v>
      </c>
      <c r="F17" s="88"/>
      <c r="G17" s="103"/>
      <c r="H17" s="103" t="s">
        <v>160</v>
      </c>
      <c r="I17" s="88" t="s">
        <v>160</v>
      </c>
      <c r="J17" s="103"/>
      <c r="K17" s="87"/>
      <c r="L17" s="87"/>
      <c r="M17" s="8" t="s">
        <v>308</v>
      </c>
      <c r="N17" s="12">
        <v>5</v>
      </c>
    </row>
    <row r="18" spans="1:14" ht="12.75">
      <c r="A18" s="3" t="e">
        <f>#REF!</f>
        <v>#REF!</v>
      </c>
      <c r="B18" s="36">
        <v>15</v>
      </c>
      <c r="C18" s="2" t="s">
        <v>176</v>
      </c>
      <c r="D18" s="71">
        <v>9</v>
      </c>
      <c r="E18" s="103" t="s">
        <v>307</v>
      </c>
      <c r="F18" s="88"/>
      <c r="G18" s="87"/>
      <c r="H18" s="87"/>
      <c r="I18" s="88"/>
      <c r="J18" s="87"/>
      <c r="K18" s="103"/>
      <c r="L18" s="87"/>
      <c r="M18" s="8" t="s">
        <v>308</v>
      </c>
      <c r="N18" s="12">
        <v>8</v>
      </c>
    </row>
    <row r="19" spans="1:14" ht="12.75">
      <c r="A19" s="3"/>
      <c r="B19" s="36">
        <v>16</v>
      </c>
      <c r="C19" s="2" t="s">
        <v>306</v>
      </c>
      <c r="D19" s="71">
        <v>8</v>
      </c>
      <c r="E19" s="87" t="s">
        <v>307</v>
      </c>
      <c r="F19" s="88"/>
      <c r="G19" s="87"/>
      <c r="H19" s="87" t="s">
        <v>160</v>
      </c>
      <c r="I19" s="88" t="s">
        <v>160</v>
      </c>
      <c r="J19" s="87" t="s">
        <v>160</v>
      </c>
      <c r="K19" s="103" t="s">
        <v>160</v>
      </c>
      <c r="L19" s="87"/>
      <c r="M19" s="8" t="s">
        <v>308</v>
      </c>
      <c r="N19" s="12">
        <v>9</v>
      </c>
    </row>
    <row r="20" spans="1:14" ht="12.75">
      <c r="A20" s="3" t="e">
        <f>#REF!</f>
        <v>#REF!</v>
      </c>
      <c r="B20" s="36">
        <v>17</v>
      </c>
      <c r="C20" s="2" t="s">
        <v>177</v>
      </c>
      <c r="D20" s="71">
        <v>11</v>
      </c>
      <c r="E20" s="103" t="s">
        <v>307</v>
      </c>
      <c r="F20" s="88"/>
      <c r="G20" s="87"/>
      <c r="H20" s="87"/>
      <c r="I20" s="88"/>
      <c r="J20" s="103"/>
      <c r="K20" s="103"/>
      <c r="L20" s="87"/>
      <c r="M20" s="8" t="s">
        <v>308</v>
      </c>
      <c r="N20" s="12">
        <v>6</v>
      </c>
    </row>
    <row r="21" spans="1:14" ht="12.75">
      <c r="A21" s="3" t="e">
        <f>#REF!</f>
        <v>#REF!</v>
      </c>
      <c r="B21" s="36">
        <v>18</v>
      </c>
      <c r="C21" s="2" t="s">
        <v>178</v>
      </c>
      <c r="D21" s="71">
        <v>3</v>
      </c>
      <c r="E21" s="87" t="s">
        <v>307</v>
      </c>
      <c r="F21" s="88"/>
      <c r="G21" s="103"/>
      <c r="H21" s="87"/>
      <c r="I21" s="88"/>
      <c r="J21" s="87"/>
      <c r="K21" s="87"/>
      <c r="L21" s="87"/>
      <c r="M21" s="8" t="s">
        <v>308</v>
      </c>
      <c r="N21" s="12">
        <v>14</v>
      </c>
    </row>
    <row r="22" spans="1:14" ht="12.75">
      <c r="A22" s="3" t="e">
        <f>#REF!</f>
        <v>#REF!</v>
      </c>
      <c r="B22" s="36">
        <v>19</v>
      </c>
      <c r="C22" s="2" t="s">
        <v>179</v>
      </c>
      <c r="D22" s="71">
        <v>5</v>
      </c>
      <c r="E22" s="87" t="s">
        <v>307</v>
      </c>
      <c r="F22" s="86"/>
      <c r="G22" s="103"/>
      <c r="H22" s="103"/>
      <c r="I22" s="86"/>
      <c r="J22" s="103"/>
      <c r="K22" s="103"/>
      <c r="L22" s="87"/>
      <c r="M22" s="8" t="s">
        <v>308</v>
      </c>
      <c r="N22" s="12">
        <v>12</v>
      </c>
    </row>
    <row r="23" spans="1:14" ht="13.5" thickBot="1">
      <c r="A23" s="3" t="e">
        <f>#REF!</f>
        <v>#REF!</v>
      </c>
      <c r="B23" s="36">
        <v>20</v>
      </c>
      <c r="C23" s="2" t="s">
        <v>180</v>
      </c>
      <c r="D23" s="71">
        <v>6</v>
      </c>
      <c r="E23" s="103" t="s">
        <v>307</v>
      </c>
      <c r="F23" s="88"/>
      <c r="G23" s="87"/>
      <c r="H23" s="103"/>
      <c r="I23" s="88"/>
      <c r="J23" s="103"/>
      <c r="K23" s="103" t="s">
        <v>160</v>
      </c>
      <c r="L23" s="103"/>
      <c r="M23" s="8" t="s">
        <v>308</v>
      </c>
      <c r="N23" s="12">
        <v>11</v>
      </c>
    </row>
    <row r="24" spans="2:13" s="5" customFormat="1" ht="13.5" thickBot="1">
      <c r="B24" s="6"/>
      <c r="C24" s="7"/>
      <c r="D24" s="76"/>
      <c r="E24" s="176" t="s">
        <v>59</v>
      </c>
      <c r="F24" s="292" t="s">
        <v>60</v>
      </c>
      <c r="G24" s="294"/>
      <c r="H24" s="185" t="s">
        <v>61</v>
      </c>
      <c r="I24" s="292" t="s">
        <v>74</v>
      </c>
      <c r="J24" s="294"/>
      <c r="K24" s="185" t="s">
        <v>67</v>
      </c>
      <c r="L24" s="185" t="s">
        <v>68</v>
      </c>
      <c r="M24" s="9"/>
    </row>
    <row r="25" spans="2:13" ht="13.5" thickBot="1">
      <c r="B25" s="302" t="s">
        <v>36</v>
      </c>
      <c r="C25" s="302"/>
      <c r="D25" s="303"/>
      <c r="E25" s="293"/>
      <c r="F25" s="293"/>
      <c r="G25" s="293"/>
      <c r="H25" s="293"/>
      <c r="I25" s="293"/>
      <c r="J25" s="293"/>
      <c r="K25" s="293"/>
      <c r="L25" s="294"/>
      <c r="M25" s="8">
        <f>COUNTIF(M3:M23,"&gt;3")</f>
        <v>0</v>
      </c>
    </row>
    <row r="26" spans="2:13" ht="12.75">
      <c r="B26" s="303" t="s">
        <v>48</v>
      </c>
      <c r="C26" s="306"/>
      <c r="D26" s="307"/>
      <c r="E26" s="72"/>
      <c r="F26" s="72"/>
      <c r="G26" s="72"/>
      <c r="H26" s="72"/>
      <c r="I26" s="72"/>
      <c r="J26" s="72"/>
      <c r="K26" s="72"/>
      <c r="L26" s="155"/>
      <c r="M26" s="8">
        <f>COUNTIF(M3:M23,"&gt;6")</f>
        <v>0</v>
      </c>
    </row>
    <row r="28" spans="3:4" ht="12.75">
      <c r="C28" s="20" t="s">
        <v>82</v>
      </c>
      <c r="D28" t="s">
        <v>83</v>
      </c>
    </row>
  </sheetData>
  <sheetProtection/>
  <mergeCells count="6">
    <mergeCell ref="B26:D26"/>
    <mergeCell ref="I24:J24"/>
    <mergeCell ref="C1:H1"/>
    <mergeCell ref="F24:G24"/>
    <mergeCell ref="E25:L25"/>
    <mergeCell ref="B25:D25"/>
  </mergeCells>
  <conditionalFormatting sqref="M3:M23">
    <cfRule type="cellIs" priority="1" dxfId="36" operator="equal" stopIfTrue="1">
      <formula>"незачет"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4">
      <selection activeCell="I24" sqref="I24"/>
    </sheetView>
  </sheetViews>
  <sheetFormatPr defaultColWidth="9.00390625" defaultRowHeight="12.75"/>
  <cols>
    <col min="1" max="1" width="17.75390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5.875" style="0" customWidth="1"/>
    <col min="9" max="9" width="5.75390625" style="0" customWidth="1"/>
    <col min="10" max="10" width="8.125" style="0" customWidth="1"/>
    <col min="11" max="13" width="6.75390625" style="0" customWidth="1"/>
    <col min="14" max="14" width="7.625" style="0" customWidth="1"/>
    <col min="15" max="15" width="10.75390625" style="15" customWidth="1"/>
    <col min="16" max="16" width="11.875" style="29" customWidth="1"/>
    <col min="17" max="17" width="11.00390625" style="28" bestFit="1" customWidth="1"/>
  </cols>
  <sheetData>
    <row r="1" spans="4:17" s="16" customFormat="1" ht="15.75">
      <c r="D1" s="16" t="s">
        <v>2</v>
      </c>
      <c r="O1" s="17"/>
      <c r="P1" s="27"/>
      <c r="Q1" s="27"/>
    </row>
    <row r="2" spans="5:8" ht="15.75">
      <c r="E2" s="18" t="s">
        <v>271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9" ht="12.75">
      <c r="A5" s="323" t="s">
        <v>5</v>
      </c>
      <c r="B5" s="324"/>
      <c r="C5" s="324"/>
      <c r="D5" s="325"/>
      <c r="E5" s="299" t="s">
        <v>6</v>
      </c>
      <c r="F5" s="299"/>
      <c r="H5" s="31"/>
      <c r="I5" s="31"/>
    </row>
    <row r="6" spans="1:9" ht="12.75">
      <c r="A6" s="270" t="s">
        <v>272</v>
      </c>
      <c r="B6" s="313"/>
      <c r="C6" s="313"/>
      <c r="D6" s="312"/>
      <c r="E6" s="19" t="s">
        <v>273</v>
      </c>
      <c r="F6" s="12"/>
      <c r="H6" s="30"/>
      <c r="I6" s="30"/>
    </row>
    <row r="7" spans="1:9" ht="12.75">
      <c r="A7" s="270" t="s">
        <v>49</v>
      </c>
      <c r="B7" s="313"/>
      <c r="C7" s="313"/>
      <c r="D7" s="312"/>
      <c r="E7" s="12" t="s">
        <v>274</v>
      </c>
      <c r="F7" s="12" t="s">
        <v>275</v>
      </c>
      <c r="H7" s="30"/>
      <c r="I7" s="30"/>
    </row>
    <row r="8" spans="1:9" ht="12.75">
      <c r="A8" s="270" t="s">
        <v>81</v>
      </c>
      <c r="B8" s="313"/>
      <c r="C8" s="313"/>
      <c r="D8" s="312"/>
      <c r="E8" s="12" t="s">
        <v>276</v>
      </c>
      <c r="F8" s="12" t="s">
        <v>277</v>
      </c>
      <c r="H8" s="30"/>
      <c r="I8" s="30"/>
    </row>
    <row r="9" spans="1:9" ht="12.75">
      <c r="A9" s="270" t="s">
        <v>17</v>
      </c>
      <c r="B9" s="313"/>
      <c r="C9" s="313"/>
      <c r="D9" s="312"/>
      <c r="E9" s="12" t="s">
        <v>115</v>
      </c>
      <c r="F9" s="12" t="s">
        <v>116</v>
      </c>
      <c r="G9" s="12" t="s">
        <v>278</v>
      </c>
      <c r="H9" s="30"/>
      <c r="I9" s="30"/>
    </row>
    <row r="10" spans="1:9" ht="12.75">
      <c r="A10" s="326" t="s">
        <v>38</v>
      </c>
      <c r="B10" s="327"/>
      <c r="C10" s="327"/>
      <c r="D10" s="328"/>
      <c r="E10" s="12" t="s">
        <v>279</v>
      </c>
      <c r="F10" s="12" t="s">
        <v>280</v>
      </c>
      <c r="I10" s="30"/>
    </row>
    <row r="11" spans="3:6" ht="12.75">
      <c r="C11" s="14"/>
      <c r="D11" s="14"/>
      <c r="E11" s="14"/>
      <c r="F11" s="14"/>
    </row>
    <row r="12" spans="1:19" ht="12.75">
      <c r="A12" s="22" t="s">
        <v>8</v>
      </c>
      <c r="B12" s="22" t="s">
        <v>9</v>
      </c>
      <c r="C12" s="22">
        <v>10</v>
      </c>
      <c r="D12" s="24">
        <v>9</v>
      </c>
      <c r="E12" s="24">
        <v>8</v>
      </c>
      <c r="F12" s="22">
        <v>7</v>
      </c>
      <c r="G12" s="22">
        <v>6</v>
      </c>
      <c r="H12" s="22">
        <v>5</v>
      </c>
      <c r="I12" s="22">
        <v>4</v>
      </c>
      <c r="J12" s="22">
        <v>3</v>
      </c>
      <c r="K12" s="22">
        <v>2</v>
      </c>
      <c r="L12" s="22">
        <v>1</v>
      </c>
      <c r="M12" s="22">
        <v>0</v>
      </c>
      <c r="N12" s="22" t="s">
        <v>13</v>
      </c>
      <c r="O12" s="22" t="s">
        <v>10</v>
      </c>
      <c r="P12" s="25" t="s">
        <v>11</v>
      </c>
      <c r="Q12" s="25" t="s">
        <v>12</v>
      </c>
      <c r="R12" s="14"/>
      <c r="S12" s="14"/>
    </row>
    <row r="13" spans="1:19" ht="13.5" thickBot="1">
      <c r="A13" s="186" t="s">
        <v>18</v>
      </c>
      <c r="B13" s="186" t="s">
        <v>19</v>
      </c>
      <c r="C13" s="186"/>
      <c r="D13" s="187"/>
      <c r="E13" s="187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8"/>
      <c r="Q13" s="188"/>
      <c r="R13" s="14"/>
      <c r="S13" s="14"/>
    </row>
    <row r="14" spans="1:17" ht="12.75">
      <c r="A14" s="190" t="s">
        <v>281</v>
      </c>
      <c r="B14" s="191" t="s">
        <v>1</v>
      </c>
      <c r="C14" s="192">
        <f>COUNTIF('25в-1_ПО'!$W$3:$W$17,C12)</f>
        <v>2</v>
      </c>
      <c r="D14" s="192">
        <f>COUNTIF('25в-1_ПО'!$W$3:$W$17,D12)</f>
        <v>2</v>
      </c>
      <c r="E14" s="192">
        <f>COUNTIF('25в-1_ПО'!$W$3:$W$17,E12)</f>
        <v>1</v>
      </c>
      <c r="F14" s="192">
        <f>COUNTIF('25в-1_ПО'!$W$3:$W$17,F12)</f>
        <v>4</v>
      </c>
      <c r="G14" s="192">
        <f>COUNTIF('25в-1_ПО'!$W$3:$W$17,G12)</f>
        <v>4</v>
      </c>
      <c r="H14" s="192">
        <f>COUNTIF('25в-1_ПО'!$W$3:$W$17,H12)</f>
        <v>1</v>
      </c>
      <c r="I14" s="192">
        <f>COUNTIF('25в-1_ПО'!$W$3:$W$17,I12)</f>
        <v>1</v>
      </c>
      <c r="J14" s="192">
        <f>COUNTIF('25в-1_ПО'!$W$3:$W$17,J12)</f>
        <v>0</v>
      </c>
      <c r="K14" s="192">
        <f>COUNTIF('25в-1_ПО'!$W$3:$W$17,K12)</f>
        <v>0</v>
      </c>
      <c r="L14" s="192">
        <f>COUNTIF('25в-1_ПО'!$W$3:$W$17,L12)</f>
        <v>0</v>
      </c>
      <c r="M14" s="192">
        <f>COUNTIF('25в-1_ПО'!$W$3:$W$17,M12)</f>
        <v>0</v>
      </c>
      <c r="N14" s="192">
        <f>$A$15-SUM(C14:M14)</f>
        <v>0</v>
      </c>
      <c r="O14" s="193">
        <f>'25в-1_ПО'!W18</f>
        <v>7.133333333333334</v>
      </c>
      <c r="P14" s="194">
        <f>SUM(C14:I14)/$A$15</f>
        <v>1</v>
      </c>
      <c r="Q14" s="195">
        <f>SUM(C14:F14)/$A$15</f>
        <v>0.6</v>
      </c>
    </row>
    <row r="15" spans="1:17" ht="13.5" thickBot="1">
      <c r="A15" s="196">
        <f>'25в-1_ПО'!B17</f>
        <v>15</v>
      </c>
      <c r="B15" s="197" t="s">
        <v>7</v>
      </c>
      <c r="C15" s="197">
        <f>COUNTIF('25в-1_ПО'!$AB$3:$AB$17,C12)</f>
        <v>1</v>
      </c>
      <c r="D15" s="197">
        <f>COUNTIF('25в-1_ПО'!$AB$3:$AB$17,D12)</f>
        <v>5</v>
      </c>
      <c r="E15" s="197">
        <f>COUNTIF('25в-1_ПО'!$AB$3:$AB$17,E12)</f>
        <v>2</v>
      </c>
      <c r="F15" s="197">
        <f>COUNTIF('25в-1_ПО'!$AB$3:$AB$17,F12)</f>
        <v>2</v>
      </c>
      <c r="G15" s="197">
        <f>COUNTIF('25в-1_ПО'!$AB$3:$AB$17,G12)</f>
        <v>2</v>
      </c>
      <c r="H15" s="197">
        <f>COUNTIF('25в-1_ПО'!$AB$3:$AB$17,H12)</f>
        <v>3</v>
      </c>
      <c r="I15" s="197">
        <f>COUNTIF('25в-1_ПО'!$AB$3:$AB$17,I12)</f>
        <v>0</v>
      </c>
      <c r="J15" s="197">
        <f>COUNTIF('25в-1_ПО'!$AB$3:$AB$17,J12)</f>
        <v>0</v>
      </c>
      <c r="K15" s="197">
        <f>COUNTIF('25в-1_ПО'!$AB$3:$AB$17,K12)</f>
        <v>0</v>
      </c>
      <c r="L15" s="197">
        <f>COUNTIF('25в-1_ПО'!$AB$3:$AB$17,L12)</f>
        <v>0</v>
      </c>
      <c r="M15" s="197">
        <f>COUNTIF('25в-1_ПО'!$AB$3:$AB$17,M12)</f>
        <v>0</v>
      </c>
      <c r="N15" s="198">
        <f>$A$15-SUM(C15:M15)</f>
        <v>0</v>
      </c>
      <c r="O15" s="199">
        <f>'25в-1_ПО'!AB18</f>
        <v>7.466666666666667</v>
      </c>
      <c r="P15" s="200">
        <f>SUM(C15:I15)/$A$15</f>
        <v>1</v>
      </c>
      <c r="Q15" s="201">
        <f>SUM(C15:F15)/$A$15</f>
        <v>0.6666666666666666</v>
      </c>
    </row>
    <row r="16" spans="1:17" ht="12.75">
      <c r="A16" s="190" t="s">
        <v>282</v>
      </c>
      <c r="B16" s="191" t="s">
        <v>1</v>
      </c>
      <c r="C16" s="192">
        <f>COUNTIF('26вк-1_ПО'!$X$3:$X$13,C12)</f>
        <v>0</v>
      </c>
      <c r="D16" s="192">
        <f>COUNTIF('26вк-1_ПО'!$X$3:$X$13,D12)</f>
        <v>0</v>
      </c>
      <c r="E16" s="192">
        <f>COUNTIF('26вк-1_ПО'!$X$3:$X$13,E12)</f>
        <v>1</v>
      </c>
      <c r="F16" s="192">
        <f>COUNTIF('26вк-1_ПО'!$X$3:$X$13,F12)</f>
        <v>0</v>
      </c>
      <c r="G16" s="192">
        <f>COUNTIF('26вк-1_ПО'!$X$3:$X$13,G12)</f>
        <v>3</v>
      </c>
      <c r="H16" s="192">
        <f>COUNTIF('26вк-1_ПО'!$X$3:$X$13,H12)</f>
        <v>3</v>
      </c>
      <c r="I16" s="192">
        <f>COUNTIF('26вк-1_ПО'!$X$3:$X$13,I12)</f>
        <v>4</v>
      </c>
      <c r="J16" s="192">
        <f>COUNTIF('26вк-1_ПО'!$X$3:$X$13,J12)</f>
        <v>0</v>
      </c>
      <c r="K16" s="192">
        <f>COUNTIF('26вк-1_ПО'!$X$3:$X$13,K12)</f>
        <v>0</v>
      </c>
      <c r="L16" s="192">
        <f>COUNTIF('26вк-1_ПО'!$X$3:$X$13,L12)</f>
        <v>0</v>
      </c>
      <c r="M16" s="192">
        <f>COUNTIF('26вк-1_ПО'!$X$3:$X$13,M12)</f>
        <v>0</v>
      </c>
      <c r="N16" s="192">
        <f>$A$17-SUM(C16:M16)</f>
        <v>0</v>
      </c>
      <c r="O16" s="193">
        <f>'26вк-1_ПО'!X14</f>
        <v>5.181818181818182</v>
      </c>
      <c r="P16" s="194">
        <f>SUM(C16:I16)/$A$17</f>
        <v>1</v>
      </c>
      <c r="Q16" s="195">
        <f>SUM(C16:F16)/$A$17</f>
        <v>0.09090909090909091</v>
      </c>
    </row>
    <row r="17" spans="1:17" ht="13.5" thickBot="1">
      <c r="A17" s="196">
        <f>'26вк-1_ПО'!B13</f>
        <v>11</v>
      </c>
      <c r="B17" s="197" t="s">
        <v>7</v>
      </c>
      <c r="C17" s="197">
        <f>COUNTIF('26вк-1_ПО'!$AC$3:$AC$13,C12)</f>
        <v>0</v>
      </c>
      <c r="D17" s="197">
        <f>COUNTIF('26вк-1_ПО'!$AC$3:$AC$13,D12)</f>
        <v>0</v>
      </c>
      <c r="E17" s="197">
        <f>COUNTIF('26вк-1_ПО'!$AC$3:$AC$13,E12)</f>
        <v>1</v>
      </c>
      <c r="F17" s="197">
        <f>COUNTIF('26вк-1_ПО'!$AC$3:$AC$13,F12)</f>
        <v>3</v>
      </c>
      <c r="G17" s="197">
        <f>COUNTIF('26вк-1_ПО'!$AC$3:$AC$13,G12)</f>
        <v>1</v>
      </c>
      <c r="H17" s="197">
        <f>COUNTIF('26вк-1_ПО'!$AC$3:$AC$13,H12)</f>
        <v>3</v>
      </c>
      <c r="I17" s="197">
        <f>COUNTIF('26вк-1_ПО'!$AC$3:$AC$13,I12)</f>
        <v>3</v>
      </c>
      <c r="J17" s="197">
        <f>COUNTIF('26вк-1_ПО'!$AC$3:$AC$13,J12)</f>
        <v>0</v>
      </c>
      <c r="K17" s="197">
        <f>COUNTIF('26вк-1_ПО'!$AC$3:$AC$13,K12)</f>
        <v>0</v>
      </c>
      <c r="L17" s="197">
        <f>COUNTIF('26вк-1_ПО'!$AC$3:$AC$13,L12)</f>
        <v>0</v>
      </c>
      <c r="M17" s="197">
        <f>COUNTIF('26вк-1_ПО'!$AC$3:$AC$13,M12)</f>
        <v>0</v>
      </c>
      <c r="N17" s="198">
        <f>$A$17-SUM(C17:M17)</f>
        <v>0</v>
      </c>
      <c r="O17" s="199">
        <f>'26вк-1_ПО'!AC14</f>
        <v>5.636363636363637</v>
      </c>
      <c r="P17" s="200">
        <f>SUM(C17:I17)/$A$17</f>
        <v>1</v>
      </c>
      <c r="Q17" s="201">
        <f>SUM(C17:F17)/$A$17</f>
        <v>0.36363636363636365</v>
      </c>
    </row>
    <row r="18" spans="1:17" ht="12.75">
      <c r="A18" s="190" t="s">
        <v>283</v>
      </c>
      <c r="B18" s="191" t="s">
        <v>1</v>
      </c>
      <c r="C18" s="192">
        <f>COUNTIF('25в_САПР'!$O$3:$O$31,C12)</f>
        <v>8</v>
      </c>
      <c r="D18" s="192">
        <f>COUNTIF('25в_САПР'!$O$3:$O$31,D12)</f>
        <v>18</v>
      </c>
      <c r="E18" s="192">
        <f>COUNTIF('25в_САПР'!$O$3:$O$31,E12)</f>
        <v>1</v>
      </c>
      <c r="F18" s="192">
        <f>COUNTIF('25в_САПР'!$O$3:$O$31,F12)</f>
        <v>1</v>
      </c>
      <c r="G18" s="192">
        <f>COUNTIF('25в_САПР'!$O$3:$O$31,G12)</f>
        <v>0</v>
      </c>
      <c r="H18" s="192">
        <f>COUNTIF('25в_САПР'!$O$3:$O$31,H12)</f>
        <v>0</v>
      </c>
      <c r="I18" s="192">
        <f>COUNTIF('25в_САПР'!$O$3:$O$31,I12)</f>
        <v>0</v>
      </c>
      <c r="J18" s="192">
        <f>COUNTIF('25в_САПР'!$O$3:$O$31,J12)</f>
        <v>0</v>
      </c>
      <c r="K18" s="192">
        <f>COUNTIF('25в_САПР'!$O$3:$O$31,K12)</f>
        <v>0</v>
      </c>
      <c r="L18" s="192">
        <f>COUNTIF('25в_САПР'!$O$3:$O$31,L12)</f>
        <v>0</v>
      </c>
      <c r="M18" s="192">
        <f>COUNTIF('25в_САПР'!$O$3:$O$31,M12)</f>
        <v>0</v>
      </c>
      <c r="N18" s="192">
        <f>$A$19-SUM(C18:M18)</f>
        <v>0</v>
      </c>
      <c r="O18" s="193">
        <f>'25в_САПР'!O32</f>
        <v>9.178571428571429</v>
      </c>
      <c r="P18" s="194">
        <f>SUM(C18:I18)/$A$19</f>
        <v>1</v>
      </c>
      <c r="Q18" s="195">
        <f>SUM(C18:F18)/$A$19</f>
        <v>1</v>
      </c>
    </row>
    <row r="19" spans="1:17" ht="13.5" thickBot="1">
      <c r="A19" s="196">
        <f>'25в_САПР'!B31</f>
        <v>28</v>
      </c>
      <c r="B19" s="197" t="s">
        <v>7</v>
      </c>
      <c r="C19" s="197">
        <f>COUNTIF('25в_САПР'!$S$3:$S$31,C12)</f>
        <v>6</v>
      </c>
      <c r="D19" s="197">
        <f>COUNTIF('25в_САПР'!$S$3:$S$31,D12)</f>
        <v>10</v>
      </c>
      <c r="E19" s="197">
        <f>COUNTIF('25в_САПР'!$S$3:$S$31,E12)</f>
        <v>6</v>
      </c>
      <c r="F19" s="197">
        <f>COUNTIF('25в_САПР'!$S$3:$S$31,F12)</f>
        <v>2</v>
      </c>
      <c r="G19" s="197">
        <f>COUNTIF('25в_САПР'!$S$3:$S$31,G12)</f>
        <v>2</v>
      </c>
      <c r="H19" s="197">
        <f>COUNTIF('25в_САПР'!$S$3:$S$31,H12)</f>
        <v>2</v>
      </c>
      <c r="I19" s="197">
        <f>COUNTIF('25в_САПР'!$S$3:$S$31,I12)</f>
        <v>0</v>
      </c>
      <c r="J19" s="197">
        <f>COUNTIF('25в_САПР'!$S$3:$S$31,J12)</f>
        <v>0</v>
      </c>
      <c r="K19" s="197">
        <f>COUNTIF('25в_САПР'!$S$3:$S$31,K12)</f>
        <v>0</v>
      </c>
      <c r="L19" s="197">
        <f>COUNTIF('25в_САПР'!$S$3:$S$31,L12)</f>
        <v>0</v>
      </c>
      <c r="M19" s="197">
        <f>COUNTIF('25в_САПР'!$S$3:$S$31,M12)</f>
        <v>0</v>
      </c>
      <c r="N19" s="198">
        <f>$A$19-SUM(C19:M19)</f>
        <v>0</v>
      </c>
      <c r="O19" s="199">
        <f>'25в_САПР'!S32</f>
        <v>8.357142857142858</v>
      </c>
      <c r="P19" s="200">
        <f>SUM(C19:I19)/$A$19</f>
        <v>1</v>
      </c>
      <c r="Q19" s="201">
        <f>SUM(C19:F19)/$A$19</f>
        <v>0.8571428571428571</v>
      </c>
    </row>
    <row r="20" spans="1:17" ht="12.75">
      <c r="A20" s="190" t="s">
        <v>284</v>
      </c>
      <c r="B20" s="191" t="s">
        <v>1</v>
      </c>
      <c r="C20" s="192">
        <f>COUNTIF('26вк_САПР'!$O$3:$O$24,C12)</f>
        <v>5</v>
      </c>
      <c r="D20" s="192">
        <f>COUNTIF('26вк_САПР'!$O$3:$O$24,D12)</f>
        <v>7</v>
      </c>
      <c r="E20" s="192">
        <f>COUNTIF('26вк_САПР'!$O$3:$O$24,E12)</f>
        <v>3</v>
      </c>
      <c r="F20" s="192">
        <f>COUNTIF('26вк_САПР'!$O$3:$O$24,F12)</f>
        <v>4</v>
      </c>
      <c r="G20" s="192">
        <f>COUNTIF('26вк_САПР'!$O$3:$O$24,G12)</f>
        <v>1</v>
      </c>
      <c r="H20" s="192">
        <f>COUNTIF('26вк_САПР'!$O$3:$O$24,H12)</f>
        <v>0</v>
      </c>
      <c r="I20" s="192">
        <f>COUNTIF('26вк_САПР'!$O$3:$O$24,I12)</f>
        <v>1</v>
      </c>
      <c r="J20" s="192">
        <f>COUNTIF('26вк_САПР'!$O$3:$O$24,J12)</f>
        <v>0</v>
      </c>
      <c r="K20" s="192">
        <f>COUNTIF('26вк_САПР'!$O$3:$O$24,K12)</f>
        <v>0</v>
      </c>
      <c r="L20" s="192">
        <f>COUNTIF('26вк_САПР'!$O$3:$O$24,L12)</f>
        <v>0</v>
      </c>
      <c r="M20" s="192">
        <f>COUNTIF('26вк_САПР'!$O$3:$O$24,M12)</f>
        <v>0</v>
      </c>
      <c r="N20" s="192">
        <f>$A$21-SUM(C20:M20)</f>
        <v>0</v>
      </c>
      <c r="O20" s="193">
        <f>'26вк_САПР'!O25</f>
        <v>8.333333333333334</v>
      </c>
      <c r="P20" s="194">
        <f>SUM(C20:I20)/$A$21</f>
        <v>1</v>
      </c>
      <c r="Q20" s="195">
        <f>SUM(C20:F20)/$A$21</f>
        <v>0.9047619047619048</v>
      </c>
    </row>
    <row r="21" spans="1:17" ht="13.5" thickBot="1">
      <c r="A21" s="196">
        <f>'26вк_САПР'!B24</f>
        <v>21</v>
      </c>
      <c r="B21" s="197" t="s">
        <v>7</v>
      </c>
      <c r="C21" s="197">
        <f>COUNTIF('26вк_САПР'!$S$3:$S$24,C12)</f>
        <v>1</v>
      </c>
      <c r="D21" s="197">
        <f>COUNTIF('26вк_САПР'!$S$3:$S$24,D12)</f>
        <v>5</v>
      </c>
      <c r="E21" s="197">
        <f>COUNTIF('26вк_САПР'!$S$3:$S$24,E12)</f>
        <v>2</v>
      </c>
      <c r="F21" s="197">
        <f>COUNTIF('26вк_САПР'!$S$3:$S$24,F12)</f>
        <v>6</v>
      </c>
      <c r="G21" s="197">
        <f>COUNTIF('26вк_САПР'!$S$3:$S$24,G12)</f>
        <v>1</v>
      </c>
      <c r="H21" s="197">
        <f>COUNTIF('26вк_САПР'!$S$3:$S$24,H12)</f>
        <v>5</v>
      </c>
      <c r="I21" s="197">
        <f>COUNTIF('26вк_САПР'!$S$3:$S$24,I12)</f>
        <v>1</v>
      </c>
      <c r="J21" s="197">
        <f>COUNTIF('26вк_САПР'!$S$3:$S$24,J12)</f>
        <v>0</v>
      </c>
      <c r="K21" s="197">
        <f>COUNTIF('26вк_САПР'!$S$3:$S$24,K12)</f>
        <v>0</v>
      </c>
      <c r="L21" s="197">
        <f>COUNTIF('26вк_САПР'!$S$3:$S$24,L12)</f>
        <v>0</v>
      </c>
      <c r="M21" s="197">
        <f>COUNTIF('26вк_САПР'!$S$3:$S$24,M12)</f>
        <v>0</v>
      </c>
      <c r="N21" s="198">
        <f>$A$21-SUM(C21:M21)</f>
        <v>0</v>
      </c>
      <c r="O21" s="199">
        <f>'26вк_САПР'!S25</f>
        <v>7.0476190476190474</v>
      </c>
      <c r="P21" s="200">
        <f>SUM(C21:I21)/$A$21</f>
        <v>1</v>
      </c>
      <c r="Q21" s="201">
        <f>SUM(C21:F21)/$A$21</f>
        <v>0.6666666666666666</v>
      </c>
    </row>
    <row r="22" spans="1:17" ht="12.75">
      <c r="A22" s="190" t="s">
        <v>285</v>
      </c>
      <c r="B22" s="191" t="s">
        <v>1</v>
      </c>
      <c r="C22" s="192">
        <f>COUNTIF('46ппа-1_Прогр'!$U$3:$U$15,C12)</f>
        <v>1</v>
      </c>
      <c r="D22" s="192">
        <f>COUNTIF('46ппа-1_Прогр'!$U$3:$U$15,D12)</f>
        <v>1</v>
      </c>
      <c r="E22" s="192">
        <f>COUNTIF('46ппа-1_Прогр'!$U$3:$U$15,E12)</f>
        <v>2</v>
      </c>
      <c r="F22" s="192">
        <f>COUNTIF('46ппа-1_Прогр'!$U$3:$U$15,F12)</f>
        <v>3</v>
      </c>
      <c r="G22" s="192">
        <f>COUNTIF('46ппа-1_Прогр'!$U$3:$U$15,G12)</f>
        <v>4</v>
      </c>
      <c r="H22" s="192">
        <f>COUNTIF('46ппа-1_Прогр'!$U$3:$U$15,H12)</f>
        <v>2</v>
      </c>
      <c r="I22" s="192">
        <f>COUNTIF('46ппа-1_Прогр'!$U$3:$U$15,I12)</f>
        <v>0</v>
      </c>
      <c r="J22" s="192">
        <f>COUNTIF('46ппа-1_Прогр'!$U$3:$U$15,J12)</f>
        <v>0</v>
      </c>
      <c r="K22" s="192">
        <f>COUNTIF('46ппа-1_Прогр'!$U$3:$U$15,K12)</f>
        <v>0</v>
      </c>
      <c r="L22" s="192">
        <f>COUNTIF('46ппа-1_Прогр'!$U$3:$U$15,L12)</f>
        <v>0</v>
      </c>
      <c r="M22" s="192">
        <f>COUNTIF('46ппа-1_Прогр'!$U$3:$U$15,M12)</f>
        <v>0</v>
      </c>
      <c r="N22" s="192">
        <f>$A$23-SUM(C22:M22)</f>
        <v>0</v>
      </c>
      <c r="O22" s="193">
        <f>'46ппа-1_Прогр'!U16</f>
        <v>6.923076923076923</v>
      </c>
      <c r="P22" s="194">
        <f>SUM(C22:I22)/$A$23</f>
        <v>1</v>
      </c>
      <c r="Q22" s="195">
        <f>SUM(C22:F22)/$A$23</f>
        <v>0.5384615384615384</v>
      </c>
    </row>
    <row r="23" spans="1:17" ht="13.5" thickBot="1">
      <c r="A23" s="196">
        <f>'46ппа-1_Прогр'!B15</f>
        <v>13</v>
      </c>
      <c r="B23" s="197" t="s">
        <v>7</v>
      </c>
      <c r="C23" s="197">
        <f>COUNTIF('46ппа-1_Прогр'!$W$3:$W$15,C12)</f>
        <v>1</v>
      </c>
      <c r="D23" s="197">
        <f>COUNTIF('46ппа-1_Прогр'!$W$3:$W$15,D12)</f>
        <v>3</v>
      </c>
      <c r="E23" s="197">
        <f>COUNTIF('46ппа-1_Прогр'!$W$3:$W$15,E12)</f>
        <v>1</v>
      </c>
      <c r="F23" s="197">
        <f>COUNTIF('46ппа-1_Прогр'!$W$3:$W$15,F12)</f>
        <v>4</v>
      </c>
      <c r="G23" s="197">
        <f>COUNTIF('46ппа-1_Прогр'!$W$3:$W$15,G12)</f>
        <v>2</v>
      </c>
      <c r="H23" s="197">
        <f>COUNTIF('46ппа-1_Прогр'!$W$3:$W$15,H12)</f>
        <v>2</v>
      </c>
      <c r="I23" s="197">
        <f>COUNTIF('46ппа-1_Прогр'!$W$3:$W$15,I12)</f>
        <v>0</v>
      </c>
      <c r="J23" s="197">
        <f>COUNTIF('46ппа-1_Прогр'!$W$3:$W$15,J12)</f>
        <v>0</v>
      </c>
      <c r="K23" s="197">
        <f>COUNTIF('46ппа-1_Прогр'!$W$3:$W$15,K12)</f>
        <v>0</v>
      </c>
      <c r="L23" s="197">
        <f>COUNTIF('46ппа-1_Прогр'!$W$3:$W$15,L12)</f>
        <v>0</v>
      </c>
      <c r="M23" s="197">
        <f>COUNTIF('46ппа-1_Прогр'!$W$3:$W$15,M12)</f>
        <v>0</v>
      </c>
      <c r="N23" s="198">
        <f>$A$23-SUM(C23:M23)</f>
        <v>0</v>
      </c>
      <c r="O23" s="199">
        <f>'46ппа-1_Прогр'!W16</f>
        <v>7.3076923076923075</v>
      </c>
      <c r="P23" s="200">
        <f>SUM(C23:I23)/$A$23</f>
        <v>1</v>
      </c>
      <c r="Q23" s="201">
        <f>SUM(C23:F23)/$A$23</f>
        <v>0.6923076923076923</v>
      </c>
    </row>
    <row r="24" spans="1:17" ht="12.75">
      <c r="A24" s="202" t="s">
        <v>286</v>
      </c>
      <c r="B24" s="203" t="s">
        <v>1</v>
      </c>
      <c r="C24" s="192">
        <f>COUNTIF('44ппа-1_ИТ'!$O$3:$O$15,C12)</f>
        <v>0</v>
      </c>
      <c r="D24" s="192">
        <f>COUNTIF('44ппа-1_ИТ'!$O$3:$O$15,D12)</f>
        <v>1</v>
      </c>
      <c r="E24" s="192">
        <f>COUNTIF('44ппа-1_ИТ'!$O$3:$O$15,E12)</f>
        <v>1</v>
      </c>
      <c r="F24" s="192">
        <f>COUNTIF('44ппа-1_ИТ'!$O$3:$O$15,F12)</f>
        <v>4</v>
      </c>
      <c r="G24" s="192">
        <f>COUNTIF('44ппа-1_ИТ'!$O$3:$O$15,G12)</f>
        <v>2</v>
      </c>
      <c r="H24" s="192">
        <f>COUNTIF('44ппа-1_ИТ'!$O$3:$O$15,H12)</f>
        <v>3</v>
      </c>
      <c r="I24" s="192">
        <f>COUNTIF('44ппа-1_ИТ'!$O$3:$O$15,I12)</f>
        <v>2</v>
      </c>
      <c r="J24" s="192">
        <f>COUNTIF('44ппа-1_ИТ'!$O$3:$O$15,J12)</f>
        <v>0</v>
      </c>
      <c r="K24" s="192">
        <f>COUNTIF('44ппа-1_ИТ'!$O$3:$O$15,K12)</f>
        <v>0</v>
      </c>
      <c r="L24" s="192">
        <f>COUNTIF('44ппа-1_ИТ'!$O$3:$O$15,L12)</f>
        <v>0</v>
      </c>
      <c r="M24" s="192">
        <f>COUNTIF('44ппа-1_ИТ'!$O$3:$O$15,M12)</f>
        <v>0</v>
      </c>
      <c r="N24" s="192">
        <f>$A$25-SUM(C24:M24)</f>
        <v>0</v>
      </c>
      <c r="O24" s="193">
        <f>'44ппа-1_ИТ'!O16</f>
        <v>6.153846153846154</v>
      </c>
      <c r="P24" s="194">
        <f>SUM(C24:I24)/$A$25</f>
        <v>1</v>
      </c>
      <c r="Q24" s="195">
        <f>SUM(C24:F24)/$A$25</f>
        <v>0.46153846153846156</v>
      </c>
    </row>
    <row r="25" spans="1:17" ht="13.5" thickBot="1">
      <c r="A25" s="196">
        <f>'44ппа-1_ИТ'!B15</f>
        <v>13</v>
      </c>
      <c r="B25" s="204" t="s">
        <v>7</v>
      </c>
      <c r="C25" s="197">
        <f>COUNTIF('44ппа-1_ИТ'!$AD$3:$AD$15,C12)</f>
        <v>0</v>
      </c>
      <c r="D25" s="197">
        <f>COUNTIF('44ппа-1_ИТ'!$AD$3:$AD$15,D12)</f>
        <v>0</v>
      </c>
      <c r="E25" s="197">
        <f>COUNTIF('44ппа-1_ИТ'!$AD$3:$AD$15,E12)</f>
        <v>2</v>
      </c>
      <c r="F25" s="197">
        <f>COUNTIF('44ппа-1_ИТ'!$AD$3:$AD$15,F12)</f>
        <v>5</v>
      </c>
      <c r="G25" s="197">
        <f>COUNTIF('44ппа-1_ИТ'!$AD$3:$AD$15,G12)</f>
        <v>4</v>
      </c>
      <c r="H25" s="197">
        <f>COUNTIF('44ппа-1_ИТ'!$AD$3:$AD$15,H12)</f>
        <v>0</v>
      </c>
      <c r="I25" s="197">
        <f>COUNTIF('44ппа-1_ИТ'!$AD$3:$AD$15,I12)</f>
        <v>2</v>
      </c>
      <c r="J25" s="197">
        <f>COUNTIF('44ппа-1_ИТ'!$AD$3:$AD$15,J12)</f>
        <v>0</v>
      </c>
      <c r="K25" s="197">
        <f>COUNTIF('44ппа-1_ИТ'!$AD$3:$AD$15,K12)</f>
        <v>0</v>
      </c>
      <c r="L25" s="197">
        <f>COUNTIF('44ппа-1_ИТ'!$AD$3:$AD$15,L12)</f>
        <v>0</v>
      </c>
      <c r="M25" s="197">
        <f>COUNTIF('44ппа-1_ИТ'!$AD$3:$AD$15,M12)</f>
        <v>0</v>
      </c>
      <c r="N25" s="198">
        <f>$A$25-SUM(C25:M25)</f>
        <v>0</v>
      </c>
      <c r="O25" s="199">
        <f>'44ппа-1_ИТ'!AD16</f>
        <v>6.384615384615385</v>
      </c>
      <c r="P25" s="200">
        <f>SUM(C25:I25)/$A$25</f>
        <v>1</v>
      </c>
      <c r="Q25" s="201">
        <f>SUM(C25:F25)/$A$25</f>
        <v>0.5384615384615384</v>
      </c>
    </row>
    <row r="26" spans="1:17" ht="12.75">
      <c r="A26" s="202" t="s">
        <v>287</v>
      </c>
      <c r="B26" s="203" t="s">
        <v>1</v>
      </c>
      <c r="C26" s="192">
        <f>COUNTIF('45пп-1_ИТ'!$R$3:$R$12,C12)</f>
        <v>0</v>
      </c>
      <c r="D26" s="192">
        <f>COUNTIF('45пп-1_ИТ'!$R$3:$R$12,D12)</f>
        <v>1</v>
      </c>
      <c r="E26" s="192">
        <f>COUNTIF('45пп-1_ИТ'!$R$3:$R$12,E12)</f>
        <v>1</v>
      </c>
      <c r="F26" s="192">
        <f>COUNTIF('45пп-1_ИТ'!$R$3:$R$12,F12)</f>
        <v>2</v>
      </c>
      <c r="G26" s="192">
        <f>COUNTIF('45пп-1_ИТ'!$R$3:$R$12,G12)</f>
        <v>2</v>
      </c>
      <c r="H26" s="192">
        <f>COUNTIF('45пп-1_ИТ'!$R$3:$R$12,H12)</f>
        <v>4</v>
      </c>
      <c r="I26" s="192">
        <f>COUNTIF('45пп-1_ИТ'!$R$3:$R$12,I12)</f>
        <v>0</v>
      </c>
      <c r="J26" s="192">
        <f>COUNTIF('45пп-1_ИТ'!$R$3:$R$12,J12)</f>
        <v>0</v>
      </c>
      <c r="K26" s="192">
        <f>COUNTIF('45пп-1_ИТ'!$R$3:$R$12,K12)</f>
        <v>0</v>
      </c>
      <c r="L26" s="192">
        <f>COUNTIF('45пп-1_ИТ'!$R$3:$R$12,L12)</f>
        <v>0</v>
      </c>
      <c r="M26" s="192">
        <f>COUNTIF('45пп-1_ИТ'!$R$3:$R$12,M12)</f>
        <v>0</v>
      </c>
      <c r="N26" s="192">
        <f>$A$27-SUM(C26:M26)</f>
        <v>0</v>
      </c>
      <c r="O26" s="193">
        <f>'45пп-1_ИТ'!R13</f>
        <v>6.3</v>
      </c>
      <c r="P26" s="194">
        <f>SUM(C26:I26)/$A$27</f>
        <v>1</v>
      </c>
      <c r="Q26" s="195">
        <f>SUM(C26:F26)/$A$27</f>
        <v>0.4</v>
      </c>
    </row>
    <row r="27" spans="1:17" ht="13.5" thickBot="1">
      <c r="A27" s="196">
        <f>'45пп-1_ИТ'!B12</f>
        <v>10</v>
      </c>
      <c r="B27" s="204" t="s">
        <v>7</v>
      </c>
      <c r="C27" s="197">
        <f>COUNTIF('45пп-1_ИТ'!$W$3:$W$12,C12)</f>
        <v>0</v>
      </c>
      <c r="D27" s="197">
        <f>COUNTIF('45пп-1_ИТ'!$W$3:$W$12,D12)</f>
        <v>1</v>
      </c>
      <c r="E27" s="197">
        <f>COUNTIF('45пп-1_ИТ'!$W$3:$W$12,E12)</f>
        <v>0</v>
      </c>
      <c r="F27" s="197">
        <f>COUNTIF('45пп-1_ИТ'!$W$3:$W$12,F12)</f>
        <v>1</v>
      </c>
      <c r="G27" s="197">
        <f>COUNTIF('45пп-1_ИТ'!$W$3:$W$12,G12)</f>
        <v>3</v>
      </c>
      <c r="H27" s="197">
        <f>COUNTIF('45пп-1_ИТ'!$W$3:$W$12,H12)</f>
        <v>4</v>
      </c>
      <c r="I27" s="197">
        <f>COUNTIF('45пп-1_ИТ'!$W$3:$W$12,I12)</f>
        <v>1</v>
      </c>
      <c r="J27" s="197">
        <f>COUNTIF('45пп-1_ИТ'!$W$3:$W$12,J12)</f>
        <v>0</v>
      </c>
      <c r="K27" s="197">
        <f>COUNTIF('45пп-1_ИТ'!$W$3:$W$12,K12)</f>
        <v>0</v>
      </c>
      <c r="L27" s="197">
        <f>COUNTIF('45пп-1_ИТ'!$W$3:$W$12,L12)</f>
        <v>0</v>
      </c>
      <c r="M27" s="197">
        <f>COUNTIF('45пп-1_ИТ'!$W$3:$W$12,M12)</f>
        <v>0</v>
      </c>
      <c r="N27" s="198">
        <f>$A$27-SUM(C27:M27)</f>
        <v>0</v>
      </c>
      <c r="O27" s="199">
        <f>'45пп-1_ИТ'!W13</f>
        <v>5.8</v>
      </c>
      <c r="P27" s="200">
        <f>SUM(C27:I27)/$A$27</f>
        <v>1</v>
      </c>
      <c r="Q27" s="201">
        <f>SUM(C27:F27)/$A$27</f>
        <v>0.2</v>
      </c>
    </row>
    <row r="28" spans="1:17" ht="12.75">
      <c r="A28" s="202" t="s">
        <v>288</v>
      </c>
      <c r="B28" s="203" t="s">
        <v>1</v>
      </c>
      <c r="C28" s="192">
        <f>COUNTIF('28су-2_ИТ'!$Z$3:$Z$15,C12)</f>
        <v>0</v>
      </c>
      <c r="D28" s="192">
        <f>COUNTIF('28су-2_ИТ'!$Z$3:$Z$15,D12)</f>
        <v>0</v>
      </c>
      <c r="E28" s="192">
        <f>COUNTIF('28су-2_ИТ'!$Z$3:$Z$15,E12)</f>
        <v>0</v>
      </c>
      <c r="F28" s="192">
        <f>COUNTIF('28су-2_ИТ'!$Z$3:$Z$15,F12)</f>
        <v>9</v>
      </c>
      <c r="G28" s="192">
        <f>COUNTIF('28су-2_ИТ'!$Z$3:$Z$15,G12)</f>
        <v>4</v>
      </c>
      <c r="H28" s="192">
        <f>COUNTIF('28су-2_ИТ'!$Z$3:$Z$15,H12)</f>
        <v>0</v>
      </c>
      <c r="I28" s="192">
        <f>COUNTIF('28су-2_ИТ'!$Z$3:$Z$15,I12)</f>
        <v>0</v>
      </c>
      <c r="J28" s="192">
        <f>COUNTIF('28су-2_ИТ'!$Z$3:$Z$15,J12)</f>
        <v>0</v>
      </c>
      <c r="K28" s="192">
        <f>COUNTIF('28су-2_ИТ'!$Z$3:$Z$15,K12)</f>
        <v>0</v>
      </c>
      <c r="L28" s="192">
        <f>COUNTIF('28су-2_ИТ'!$Z$3:$Z$15,L12)</f>
        <v>0</v>
      </c>
      <c r="M28" s="192">
        <f>COUNTIF('28су-2_ИТ'!$Z$3:$Z$15,M12)</f>
        <v>0</v>
      </c>
      <c r="N28" s="192">
        <f>$A$29-SUM(C28:M28)</f>
        <v>0</v>
      </c>
      <c r="O28" s="193">
        <f>'28су-2_ИТ'!Z16</f>
        <v>6.6923076923076925</v>
      </c>
      <c r="P28" s="194">
        <f>SUM(C28:I28)/$A$29</f>
        <v>1</v>
      </c>
      <c r="Q28" s="195">
        <f>SUM(C28:F28)/$A$29</f>
        <v>0.6923076923076923</v>
      </c>
    </row>
    <row r="29" spans="1:17" ht="13.5" thickBot="1">
      <c r="A29" s="196">
        <f>'28су-2_ИТ'!B15</f>
        <v>13</v>
      </c>
      <c r="B29" s="204" t="s">
        <v>7</v>
      </c>
      <c r="C29" s="197">
        <f>COUNTIF('28су-2_ИТ'!$AB$3:$AB$15,C12)</f>
        <v>0</v>
      </c>
      <c r="D29" s="197">
        <f>COUNTIF('28су-2_ИТ'!$AB$3:$AB$15,D12)</f>
        <v>4</v>
      </c>
      <c r="E29" s="197">
        <f>COUNTIF('28су-2_ИТ'!$AB$3:$AB$15,E12)</f>
        <v>5</v>
      </c>
      <c r="F29" s="197">
        <f>COUNTIF('28су-2_ИТ'!$AB$3:$AB$15,F12)</f>
        <v>4</v>
      </c>
      <c r="G29" s="197">
        <f>COUNTIF('28су-2_ИТ'!$AB$3:$AB$15,G12)</f>
        <v>0</v>
      </c>
      <c r="H29" s="197">
        <f>COUNTIF('28су-2_ИТ'!$AB$3:$AB$15,H12)</f>
        <v>0</v>
      </c>
      <c r="I29" s="197">
        <f>COUNTIF('28су-2_ИТ'!$AB$3:$AB$15,I12)</f>
        <v>0</v>
      </c>
      <c r="J29" s="197">
        <f>COUNTIF('28су-2_ИТ'!$AB$3:$AB$15,J12)</f>
        <v>0</v>
      </c>
      <c r="K29" s="197">
        <f>COUNTIF('28су-2_ИТ'!$AB$3:$AB$15,K12)</f>
        <v>0</v>
      </c>
      <c r="L29" s="197">
        <f>COUNTIF('28су-2_ИТ'!$AB$3:$AB$15,L12)</f>
        <v>0</v>
      </c>
      <c r="M29" s="197">
        <f>COUNTIF('28су-2_ИТ'!$AB$3:$AB$15,M12)</f>
        <v>0</v>
      </c>
      <c r="N29" s="198">
        <f>$A$29-SUM(C29:M29)</f>
        <v>0</v>
      </c>
      <c r="O29" s="199">
        <f>'28су-2_ИТ'!AB16</f>
        <v>8</v>
      </c>
      <c r="P29" s="200">
        <f>SUM(C29:I29)/$A$29</f>
        <v>1</v>
      </c>
      <c r="Q29" s="201">
        <f>SUM(C29:F29)/$A$29</f>
        <v>1</v>
      </c>
    </row>
    <row r="30" spans="1:17" ht="12.75">
      <c r="A30" s="202" t="s">
        <v>289</v>
      </c>
      <c r="B30" s="203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3"/>
      <c r="P30" s="194"/>
      <c r="Q30" s="195"/>
    </row>
    <row r="31" spans="1:17" ht="13.5" thickBot="1">
      <c r="A31" s="196">
        <f>'213ту-1_СК_ИТ'!B14</f>
        <v>12</v>
      </c>
      <c r="B31" s="204" t="s">
        <v>7</v>
      </c>
      <c r="C31" s="197">
        <f>COUNTIF('213ту-1_СК_ИТ'!$O$3:$O$14,C12)</f>
        <v>1</v>
      </c>
      <c r="D31" s="197">
        <f>COUNTIF('213ту-1_СК_ИТ'!$O$3:$O$14,D12)</f>
        <v>5</v>
      </c>
      <c r="E31" s="197">
        <f>COUNTIF('213ту-1_СК_ИТ'!$O$3:$O$14,E12)</f>
        <v>1</v>
      </c>
      <c r="F31" s="197">
        <f>COUNTIF('213ту-1_СК_ИТ'!$O$3:$O$14,F12)</f>
        <v>3</v>
      </c>
      <c r="G31" s="197">
        <f>COUNTIF('213ту-1_СК_ИТ'!$O$3:$O$14,G12)</f>
        <v>2</v>
      </c>
      <c r="H31" s="197">
        <f>COUNTIF('213ту-1_СК_ИТ'!$O$3:$O$14,H12)</f>
        <v>0</v>
      </c>
      <c r="I31" s="197">
        <f>COUNTIF('213ту-1_СК_ИТ'!$O$3:$O$14,I12)</f>
        <v>0</v>
      </c>
      <c r="J31" s="197">
        <f>COUNTIF('213ту-1_СК_ИТ'!$O$3:$O$14,J12)</f>
        <v>0</v>
      </c>
      <c r="K31" s="197">
        <f>COUNTIF('213ту-1_СК_ИТ'!$O$3:$O$14,K12)</f>
        <v>0</v>
      </c>
      <c r="L31" s="197">
        <f>COUNTIF('213ту-1_СК_ИТ'!$O$3:$O$14,L12)</f>
        <v>0</v>
      </c>
      <c r="M31" s="197">
        <f>COUNTIF('213ту-1_СК_ИТ'!$O$3:$O$14,M12)</f>
        <v>0</v>
      </c>
      <c r="N31" s="198">
        <f>$A$31-SUM(C31:M31)</f>
        <v>0</v>
      </c>
      <c r="O31" s="199">
        <f>'213ту-1_СК_ИТ'!O15</f>
        <v>8</v>
      </c>
      <c r="P31" s="200">
        <f>SUM(C31:I31)/$A$31</f>
        <v>1</v>
      </c>
      <c r="Q31" s="201">
        <f>SUM(C31:F31)/$A$31</f>
        <v>0.8333333333333334</v>
      </c>
    </row>
    <row r="32" spans="1:17" ht="12.75">
      <c r="A32" s="202" t="s">
        <v>290</v>
      </c>
      <c r="B32" s="203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3"/>
      <c r="P32" s="194"/>
      <c r="Q32" s="195"/>
    </row>
    <row r="33" spans="1:17" ht="13.5" thickBot="1">
      <c r="A33" s="196">
        <f>'214тку-1_СК_ИТ'!B11</f>
        <v>9</v>
      </c>
      <c r="B33" s="204" t="s">
        <v>7</v>
      </c>
      <c r="C33" s="197">
        <f>COUNTIF('214тку-1_СК_ИТ'!$O$3:$O$11,C12)</f>
        <v>0</v>
      </c>
      <c r="D33" s="197">
        <f>COUNTIF('214тку-1_СК_ИТ'!$O$3:$O$11,D12)</f>
        <v>0</v>
      </c>
      <c r="E33" s="197">
        <f>COUNTIF('214тку-1_СК_ИТ'!$O$3:$O$11,E12)</f>
        <v>2</v>
      </c>
      <c r="F33" s="197">
        <f>COUNTIF('214тку-1_СК_ИТ'!$O$3:$O$11,F12)</f>
        <v>6</v>
      </c>
      <c r="G33" s="197">
        <f>COUNTIF('214тку-1_СК_ИТ'!$O$3:$O$11,G12)</f>
        <v>0</v>
      </c>
      <c r="H33" s="197">
        <f>COUNTIF('214тку-1_СК_ИТ'!$O$3:$O$11,H12)</f>
        <v>1</v>
      </c>
      <c r="I33" s="197">
        <f>COUNTIF('214тку-1_СК_ИТ'!$O$3:$O$11,I12)</f>
        <v>0</v>
      </c>
      <c r="J33" s="197">
        <f>COUNTIF('214тку-1_СК_ИТ'!$O$3:$O$11,J12)</f>
        <v>0</v>
      </c>
      <c r="K33" s="197">
        <f>COUNTIF('214тку-1_СК_ИТ'!$O$3:$O$11,K12)</f>
        <v>0</v>
      </c>
      <c r="L33" s="197">
        <f>COUNTIF('214тку-1_СК_ИТ'!$O$3:$O$11,L12)</f>
        <v>0</v>
      </c>
      <c r="M33" s="197">
        <f>COUNTIF('214тку-1_СК_ИТ'!$O$3:$O$11,M12)</f>
        <v>0</v>
      </c>
      <c r="N33" s="198">
        <f>$A$33-SUM(C33:M33)</f>
        <v>0</v>
      </c>
      <c r="O33" s="199">
        <f>'214тку-1_СК_ИТ'!O12</f>
        <v>7</v>
      </c>
      <c r="P33" s="200">
        <f>SUM(C33:I33)/$A$33</f>
        <v>1</v>
      </c>
      <c r="Q33" s="201">
        <f>SUM(C33:F33)/$A$33</f>
        <v>0.8888888888888888</v>
      </c>
    </row>
    <row r="34" spans="1:17" ht="12.75">
      <c r="A34" s="32" t="s">
        <v>20</v>
      </c>
      <c r="B34" s="23">
        <f>SUM(A14:A33)</f>
        <v>145</v>
      </c>
      <c r="C34" s="23">
        <f>SUM(C15,C17,C19,C21,C23,C25,C27,C29,C31,C33)</f>
        <v>10</v>
      </c>
      <c r="D34" s="23">
        <f aca="true" t="shared" si="0" ref="D34:M34">SUM(D15,D17,D19,D21,D23,D25,D27,D29,D31,D33)</f>
        <v>33</v>
      </c>
      <c r="E34" s="23">
        <f t="shared" si="0"/>
        <v>22</v>
      </c>
      <c r="F34" s="23">
        <f t="shared" si="0"/>
        <v>36</v>
      </c>
      <c r="G34" s="23">
        <f t="shared" si="0"/>
        <v>17</v>
      </c>
      <c r="H34" s="23">
        <f t="shared" si="0"/>
        <v>20</v>
      </c>
      <c r="I34" s="23">
        <f t="shared" si="0"/>
        <v>7</v>
      </c>
      <c r="J34" s="23">
        <f t="shared" si="0"/>
        <v>0</v>
      </c>
      <c r="K34" s="23">
        <f t="shared" si="0"/>
        <v>0</v>
      </c>
      <c r="L34" s="23">
        <f t="shared" si="0"/>
        <v>0</v>
      </c>
      <c r="M34" s="23">
        <f t="shared" si="0"/>
        <v>0</v>
      </c>
      <c r="N34" s="23">
        <f>$B$34-SUM(C34:M34)</f>
        <v>0</v>
      </c>
      <c r="O34" s="189">
        <f>AVERAGE(O15,O17,O19,O21,O23,O25,O27,O29,O31,O33)</f>
        <v>7.100009990009991</v>
      </c>
      <c r="P34" s="26">
        <f>SUM(C34:I34)/$B$34</f>
        <v>1</v>
      </c>
      <c r="Q34" s="26">
        <f>SUM(C34:F34)/$B$34</f>
        <v>0.696551724137931</v>
      </c>
    </row>
    <row r="36" spans="1:15" ht="12.75">
      <c r="A36" s="20" t="s">
        <v>14</v>
      </c>
      <c r="B36" s="21">
        <f ca="1">TODAY()</f>
        <v>42403</v>
      </c>
      <c r="N36" s="20" t="s">
        <v>15</v>
      </c>
      <c r="O36" s="15" t="s">
        <v>16</v>
      </c>
    </row>
    <row r="38" spans="1:13" ht="12.75">
      <c r="A38" s="1" t="s">
        <v>39</v>
      </c>
      <c r="B38" s="51">
        <f>C34+D34</f>
        <v>43</v>
      </c>
      <c r="C38" s="299" t="s">
        <v>25</v>
      </c>
      <c r="D38" s="299"/>
      <c r="J38" s="299" t="s">
        <v>27</v>
      </c>
      <c r="K38" s="299"/>
      <c r="L38" s="52"/>
      <c r="M38" s="52"/>
    </row>
    <row r="39" spans="1:16" ht="12.75">
      <c r="A39" s="1" t="s">
        <v>40</v>
      </c>
      <c r="B39" s="51">
        <f>E34+F34</f>
        <v>58</v>
      </c>
      <c r="C39" s="12" t="s">
        <v>24</v>
      </c>
      <c r="D39" s="316" t="s">
        <v>23</v>
      </c>
      <c r="E39" s="316"/>
      <c r="F39" s="316" t="s">
        <v>26</v>
      </c>
      <c r="G39" s="316"/>
      <c r="H39" s="316"/>
      <c r="J39" s="12" t="s">
        <v>24</v>
      </c>
      <c r="K39" s="316" t="s">
        <v>23</v>
      </c>
      <c r="L39" s="316"/>
      <c r="M39" s="316"/>
      <c r="N39" s="316"/>
      <c r="O39" s="316" t="s">
        <v>26</v>
      </c>
      <c r="P39" s="316"/>
    </row>
    <row r="40" spans="1:16" ht="12.75">
      <c r="A40" s="1" t="s">
        <v>41</v>
      </c>
      <c r="B40" s="51">
        <f>SUM(G34:I34)</f>
        <v>44</v>
      </c>
      <c r="C40" s="37">
        <f>MAX('25в-1_ПО'!AA3:AA17)</f>
        <v>9.727272727272727</v>
      </c>
      <c r="D40" s="317" t="str">
        <f>A14</f>
        <v>25в-1 ПО</v>
      </c>
      <c r="E40" s="317"/>
      <c r="F40" s="270" t="str">
        <f>VLOOKUP(C40,'25в-1_ПО'!A3:C17,3,0)</f>
        <v>Бунько Ян</v>
      </c>
      <c r="G40" s="313"/>
      <c r="H40" s="312"/>
      <c r="J40" s="43">
        <f>MIN('25в-1_ПО'!AA3:AA17)</f>
        <v>4.75</v>
      </c>
      <c r="K40" s="270" t="str">
        <f aca="true" t="shared" si="1" ref="K40:K49">D40</f>
        <v>25в-1 ПО</v>
      </c>
      <c r="L40" s="313"/>
      <c r="M40" s="313"/>
      <c r="N40" s="312"/>
      <c r="O40" s="321" t="str">
        <f>VLOOKUP(J40,'25в-1_ПО'!A3:C17,3,0)</f>
        <v>Коменч Сергей</v>
      </c>
      <c r="P40" s="322"/>
    </row>
    <row r="41" spans="1:16" ht="12.75">
      <c r="A41" s="1" t="s">
        <v>42</v>
      </c>
      <c r="B41" s="51">
        <f>SUM(J34:M34)</f>
        <v>0</v>
      </c>
      <c r="C41" s="37">
        <f>MAX('25в_САПР'!R3:R31)</f>
        <v>10</v>
      </c>
      <c r="D41" s="270" t="str">
        <f>A18</f>
        <v>25в САПР</v>
      </c>
      <c r="E41" s="312"/>
      <c r="F41" s="270" t="str">
        <f>VLOOKUP(C41,'25в_САПР'!A3:C31,3,0)</f>
        <v>Белый Святослав</v>
      </c>
      <c r="G41" s="313"/>
      <c r="H41" s="312"/>
      <c r="J41" s="43">
        <f>MIN('25в_САПР'!R3:R31)</f>
        <v>5</v>
      </c>
      <c r="K41" s="270" t="str">
        <f t="shared" si="1"/>
        <v>25в САПР</v>
      </c>
      <c r="L41" s="313"/>
      <c r="M41" s="313"/>
      <c r="N41" s="312"/>
      <c r="O41" s="321" t="str">
        <f>VLOOKUP(J41,'25в_САПР'!A3:C31,3,0)</f>
        <v>Коменч Сергей</v>
      </c>
      <c r="P41" s="322"/>
    </row>
    <row r="42" spans="1:16" ht="12.75">
      <c r="A42" s="1" t="s">
        <v>43</v>
      </c>
      <c r="B42" s="51">
        <f>N34</f>
        <v>0</v>
      </c>
      <c r="C42" s="37">
        <f>MAX('26вк-1_ПО'!AB3:AB13)</f>
        <v>7.636363636363637</v>
      </c>
      <c r="D42" s="317" t="str">
        <f>A16</f>
        <v>26вк-1 ПО</v>
      </c>
      <c r="E42" s="317"/>
      <c r="F42" s="270" t="str">
        <f>VLOOKUP(C42,'26вк-1_ПО'!A3:C13,3,0)</f>
        <v>Гончарик Виталий</v>
      </c>
      <c r="G42" s="313"/>
      <c r="H42" s="312"/>
      <c r="J42" s="43">
        <f>MIN('26вк-1_ПО'!AB3:AB13)</f>
        <v>3.6666666666666665</v>
      </c>
      <c r="K42" s="270" t="str">
        <f t="shared" si="1"/>
        <v>26вк-1 ПО</v>
      </c>
      <c r="L42" s="313"/>
      <c r="M42" s="313"/>
      <c r="N42" s="312"/>
      <c r="O42" s="321" t="str">
        <f>VLOOKUP(J42,'26вк-1_ПО'!A3:C13,3,0)</f>
        <v>Ленкевич Дмитрий</v>
      </c>
      <c r="P42" s="322"/>
    </row>
    <row r="43" spans="3:16" ht="12.75">
      <c r="C43" s="37">
        <f>MAX('26вк_САПР'!R3:R24)</f>
        <v>9.285714285714286</v>
      </c>
      <c r="D43" s="270" t="str">
        <f>A20</f>
        <v>26вк САПР</v>
      </c>
      <c r="E43" s="312"/>
      <c r="F43" s="270" t="str">
        <f>VLOOKUP(C43,'26вк_САПР'!A3:C24,3,0)</f>
        <v>Гура Сергей</v>
      </c>
      <c r="G43" s="313"/>
      <c r="H43" s="312"/>
      <c r="J43" s="43">
        <f>MIN('26вк_САПР'!R3:R24)</f>
        <v>3.888888888888889</v>
      </c>
      <c r="K43" s="270" t="str">
        <f t="shared" si="1"/>
        <v>26вк САПР</v>
      </c>
      <c r="L43" s="313"/>
      <c r="M43" s="313"/>
      <c r="N43" s="312"/>
      <c r="O43" s="321" t="str">
        <f>VLOOKUP(J43,'26вк_САПР'!A3:C24,3,0)</f>
        <v>Кушнер Дмитрий</v>
      </c>
      <c r="P43" s="322"/>
    </row>
    <row r="44" spans="3:16" ht="12.75">
      <c r="C44" s="37">
        <f>MAX('46ппа-1_Прогр'!V3:V15)</f>
        <v>9.2</v>
      </c>
      <c r="D44" s="270" t="str">
        <f>A22</f>
        <v>46ппа-1 Прогр.</v>
      </c>
      <c r="E44" s="312"/>
      <c r="F44" s="270" t="str">
        <f>VLOOKUP(C44,'46ппа-1_Прогр'!A3:C15,3,0)</f>
        <v>Змитрович Станислав</v>
      </c>
      <c r="G44" s="313"/>
      <c r="H44" s="312"/>
      <c r="J44" s="43">
        <f>MIN('46ппа-1_Прогр'!V3:V15)</f>
        <v>4.5</v>
      </c>
      <c r="K44" s="49" t="str">
        <f t="shared" si="1"/>
        <v>46ппа-1 Прогр.</v>
      </c>
      <c r="L44" s="80"/>
      <c r="M44" s="80"/>
      <c r="N44" s="50"/>
      <c r="O44" s="321" t="str">
        <f>VLOOKUP(J44,'46ппа-1_Прогр'!A3:C15,3,0)</f>
        <v>Гришко Евгений </v>
      </c>
      <c r="P44" s="322"/>
    </row>
    <row r="45" spans="3:16" ht="12.75">
      <c r="C45" s="37">
        <f>MAX('44ппа-1_ИТ'!AC3:AC15)</f>
        <v>7.6</v>
      </c>
      <c r="D45" s="317" t="str">
        <f>A24</f>
        <v>44ппа-1 ИТ</v>
      </c>
      <c r="E45" s="317"/>
      <c r="F45" s="270" t="str">
        <f>VLOOKUP(C45,'44ппа-1_ИТ'!A3:C15,3,0)</f>
        <v>Ирчиц Илья</v>
      </c>
      <c r="G45" s="313"/>
      <c r="H45" s="312"/>
      <c r="J45" s="43">
        <f>MIN('44ппа-1_ИТ'!AC3:AC15)</f>
        <v>3.857142857142857</v>
      </c>
      <c r="K45" s="270" t="str">
        <f t="shared" si="1"/>
        <v>44ппа-1 ИТ</v>
      </c>
      <c r="L45" s="313"/>
      <c r="M45" s="313"/>
      <c r="N45" s="312"/>
      <c r="O45" s="321" t="str">
        <f>VLOOKUP(J45,'44ппа-1_ИТ'!A3:C15,3,0)</f>
        <v>Архипов Александр</v>
      </c>
      <c r="P45" s="322"/>
    </row>
    <row r="46" spans="3:16" ht="12.75">
      <c r="C46" s="37">
        <f>MAX('45пп-1_ИТ'!A3:A12)</f>
        <v>8.25</v>
      </c>
      <c r="D46" s="270" t="str">
        <f>A26</f>
        <v>45пп-1 ИТ</v>
      </c>
      <c r="E46" s="312"/>
      <c r="F46" s="270" t="str">
        <f>VLOOKUP(C46,'45пп-1_ИТ'!A3:C12,3,0)</f>
        <v>Белов Иван</v>
      </c>
      <c r="G46" s="313"/>
      <c r="H46" s="312"/>
      <c r="J46" s="43">
        <f>MIN('45пп-1_ИТ'!A3:A12)</f>
        <v>4</v>
      </c>
      <c r="K46" s="270" t="str">
        <f t="shared" si="1"/>
        <v>45пп-1 ИТ</v>
      </c>
      <c r="L46" s="313"/>
      <c r="M46" s="313"/>
      <c r="N46" s="312"/>
      <c r="O46" s="321" t="str">
        <f>VLOOKUP(J46,'45пп-1_ИТ'!A3:C12,3,0)</f>
        <v>Дворонин Дмитрий</v>
      </c>
      <c r="P46" s="322"/>
    </row>
    <row r="47" spans="3:16" ht="12.75">
      <c r="C47" s="37">
        <f>MAX('28су-2_ИТ'!AA3:AA15)</f>
        <v>8.875</v>
      </c>
      <c r="D47" s="270" t="str">
        <f>A28</f>
        <v>28су-2 ИТ</v>
      </c>
      <c r="E47" s="312"/>
      <c r="F47" s="270" t="str">
        <f>VLOOKUP(C47,'28су-2_ИТ'!A3:C15,3,0)</f>
        <v>Довгуль Евгений</v>
      </c>
      <c r="G47" s="313"/>
      <c r="H47" s="312"/>
      <c r="J47" s="43">
        <f>MIN('28су-2_ИТ'!AA3:AA15)</f>
        <v>6.733333333333333</v>
      </c>
      <c r="K47" s="270" t="str">
        <f t="shared" si="1"/>
        <v>28су-2 ИТ</v>
      </c>
      <c r="L47" s="313"/>
      <c r="M47" s="313"/>
      <c r="N47" s="312"/>
      <c r="O47" s="321" t="str">
        <f>VLOOKUP(J47,'28су-2_ИТ'!A3:C15,3,0)</f>
        <v>Пашковский Олег</v>
      </c>
      <c r="P47" s="322"/>
    </row>
    <row r="48" spans="3:16" ht="12.75">
      <c r="C48" s="37">
        <f>MAX('213ту-1_СК_ИТ'!A3:A14)</f>
        <v>9.75</v>
      </c>
      <c r="D48" s="270" t="str">
        <f>A30</f>
        <v>213ту-1 СК ИТ</v>
      </c>
      <c r="E48" s="312"/>
      <c r="F48" s="270" t="str">
        <f>VLOOKUP(C48,'213ту-1_СК_ИТ'!A3:C14,3,0)</f>
        <v>Кушнер Валерий</v>
      </c>
      <c r="G48" s="313"/>
      <c r="H48" s="312"/>
      <c r="J48" s="43">
        <f>MIN('213ту-1_СК_ИТ'!A3:A14)</f>
        <v>5.6</v>
      </c>
      <c r="K48" s="270" t="str">
        <f t="shared" si="1"/>
        <v>213ту-1 СК ИТ</v>
      </c>
      <c r="L48" s="313"/>
      <c r="M48" s="313"/>
      <c r="N48" s="312"/>
      <c r="O48" s="321" t="str">
        <f>VLOOKUP(J48,'213ту-1_СК_ИТ'!A3:C14,3,0)</f>
        <v>Жуковский Евгений</v>
      </c>
      <c r="P48" s="322"/>
    </row>
    <row r="49" spans="3:16" ht="12.75">
      <c r="C49" s="37">
        <f>MAX('214тку-1_СК_ИТ'!N3:N13)</f>
        <v>7.25</v>
      </c>
      <c r="D49" s="49" t="str">
        <f>A32</f>
        <v>214тку-1 СК ИТ</v>
      </c>
      <c r="E49" s="50"/>
      <c r="F49" s="270" t="str">
        <f>VLOOKUP(C49,'214тку-1_СК_ИТ'!A3:C13,3,0)</f>
        <v>Головач Виталий</v>
      </c>
      <c r="G49" s="313"/>
      <c r="H49" s="312"/>
      <c r="J49" s="43">
        <f>MIN('214тку-1_СК_ИТ'!N3:N13)</f>
        <v>4.5</v>
      </c>
      <c r="K49" s="270" t="str">
        <f t="shared" si="1"/>
        <v>214тку-1 СК ИТ</v>
      </c>
      <c r="L49" s="313"/>
      <c r="M49" s="313"/>
      <c r="N49" s="312"/>
      <c r="O49" s="321" t="str">
        <f>VLOOKUP(J49,'214тку-1_СК_ИТ'!A3:C13,3,0)</f>
        <v>Жмаев Дмитрий</v>
      </c>
      <c r="P49" s="322"/>
    </row>
    <row r="50" spans="2:18" ht="12.75">
      <c r="B50" s="38" t="s">
        <v>28</v>
      </c>
      <c r="C50" s="42">
        <f>MAX(C40:C49)</f>
        <v>10</v>
      </c>
      <c r="D50" s="314" t="str">
        <f>VLOOKUP(C50,C40:E49,2,0)</f>
        <v>25в САПР</v>
      </c>
      <c r="E50" s="315"/>
      <c r="F50" s="39" t="str">
        <f>VLOOKUP(C50,C40:H49,4,0)</f>
        <v>Белый Святослав</v>
      </c>
      <c r="G50" s="40"/>
      <c r="H50" s="41"/>
      <c r="J50" s="44">
        <f>MIN(J40:J49)</f>
        <v>3.6666666666666665</v>
      </c>
      <c r="K50" s="318" t="str">
        <f>VLOOKUP(J50,J40:N49,2,0)</f>
        <v>26вк-1 ПО</v>
      </c>
      <c r="L50" s="320"/>
      <c r="M50" s="320"/>
      <c r="N50" s="319"/>
      <c r="O50" s="318" t="str">
        <f>VLOOKUP(J50,J40:P49,6,0)</f>
        <v>Ленкевич Дмитрий</v>
      </c>
      <c r="P50" s="319"/>
      <c r="Q50" s="45" t="s">
        <v>29</v>
      </c>
      <c r="R50" s="29"/>
    </row>
  </sheetData>
  <sheetProtection/>
  <mergeCells count="54">
    <mergeCell ref="A10:D10"/>
    <mergeCell ref="D42:E42"/>
    <mergeCell ref="K41:N41"/>
    <mergeCell ref="F41:H41"/>
    <mergeCell ref="D39:E39"/>
    <mergeCell ref="K39:N39"/>
    <mergeCell ref="D40:E40"/>
    <mergeCell ref="K40:N40"/>
    <mergeCell ref="D41:E41"/>
    <mergeCell ref="K42:N42"/>
    <mergeCell ref="A5:D5"/>
    <mergeCell ref="A6:D6"/>
    <mergeCell ref="A7:D7"/>
    <mergeCell ref="O41:P41"/>
    <mergeCell ref="A9:D9"/>
    <mergeCell ref="C38:D38"/>
    <mergeCell ref="J38:K38"/>
    <mergeCell ref="E5:F5"/>
    <mergeCell ref="A8:D8"/>
    <mergeCell ref="O39:P39"/>
    <mergeCell ref="O42:P42"/>
    <mergeCell ref="O47:P47"/>
    <mergeCell ref="O40:P40"/>
    <mergeCell ref="O45:P45"/>
    <mergeCell ref="O44:P44"/>
    <mergeCell ref="K43:N43"/>
    <mergeCell ref="K47:N47"/>
    <mergeCell ref="F44:H44"/>
    <mergeCell ref="O43:P43"/>
    <mergeCell ref="O50:P50"/>
    <mergeCell ref="K45:N45"/>
    <mergeCell ref="K50:N50"/>
    <mergeCell ref="O49:P49"/>
    <mergeCell ref="K49:N49"/>
    <mergeCell ref="O46:P46"/>
    <mergeCell ref="O48:P48"/>
    <mergeCell ref="D50:E50"/>
    <mergeCell ref="F39:H39"/>
    <mergeCell ref="F40:H40"/>
    <mergeCell ref="F42:H42"/>
    <mergeCell ref="F45:H45"/>
    <mergeCell ref="F49:H49"/>
    <mergeCell ref="F43:H43"/>
    <mergeCell ref="F47:H47"/>
    <mergeCell ref="D45:E45"/>
    <mergeCell ref="D43:E43"/>
    <mergeCell ref="D44:E44"/>
    <mergeCell ref="D47:E47"/>
    <mergeCell ref="K46:N46"/>
    <mergeCell ref="D46:E46"/>
    <mergeCell ref="D48:E48"/>
    <mergeCell ref="K48:N48"/>
    <mergeCell ref="F46:H46"/>
    <mergeCell ref="F48:H48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scale="83" r:id="rId1"/>
  <ignoredErrors>
    <ignoredError sqref="N2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T34" sqref="T34"/>
    </sheetView>
  </sheetViews>
  <sheetFormatPr defaultColWidth="9.00390625" defaultRowHeight="12.75"/>
  <cols>
    <col min="3" max="3" width="11.625" style="0" customWidth="1"/>
  </cols>
  <sheetData>
    <row r="1" ht="12.75">
      <c r="A1" s="5" t="s">
        <v>44</v>
      </c>
    </row>
    <row r="44" spans="1:3" ht="12.75">
      <c r="A44" s="12" t="s">
        <v>7</v>
      </c>
      <c r="B44" s="12" t="s">
        <v>24</v>
      </c>
      <c r="C44" s="12" t="s">
        <v>45</v>
      </c>
    </row>
    <row r="45" spans="1:3" ht="12.75">
      <c r="A45" s="1" t="s">
        <v>50</v>
      </c>
      <c r="B45" s="43">
        <v>6.59</v>
      </c>
      <c r="C45" s="46">
        <v>0.54</v>
      </c>
    </row>
    <row r="46" spans="1:3" ht="12.75">
      <c r="A46" s="1" t="s">
        <v>51</v>
      </c>
      <c r="B46" s="43">
        <v>7.21</v>
      </c>
      <c r="C46" s="46">
        <v>0.68</v>
      </c>
    </row>
    <row r="47" spans="1:3" ht="12.75">
      <c r="A47" s="1" t="s">
        <v>52</v>
      </c>
      <c r="B47" s="43">
        <v>7.03</v>
      </c>
      <c r="C47" s="46">
        <v>0.66</v>
      </c>
    </row>
    <row r="48" spans="1:3" ht="12.75">
      <c r="A48" s="1" t="s">
        <v>53</v>
      </c>
      <c r="B48" s="43">
        <v>6.95</v>
      </c>
      <c r="C48" s="46">
        <v>0.6</v>
      </c>
    </row>
    <row r="49" spans="1:3" ht="12.75">
      <c r="A49" s="1" t="s">
        <v>54</v>
      </c>
      <c r="B49" s="43">
        <v>7.42</v>
      </c>
      <c r="C49" s="46">
        <v>0.71</v>
      </c>
    </row>
    <row r="50" spans="1:3" ht="12.75">
      <c r="A50" s="1" t="s">
        <v>55</v>
      </c>
      <c r="B50" s="43">
        <v>7.16</v>
      </c>
      <c r="C50" s="46">
        <v>0.65</v>
      </c>
    </row>
    <row r="51" spans="1:3" ht="12.75">
      <c r="A51" s="1" t="s">
        <v>56</v>
      </c>
      <c r="B51" s="43">
        <v>7.5</v>
      </c>
      <c r="C51" s="46">
        <v>0.58</v>
      </c>
    </row>
    <row r="52" spans="1:3" ht="12.75">
      <c r="A52" s="1" t="s">
        <v>57</v>
      </c>
      <c r="B52" s="43">
        <v>7.14</v>
      </c>
      <c r="C52" s="46">
        <v>0.68</v>
      </c>
    </row>
    <row r="53" spans="1:3" ht="12.75">
      <c r="A53" s="1" t="s">
        <v>58</v>
      </c>
      <c r="B53" s="43">
        <v>6.29</v>
      </c>
      <c r="C53" s="46">
        <v>0.46</v>
      </c>
    </row>
    <row r="54" spans="1:3" ht="12.75">
      <c r="A54" s="1" t="s">
        <v>75</v>
      </c>
      <c r="B54" s="43">
        <v>7.18423254985755</v>
      </c>
      <c r="C54" s="46">
        <v>0.6214285714285714</v>
      </c>
    </row>
    <row r="55" spans="1:3" ht="12.75">
      <c r="A55" s="48" t="s">
        <v>76</v>
      </c>
      <c r="B55" s="43">
        <v>6.52</v>
      </c>
      <c r="C55" s="46">
        <v>0.52</v>
      </c>
    </row>
    <row r="56" spans="1:3" ht="12.75">
      <c r="A56" s="48" t="s">
        <v>89</v>
      </c>
      <c r="B56" s="43">
        <v>7.24</v>
      </c>
      <c r="C56" s="46">
        <v>0.7</v>
      </c>
    </row>
    <row r="57" spans="1:3" ht="12.75">
      <c r="A57" s="48" t="s">
        <v>90</v>
      </c>
      <c r="B57" s="43">
        <v>7.28</v>
      </c>
      <c r="C57" s="46">
        <v>0.69</v>
      </c>
    </row>
    <row r="58" spans="1:3" ht="12.75">
      <c r="A58" s="48" t="s">
        <v>117</v>
      </c>
      <c r="B58" s="43">
        <v>6.17</v>
      </c>
      <c r="C58" s="46">
        <v>0.4</v>
      </c>
    </row>
    <row r="59" spans="1:3" ht="12.75">
      <c r="A59" s="48" t="s">
        <v>119</v>
      </c>
      <c r="B59" s="43">
        <v>6.88</v>
      </c>
      <c r="C59" s="46">
        <v>0.59</v>
      </c>
    </row>
    <row r="60" spans="1:3" ht="12.75">
      <c r="A60" s="48" t="s">
        <v>291</v>
      </c>
      <c r="B60" s="43">
        <v>6.72</v>
      </c>
      <c r="C60" s="46">
        <v>0.61</v>
      </c>
    </row>
    <row r="61" spans="1:3" ht="12.75">
      <c r="A61" s="48" t="s">
        <v>292</v>
      </c>
      <c r="B61" s="43">
        <f>Отчет!O34</f>
        <v>7.100009990009991</v>
      </c>
      <c r="C61" s="46">
        <f>Отчет!Q34</f>
        <v>0.696551724137931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"/>
  <sheetViews>
    <sheetView zoomScale="90" zoomScaleNormal="90" workbookViewId="0" topLeftCell="B13">
      <selection activeCell="AC3" sqref="AC3:AC13"/>
    </sheetView>
  </sheetViews>
  <sheetFormatPr defaultColWidth="9.00390625" defaultRowHeight="12.75"/>
  <cols>
    <col min="1" max="1" width="8.625" style="0" hidden="1" customWidth="1"/>
    <col min="2" max="2" width="3.625" style="0" bestFit="1" customWidth="1"/>
    <col min="3" max="3" width="23.00390625" style="0" customWidth="1"/>
    <col min="4" max="4" width="8.875" style="0" customWidth="1"/>
    <col min="5" max="5" width="3.375" style="0" customWidth="1"/>
    <col min="6" max="6" width="5.00390625" style="0" customWidth="1"/>
    <col min="7" max="7" width="4.875" style="0" customWidth="1"/>
    <col min="8" max="8" width="5.75390625" style="0" customWidth="1"/>
    <col min="9" max="9" width="3.75390625" style="0" customWidth="1"/>
    <col min="10" max="10" width="5.125" style="0" customWidth="1"/>
    <col min="11" max="12" width="5.75390625" style="0" customWidth="1"/>
    <col min="13" max="13" width="6.00390625" style="0" customWidth="1"/>
    <col min="14" max="14" width="6.375" style="0" customWidth="1"/>
    <col min="15" max="18" width="6.125" style="0" customWidth="1"/>
    <col min="19" max="19" width="5.875" style="0" customWidth="1"/>
    <col min="20" max="21" width="5.75390625" style="0" customWidth="1"/>
    <col min="22" max="22" width="6.125" style="0" customWidth="1"/>
    <col min="23" max="23" width="6.375" style="0" customWidth="1"/>
    <col min="24" max="24" width="6.625" style="14" customWidth="1"/>
    <col min="25" max="26" width="6.125" style="14" customWidth="1"/>
    <col min="27" max="27" width="5.375" style="14" customWidth="1"/>
    <col min="28" max="28" width="10.75390625" style="3" bestFit="1" customWidth="1"/>
    <col min="29" max="29" width="9.25390625" style="10" bestFit="1" customWidth="1"/>
    <col min="31" max="32" width="9.25390625" style="0" bestFit="1" customWidth="1"/>
  </cols>
  <sheetData>
    <row r="1" spans="3:31" ht="13.5" thickBot="1">
      <c r="C1" s="300" t="s">
        <v>123</v>
      </c>
      <c r="D1" s="300"/>
      <c r="E1" s="301"/>
      <c r="F1" s="301"/>
      <c r="G1" s="301"/>
      <c r="H1" s="301"/>
      <c r="I1" s="301"/>
      <c r="J1" s="300"/>
      <c r="K1" s="300"/>
      <c r="L1" s="300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3"/>
      <c r="Y1" s="62"/>
      <c r="Z1" s="62"/>
      <c r="AA1" s="62"/>
      <c r="AB1"/>
      <c r="AC1"/>
      <c r="AD1" s="14"/>
      <c r="AE1" s="15"/>
    </row>
    <row r="2" spans="2:29" ht="16.5" customHeight="1">
      <c r="B2" s="57" t="s">
        <v>77</v>
      </c>
      <c r="C2" s="54" t="s">
        <v>26</v>
      </c>
      <c r="D2" s="55" t="s">
        <v>78</v>
      </c>
      <c r="E2" s="144"/>
      <c r="F2" s="100">
        <v>42269</v>
      </c>
      <c r="G2" s="100">
        <v>42271</v>
      </c>
      <c r="H2" s="101">
        <v>42276</v>
      </c>
      <c r="I2" s="113"/>
      <c r="J2" s="134">
        <v>42285</v>
      </c>
      <c r="K2" s="100">
        <v>42290</v>
      </c>
      <c r="L2" s="101">
        <v>42292</v>
      </c>
      <c r="M2" s="99">
        <v>42299</v>
      </c>
      <c r="N2" s="101">
        <v>42304</v>
      </c>
      <c r="O2" s="99">
        <v>42311</v>
      </c>
      <c r="P2" s="101">
        <v>42313</v>
      </c>
      <c r="Q2" s="99">
        <v>42318</v>
      </c>
      <c r="R2" s="113">
        <v>42320</v>
      </c>
      <c r="S2" s="101">
        <v>42325</v>
      </c>
      <c r="T2" s="99">
        <v>42334</v>
      </c>
      <c r="U2" s="101">
        <v>42339</v>
      </c>
      <c r="V2" s="99">
        <v>42346</v>
      </c>
      <c r="W2" s="117">
        <v>42348</v>
      </c>
      <c r="X2" s="104">
        <v>42353</v>
      </c>
      <c r="Y2" s="134">
        <v>42360</v>
      </c>
      <c r="Z2" s="113">
        <v>42367</v>
      </c>
      <c r="AA2" s="101">
        <v>42373</v>
      </c>
      <c r="AB2" s="58" t="s">
        <v>24</v>
      </c>
      <c r="AC2" s="59" t="s">
        <v>21</v>
      </c>
    </row>
    <row r="3" spans="1:32" ht="12.75">
      <c r="A3" s="3">
        <f aca="true" t="shared" si="0" ref="A3:A13">AB3</f>
        <v>6.166666666666667</v>
      </c>
      <c r="B3" s="36">
        <v>1</v>
      </c>
      <c r="C3" s="152" t="s">
        <v>209</v>
      </c>
      <c r="D3" s="70">
        <v>6</v>
      </c>
      <c r="E3" s="86">
        <v>2</v>
      </c>
      <c r="F3" s="79">
        <v>5</v>
      </c>
      <c r="G3" s="79"/>
      <c r="H3" s="120">
        <v>4</v>
      </c>
      <c r="I3" s="79"/>
      <c r="J3" s="79">
        <v>4</v>
      </c>
      <c r="K3" s="78"/>
      <c r="L3" s="233">
        <v>7</v>
      </c>
      <c r="M3" s="84"/>
      <c r="N3" s="102">
        <v>7</v>
      </c>
      <c r="O3" s="84" t="s">
        <v>160</v>
      </c>
      <c r="P3" s="102">
        <v>8</v>
      </c>
      <c r="Q3" s="84"/>
      <c r="R3" s="114"/>
      <c r="S3" s="102">
        <v>9</v>
      </c>
      <c r="T3" s="84">
        <v>2</v>
      </c>
      <c r="U3" s="102">
        <v>7</v>
      </c>
      <c r="V3" s="84"/>
      <c r="W3" s="118">
        <v>6</v>
      </c>
      <c r="X3" s="106">
        <v>6</v>
      </c>
      <c r="Y3" s="124"/>
      <c r="Z3" s="114" t="s">
        <v>160</v>
      </c>
      <c r="AA3" s="102">
        <v>9</v>
      </c>
      <c r="AB3" s="96">
        <f aca="true" t="shared" si="1" ref="AB3:AB13">AVERAGE(F3:AA3)</f>
        <v>6.166666666666667</v>
      </c>
      <c r="AC3" s="35">
        <f aca="true" t="shared" si="2" ref="AC3:AC13">ROUND(AB3,0)</f>
        <v>6</v>
      </c>
      <c r="AD3" s="1" t="s">
        <v>30</v>
      </c>
      <c r="AE3" s="1">
        <f>COUNTIF(AC3:AC13,"&gt;8")</f>
        <v>0</v>
      </c>
      <c r="AF3" s="46">
        <f>AE3/$B$13</f>
        <v>0</v>
      </c>
    </row>
    <row r="4" spans="1:32" ht="12.75">
      <c r="A4" s="3">
        <f t="shared" si="0"/>
        <v>6.545454545454546</v>
      </c>
      <c r="B4" s="36">
        <v>2</v>
      </c>
      <c r="C4" s="36" t="s">
        <v>210</v>
      </c>
      <c r="D4" s="70">
        <v>2</v>
      </c>
      <c r="E4" s="86"/>
      <c r="F4" s="79">
        <v>4</v>
      </c>
      <c r="G4" s="79"/>
      <c r="H4" s="120">
        <v>7</v>
      </c>
      <c r="I4" s="79"/>
      <c r="J4" s="12">
        <v>4</v>
      </c>
      <c r="K4" s="78"/>
      <c r="L4" s="102">
        <v>8</v>
      </c>
      <c r="M4" s="84"/>
      <c r="N4" s="102">
        <v>7</v>
      </c>
      <c r="O4" s="84"/>
      <c r="P4" s="102">
        <v>8</v>
      </c>
      <c r="Q4" s="84"/>
      <c r="R4" s="114"/>
      <c r="S4" s="102">
        <v>7</v>
      </c>
      <c r="T4" s="84"/>
      <c r="U4" s="102">
        <v>8</v>
      </c>
      <c r="V4" s="84"/>
      <c r="W4" s="118">
        <v>8</v>
      </c>
      <c r="X4" s="106">
        <v>4</v>
      </c>
      <c r="Y4" s="124"/>
      <c r="Z4" s="114"/>
      <c r="AA4" s="102">
        <v>7</v>
      </c>
      <c r="AB4" s="96">
        <f t="shared" si="1"/>
        <v>6.545454545454546</v>
      </c>
      <c r="AC4" s="35">
        <f t="shared" si="2"/>
        <v>7</v>
      </c>
      <c r="AD4" s="1" t="s">
        <v>31</v>
      </c>
      <c r="AE4" s="47">
        <f>COUNTIF(AC3:AC13,7)+COUNTIF(AC3:AC13,8)</f>
        <v>4</v>
      </c>
      <c r="AF4" s="46">
        <f>AE4/$B$13</f>
        <v>0.36363636363636365</v>
      </c>
    </row>
    <row r="5" spans="1:32" ht="12.75">
      <c r="A5" s="3">
        <f t="shared" si="0"/>
        <v>4.733333333333333</v>
      </c>
      <c r="B5" s="36">
        <v>3</v>
      </c>
      <c r="C5" s="152" t="s">
        <v>211</v>
      </c>
      <c r="D5" s="70">
        <v>8</v>
      </c>
      <c r="E5" s="86"/>
      <c r="F5" s="12">
        <v>4</v>
      </c>
      <c r="G5" s="79"/>
      <c r="H5" s="120">
        <v>4</v>
      </c>
      <c r="I5" s="79">
        <v>3</v>
      </c>
      <c r="J5" s="79">
        <v>5</v>
      </c>
      <c r="K5" s="78"/>
      <c r="L5" s="103">
        <v>8</v>
      </c>
      <c r="M5" s="86"/>
      <c r="N5" s="103">
        <v>7</v>
      </c>
      <c r="O5" s="86">
        <v>1</v>
      </c>
      <c r="P5" s="103">
        <v>6</v>
      </c>
      <c r="Q5" s="86"/>
      <c r="R5" s="116">
        <v>1</v>
      </c>
      <c r="S5" s="103">
        <v>7</v>
      </c>
      <c r="T5" s="86">
        <v>1</v>
      </c>
      <c r="U5" s="103">
        <v>7</v>
      </c>
      <c r="V5" s="86"/>
      <c r="W5" s="118">
        <v>6</v>
      </c>
      <c r="X5" s="106">
        <v>4</v>
      </c>
      <c r="Y5" s="126"/>
      <c r="Z5" s="116"/>
      <c r="AA5" s="103">
        <v>7</v>
      </c>
      <c r="AB5" s="96">
        <f t="shared" si="1"/>
        <v>4.733333333333333</v>
      </c>
      <c r="AC5" s="35">
        <f t="shared" si="2"/>
        <v>5</v>
      </c>
      <c r="AD5" s="1" t="s">
        <v>32</v>
      </c>
      <c r="AE5" s="47">
        <f>COUNTIF(AC3:AC13,4)+COUNTIF(AC3:AC13,5)+COUNTIF(AC3:AC13,6)</f>
        <v>7</v>
      </c>
      <c r="AF5" s="46">
        <f>AE5/$B$13</f>
        <v>0.6363636363636364</v>
      </c>
    </row>
    <row r="6" spans="1:32" ht="12.75">
      <c r="A6" s="3">
        <f t="shared" si="0"/>
        <v>4.533333333333333</v>
      </c>
      <c r="B6" s="36">
        <v>4</v>
      </c>
      <c r="C6" s="151" t="s">
        <v>212</v>
      </c>
      <c r="D6" s="71">
        <v>4</v>
      </c>
      <c r="E6" s="86"/>
      <c r="F6" s="79">
        <v>4</v>
      </c>
      <c r="G6" s="79">
        <v>2</v>
      </c>
      <c r="H6" s="120">
        <v>6</v>
      </c>
      <c r="I6" s="79"/>
      <c r="J6" s="12">
        <v>8</v>
      </c>
      <c r="K6" s="78">
        <v>1</v>
      </c>
      <c r="L6" s="103">
        <v>6</v>
      </c>
      <c r="M6" s="86"/>
      <c r="N6" s="103">
        <v>4</v>
      </c>
      <c r="O6" s="86">
        <v>1</v>
      </c>
      <c r="P6" s="103">
        <v>4</v>
      </c>
      <c r="Q6" s="86"/>
      <c r="R6" s="116">
        <v>1</v>
      </c>
      <c r="S6" s="103">
        <v>7</v>
      </c>
      <c r="T6" s="86"/>
      <c r="U6" s="103">
        <v>4</v>
      </c>
      <c r="V6" s="86"/>
      <c r="W6" s="118">
        <v>7</v>
      </c>
      <c r="X6" s="106">
        <v>4</v>
      </c>
      <c r="Y6" s="126"/>
      <c r="Z6" s="116"/>
      <c r="AA6" s="103">
        <v>9</v>
      </c>
      <c r="AB6" s="96">
        <f t="shared" si="1"/>
        <v>4.533333333333333</v>
      </c>
      <c r="AC6" s="35">
        <f t="shared" si="2"/>
        <v>5</v>
      </c>
      <c r="AD6" s="1" t="s">
        <v>33</v>
      </c>
      <c r="AE6" s="1">
        <f>COUNTIF(AC3:AC13,"&lt;4")</f>
        <v>0</v>
      </c>
      <c r="AF6" s="46">
        <f>AE6/$B$13</f>
        <v>0</v>
      </c>
    </row>
    <row r="7" spans="1:32" ht="12.75">
      <c r="A7" s="3">
        <f t="shared" si="0"/>
        <v>3.933333333333333</v>
      </c>
      <c r="B7" s="36">
        <v>5</v>
      </c>
      <c r="C7" s="36" t="s">
        <v>213</v>
      </c>
      <c r="D7" s="70">
        <v>5</v>
      </c>
      <c r="E7" s="86"/>
      <c r="F7" s="79">
        <v>6</v>
      </c>
      <c r="G7" s="79">
        <v>1</v>
      </c>
      <c r="H7" s="120">
        <v>4</v>
      </c>
      <c r="I7" s="79"/>
      <c r="J7" s="12">
        <v>6</v>
      </c>
      <c r="K7" s="78"/>
      <c r="L7" s="102">
        <v>7</v>
      </c>
      <c r="M7" s="89">
        <v>1</v>
      </c>
      <c r="N7" s="102">
        <v>5</v>
      </c>
      <c r="O7" s="84">
        <v>1</v>
      </c>
      <c r="P7" s="102">
        <v>4</v>
      </c>
      <c r="Q7" s="84"/>
      <c r="R7" s="114">
        <v>1</v>
      </c>
      <c r="S7" s="102">
        <v>4</v>
      </c>
      <c r="T7" s="84"/>
      <c r="U7" s="102">
        <v>4</v>
      </c>
      <c r="V7" s="84"/>
      <c r="W7" s="118">
        <v>4</v>
      </c>
      <c r="X7" s="106">
        <v>5</v>
      </c>
      <c r="Y7" s="124"/>
      <c r="Z7" s="114"/>
      <c r="AA7" s="102">
        <v>6</v>
      </c>
      <c r="AB7" s="96">
        <f t="shared" si="1"/>
        <v>3.933333333333333</v>
      </c>
      <c r="AC7" s="35">
        <f t="shared" si="2"/>
        <v>4</v>
      </c>
      <c r="AD7" s="48" t="s">
        <v>34</v>
      </c>
      <c r="AE7" s="1">
        <f>B13-SUM(AE3:AE6)</f>
        <v>0</v>
      </c>
      <c r="AF7" s="46">
        <f>AE7/$B$13</f>
        <v>0</v>
      </c>
    </row>
    <row r="8" spans="1:29" ht="12.75">
      <c r="A8" s="3">
        <f t="shared" si="0"/>
        <v>7.636363636363637</v>
      </c>
      <c r="B8" s="36">
        <v>6</v>
      </c>
      <c r="C8" s="2" t="s">
        <v>214</v>
      </c>
      <c r="D8" s="71">
        <v>9</v>
      </c>
      <c r="E8" s="86">
        <v>1</v>
      </c>
      <c r="F8" s="79">
        <v>7</v>
      </c>
      <c r="G8" s="79"/>
      <c r="H8" s="120">
        <v>9</v>
      </c>
      <c r="I8" s="79"/>
      <c r="J8" s="12">
        <v>8</v>
      </c>
      <c r="K8" s="78"/>
      <c r="L8" s="87">
        <v>9</v>
      </c>
      <c r="M8" s="86"/>
      <c r="N8" s="87">
        <v>7</v>
      </c>
      <c r="O8" s="88"/>
      <c r="P8" s="87">
        <v>5</v>
      </c>
      <c r="Q8" s="88"/>
      <c r="R8" s="115"/>
      <c r="S8" s="87">
        <v>8</v>
      </c>
      <c r="T8" s="88"/>
      <c r="U8" s="87">
        <v>9</v>
      </c>
      <c r="V8" s="88"/>
      <c r="W8" s="118">
        <v>7</v>
      </c>
      <c r="X8" s="106">
        <v>8</v>
      </c>
      <c r="Y8" s="126"/>
      <c r="Z8" s="116"/>
      <c r="AA8" s="103">
        <v>7</v>
      </c>
      <c r="AB8" s="96">
        <f t="shared" si="1"/>
        <v>7.636363636363637</v>
      </c>
      <c r="AC8" s="35">
        <f t="shared" si="2"/>
        <v>8</v>
      </c>
    </row>
    <row r="9" spans="1:29" ht="12.75">
      <c r="A9" s="3">
        <f t="shared" si="0"/>
        <v>5</v>
      </c>
      <c r="B9" s="36">
        <v>7</v>
      </c>
      <c r="C9" s="2" t="s">
        <v>215</v>
      </c>
      <c r="D9" s="71">
        <v>12</v>
      </c>
      <c r="E9" s="86"/>
      <c r="F9" s="12">
        <v>4</v>
      </c>
      <c r="G9" s="79"/>
      <c r="H9" s="120">
        <v>5</v>
      </c>
      <c r="I9" s="79"/>
      <c r="J9" s="12">
        <v>5</v>
      </c>
      <c r="K9" s="78">
        <v>2</v>
      </c>
      <c r="L9" s="103">
        <v>7</v>
      </c>
      <c r="M9" s="86"/>
      <c r="N9" s="103">
        <v>7</v>
      </c>
      <c r="O9" s="86">
        <v>1</v>
      </c>
      <c r="P9" s="103">
        <v>7</v>
      </c>
      <c r="Q9" s="86"/>
      <c r="R9" s="116">
        <v>1</v>
      </c>
      <c r="S9" s="103">
        <v>7</v>
      </c>
      <c r="T9" s="86"/>
      <c r="U9" s="103">
        <v>7</v>
      </c>
      <c r="V9" s="86"/>
      <c r="W9" s="118">
        <v>7</v>
      </c>
      <c r="X9" s="106">
        <v>5</v>
      </c>
      <c r="Y9" s="126"/>
      <c r="Z9" s="116"/>
      <c r="AA9" s="103">
        <v>5</v>
      </c>
      <c r="AB9" s="96">
        <f t="shared" si="1"/>
        <v>5</v>
      </c>
      <c r="AC9" s="35">
        <f t="shared" si="2"/>
        <v>5</v>
      </c>
    </row>
    <row r="10" spans="1:29" ht="12.75">
      <c r="A10" s="3">
        <f t="shared" si="0"/>
        <v>6.583333333333333</v>
      </c>
      <c r="B10" s="36">
        <v>8</v>
      </c>
      <c r="C10" s="2" t="s">
        <v>216</v>
      </c>
      <c r="D10" s="71">
        <v>3</v>
      </c>
      <c r="E10" s="86"/>
      <c r="F10" s="79">
        <v>5</v>
      </c>
      <c r="G10" s="12">
        <v>3</v>
      </c>
      <c r="H10" s="120">
        <v>6</v>
      </c>
      <c r="I10" s="79"/>
      <c r="J10" s="79">
        <v>7</v>
      </c>
      <c r="K10" s="78"/>
      <c r="L10" s="103">
        <v>7</v>
      </c>
      <c r="M10" s="86"/>
      <c r="N10" s="103">
        <v>8</v>
      </c>
      <c r="O10" s="86"/>
      <c r="P10" s="103">
        <v>8</v>
      </c>
      <c r="Q10" s="86"/>
      <c r="R10" s="116"/>
      <c r="S10" s="103">
        <v>7</v>
      </c>
      <c r="T10" s="86"/>
      <c r="U10" s="103">
        <v>7</v>
      </c>
      <c r="V10" s="86" t="s">
        <v>160</v>
      </c>
      <c r="W10" s="118">
        <v>8</v>
      </c>
      <c r="X10" s="106">
        <v>6</v>
      </c>
      <c r="Y10" s="126"/>
      <c r="Z10" s="116"/>
      <c r="AA10" s="103">
        <v>7</v>
      </c>
      <c r="AB10" s="96">
        <f t="shared" si="1"/>
        <v>6.583333333333333</v>
      </c>
      <c r="AC10" s="35">
        <f t="shared" si="2"/>
        <v>7</v>
      </c>
    </row>
    <row r="11" spans="1:29" ht="12.75">
      <c r="A11" s="3">
        <f t="shared" si="0"/>
        <v>4.0625</v>
      </c>
      <c r="B11" s="36">
        <v>9</v>
      </c>
      <c r="C11" s="2" t="s">
        <v>217</v>
      </c>
      <c r="D11" s="71">
        <v>7</v>
      </c>
      <c r="E11" s="86">
        <v>1</v>
      </c>
      <c r="F11" s="79">
        <v>5</v>
      </c>
      <c r="G11" s="79">
        <v>1</v>
      </c>
      <c r="H11" s="120">
        <v>5</v>
      </c>
      <c r="I11" s="79"/>
      <c r="J11" s="12">
        <v>4</v>
      </c>
      <c r="K11" s="78"/>
      <c r="L11" s="103">
        <v>6</v>
      </c>
      <c r="M11" s="86">
        <v>1</v>
      </c>
      <c r="N11" s="103">
        <v>7</v>
      </c>
      <c r="O11" s="86">
        <v>1</v>
      </c>
      <c r="P11" s="103">
        <v>4</v>
      </c>
      <c r="Q11" s="86" t="s">
        <v>160</v>
      </c>
      <c r="R11" s="116">
        <v>1</v>
      </c>
      <c r="S11" s="103">
        <v>4</v>
      </c>
      <c r="T11" s="86">
        <v>1</v>
      </c>
      <c r="U11" s="103">
        <v>7</v>
      </c>
      <c r="V11" s="86" t="s">
        <v>160</v>
      </c>
      <c r="W11" s="118">
        <v>5</v>
      </c>
      <c r="X11" s="106">
        <v>4</v>
      </c>
      <c r="Y11" s="126" t="s">
        <v>160</v>
      </c>
      <c r="Z11" s="116"/>
      <c r="AA11" s="103">
        <v>9</v>
      </c>
      <c r="AB11" s="96">
        <f t="shared" si="1"/>
        <v>4.0625</v>
      </c>
      <c r="AC11" s="35">
        <f t="shared" si="2"/>
        <v>4</v>
      </c>
    </row>
    <row r="12" spans="1:29" ht="12.75">
      <c r="A12" s="3">
        <f t="shared" si="0"/>
        <v>3.6666666666666665</v>
      </c>
      <c r="B12" s="36">
        <v>10</v>
      </c>
      <c r="C12" s="151" t="s">
        <v>218</v>
      </c>
      <c r="D12" s="71">
        <v>10</v>
      </c>
      <c r="E12" s="86">
        <v>1</v>
      </c>
      <c r="F12" s="79">
        <v>4</v>
      </c>
      <c r="G12" s="12">
        <v>1</v>
      </c>
      <c r="H12" s="120">
        <v>4</v>
      </c>
      <c r="I12" s="79"/>
      <c r="J12" s="79">
        <v>4</v>
      </c>
      <c r="K12" s="78">
        <v>1</v>
      </c>
      <c r="L12" s="103">
        <v>6</v>
      </c>
      <c r="M12" s="88">
        <v>1</v>
      </c>
      <c r="N12" s="103">
        <v>7</v>
      </c>
      <c r="O12" s="88" t="s">
        <v>160</v>
      </c>
      <c r="P12" s="103">
        <v>4</v>
      </c>
      <c r="Q12" s="86"/>
      <c r="R12" s="116"/>
      <c r="S12" s="103">
        <v>4</v>
      </c>
      <c r="T12" s="86">
        <v>1</v>
      </c>
      <c r="U12" s="103">
        <v>4</v>
      </c>
      <c r="V12" s="86" t="s">
        <v>160</v>
      </c>
      <c r="W12" s="118">
        <v>4</v>
      </c>
      <c r="X12" s="93">
        <v>5</v>
      </c>
      <c r="Y12" s="125" t="s">
        <v>160</v>
      </c>
      <c r="Z12" s="115"/>
      <c r="AA12" s="87">
        <v>5</v>
      </c>
      <c r="AB12" s="96">
        <f t="shared" si="1"/>
        <v>3.6666666666666665</v>
      </c>
      <c r="AC12" s="35">
        <f t="shared" si="2"/>
        <v>4</v>
      </c>
    </row>
    <row r="13" spans="1:29" ht="13.5" thickBot="1">
      <c r="A13" s="3">
        <f t="shared" si="0"/>
        <v>6.7272727272727275</v>
      </c>
      <c r="B13" s="36">
        <v>11</v>
      </c>
      <c r="C13" s="2" t="s">
        <v>219</v>
      </c>
      <c r="D13" s="71">
        <v>11</v>
      </c>
      <c r="E13" s="221"/>
      <c r="F13" s="223">
        <v>5</v>
      </c>
      <c r="G13" s="182"/>
      <c r="H13" s="267">
        <v>9</v>
      </c>
      <c r="I13" s="79"/>
      <c r="J13" s="12">
        <v>6</v>
      </c>
      <c r="K13" s="78"/>
      <c r="L13" s="103">
        <v>6</v>
      </c>
      <c r="M13" s="88"/>
      <c r="N13" s="103">
        <v>9</v>
      </c>
      <c r="O13" s="88"/>
      <c r="P13" s="103">
        <v>7</v>
      </c>
      <c r="Q13" s="88" t="s">
        <v>160</v>
      </c>
      <c r="R13" s="115"/>
      <c r="S13" s="103">
        <v>4</v>
      </c>
      <c r="T13" s="88"/>
      <c r="U13" s="103">
        <v>9</v>
      </c>
      <c r="V13" s="86"/>
      <c r="W13" s="118">
        <v>4</v>
      </c>
      <c r="X13" s="93">
        <v>6</v>
      </c>
      <c r="Y13" s="125"/>
      <c r="Z13" s="115"/>
      <c r="AA13" s="87">
        <v>9</v>
      </c>
      <c r="AB13" s="96">
        <f t="shared" si="1"/>
        <v>6.7272727272727275</v>
      </c>
      <c r="AC13" s="35">
        <f t="shared" si="2"/>
        <v>7</v>
      </c>
    </row>
    <row r="14" spans="3:29" s="5" customFormat="1" ht="12.75">
      <c r="C14" s="297" t="s">
        <v>0</v>
      </c>
      <c r="D14" s="298"/>
      <c r="E14" s="219"/>
      <c r="F14" s="220">
        <f>AVERAGE(F3:F13)</f>
        <v>4.818181818181818</v>
      </c>
      <c r="G14" s="220"/>
      <c r="H14" s="222">
        <f>AVERAGE(H3:H13)</f>
        <v>5.7272727272727275</v>
      </c>
      <c r="I14" s="249"/>
      <c r="J14" s="220">
        <f>AVERAGE(J3:J13)</f>
        <v>5.545454545454546</v>
      </c>
      <c r="K14" s="11"/>
      <c r="L14" s="91">
        <f>AVERAGE(L3:L13)</f>
        <v>7</v>
      </c>
      <c r="M14" s="90"/>
      <c r="N14" s="91">
        <f>AVERAGE(N3:N13)</f>
        <v>6.818181818181818</v>
      </c>
      <c r="O14" s="90"/>
      <c r="P14" s="91">
        <f>AVERAGE(P3:P13)</f>
        <v>5.909090909090909</v>
      </c>
      <c r="Q14" s="121"/>
      <c r="R14" s="33"/>
      <c r="S14" s="91">
        <f>AVERAGE(S3:S13)</f>
        <v>6.181818181818182</v>
      </c>
      <c r="T14" s="90"/>
      <c r="U14" s="91">
        <f>AVERAGE(U3:U13)</f>
        <v>6.636363636363637</v>
      </c>
      <c r="V14" s="90"/>
      <c r="W14" s="119">
        <f>AVERAGE(W3:W13)</f>
        <v>6</v>
      </c>
      <c r="X14" s="143">
        <f>AVERAGE(X3:X13)</f>
        <v>5.181818181818182</v>
      </c>
      <c r="Y14" s="81"/>
      <c r="Z14" s="132"/>
      <c r="AA14" s="91">
        <f>AVERAGE(AA3:AA13)</f>
        <v>7.2727272727272725</v>
      </c>
      <c r="AB14" s="107">
        <f>AVERAGE(AB3:AB13)</f>
        <v>5.41711432506887</v>
      </c>
      <c r="AC14" s="33">
        <f>AVERAGE(AC3:AC13)</f>
        <v>5.636363636363637</v>
      </c>
    </row>
    <row r="15" spans="3:29" s="5" customFormat="1" ht="13.5" thickBot="1">
      <c r="C15" s="6"/>
      <c r="D15" s="98"/>
      <c r="E15" s="217"/>
      <c r="F15" s="289" t="s">
        <v>230</v>
      </c>
      <c r="G15" s="290"/>
      <c r="H15" s="291"/>
      <c r="I15" s="264"/>
      <c r="J15" s="289" t="s">
        <v>231</v>
      </c>
      <c r="K15" s="290"/>
      <c r="L15" s="291"/>
      <c r="M15" s="289" t="s">
        <v>61</v>
      </c>
      <c r="N15" s="291"/>
      <c r="O15" s="289" t="s">
        <v>62</v>
      </c>
      <c r="P15" s="291"/>
      <c r="Q15" s="289" t="s">
        <v>63</v>
      </c>
      <c r="R15" s="290"/>
      <c r="S15" s="291"/>
      <c r="T15" s="289" t="s">
        <v>67</v>
      </c>
      <c r="U15" s="291"/>
      <c r="V15" s="289" t="s">
        <v>68</v>
      </c>
      <c r="W15" s="290"/>
      <c r="X15" s="95" t="s">
        <v>64</v>
      </c>
      <c r="Y15" s="290" t="s">
        <v>65</v>
      </c>
      <c r="Z15" s="290"/>
      <c r="AA15" s="291"/>
      <c r="AB15" s="97"/>
      <c r="AC15" s="9"/>
    </row>
    <row r="16" spans="3:29" ht="12.75">
      <c r="C16" s="4" t="s">
        <v>46</v>
      </c>
      <c r="D16" s="56"/>
      <c r="E16" s="218"/>
      <c r="F16" s="287" t="s">
        <v>22</v>
      </c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34">
        <f>AC16/B13</f>
        <v>1</v>
      </c>
      <c r="AC16" s="8">
        <f>COUNTIF(AC3:AC13,"&gt;3")</f>
        <v>11</v>
      </c>
    </row>
    <row r="17" spans="3:29" ht="12.75">
      <c r="C17" s="4" t="s">
        <v>47</v>
      </c>
      <c r="D17" s="4"/>
      <c r="E17" s="4"/>
      <c r="F17" s="13"/>
      <c r="G17" s="4"/>
      <c r="H17" s="4"/>
      <c r="I17" s="4"/>
      <c r="J17" s="1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13"/>
      <c r="Y17" s="13"/>
      <c r="Z17" s="13"/>
      <c r="AA17" s="13"/>
      <c r="AB17" s="34">
        <f>AC17/B13</f>
        <v>0.36363636363636365</v>
      </c>
      <c r="AC17" s="8">
        <f>COUNTIF(AC3:AC13,"&gt;6")</f>
        <v>4</v>
      </c>
    </row>
    <row r="19" ht="12.75">
      <c r="C19" t="s">
        <v>124</v>
      </c>
    </row>
    <row r="21" ht="12.75">
      <c r="AA21" s="110"/>
    </row>
    <row r="22" ht="12.75">
      <c r="AA22" s="110"/>
    </row>
  </sheetData>
  <sheetProtection/>
  <mergeCells count="11">
    <mergeCell ref="C1:L1"/>
    <mergeCell ref="C14:D14"/>
    <mergeCell ref="F15:H15"/>
    <mergeCell ref="J15:L15"/>
    <mergeCell ref="F16:AA16"/>
    <mergeCell ref="Y15:AA15"/>
    <mergeCell ref="M15:N15"/>
    <mergeCell ref="O15:P15"/>
    <mergeCell ref="Q15:S15"/>
    <mergeCell ref="T15:U15"/>
    <mergeCell ref="V15:W15"/>
  </mergeCells>
  <conditionalFormatting sqref="AC3:AC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B3:AB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8"/>
  <sheetViews>
    <sheetView zoomScale="95" zoomScaleNormal="95" workbookViewId="0" topLeftCell="B25">
      <selection activeCell="C19" sqref="C19:D31"/>
    </sheetView>
  </sheetViews>
  <sheetFormatPr defaultColWidth="9.00390625" defaultRowHeight="12.75"/>
  <cols>
    <col min="1" max="1" width="8.375" style="0" hidden="1" customWidth="1"/>
    <col min="2" max="2" width="4.375" style="0" customWidth="1"/>
    <col min="3" max="3" width="22.75390625" style="0" customWidth="1"/>
    <col min="4" max="4" width="8.875" style="0" customWidth="1"/>
    <col min="5" max="5" width="5.125" style="0" customWidth="1"/>
    <col min="6" max="6" width="4.75390625" style="0" customWidth="1"/>
    <col min="7" max="7" width="4.875" style="0" bestFit="1" customWidth="1"/>
    <col min="8" max="8" width="4.75390625" style="0" customWidth="1"/>
    <col min="9" max="11" width="5.875" style="0" bestFit="1" customWidth="1"/>
    <col min="12" max="12" width="5.75390625" style="0" customWidth="1"/>
    <col min="13" max="13" width="6.00390625" style="0" customWidth="1"/>
    <col min="14" max="14" width="6.25390625" style="0" customWidth="1"/>
    <col min="15" max="15" width="6.875" style="0" customWidth="1"/>
    <col min="16" max="16" width="6.00390625" style="0" customWidth="1"/>
    <col min="17" max="17" width="6.25390625" style="0" customWidth="1"/>
    <col min="18" max="18" width="9.25390625" style="3" bestFit="1" customWidth="1"/>
    <col min="19" max="19" width="9.25390625" style="10" bestFit="1" customWidth="1"/>
    <col min="21" max="22" width="9.25390625" style="0" bestFit="1" customWidth="1"/>
  </cols>
  <sheetData>
    <row r="1" spans="3:31" ht="13.5" thickBot="1">
      <c r="C1" s="295" t="s">
        <v>125</v>
      </c>
      <c r="D1" s="295"/>
      <c r="E1" s="295"/>
      <c r="F1" s="295"/>
      <c r="G1" s="295"/>
      <c r="H1" s="295"/>
      <c r="I1" s="295"/>
      <c r="J1" s="295"/>
      <c r="K1" s="61"/>
      <c r="L1" s="61"/>
      <c r="M1" s="61"/>
      <c r="N1" s="61"/>
      <c r="O1" s="61"/>
      <c r="P1" s="31"/>
      <c r="Q1" s="31"/>
      <c r="R1" s="61"/>
      <c r="S1" s="61"/>
      <c r="T1" s="31"/>
      <c r="U1" s="31"/>
      <c r="V1" s="31"/>
      <c r="W1" s="31"/>
      <c r="X1" s="31"/>
      <c r="Y1" s="31"/>
      <c r="Z1" s="63"/>
      <c r="AA1" s="64"/>
      <c r="AD1" s="14"/>
      <c r="AE1" s="15"/>
    </row>
    <row r="2" spans="2:27" ht="16.5" customHeight="1" thickBot="1">
      <c r="B2" s="65" t="s">
        <v>77</v>
      </c>
      <c r="C2" s="66" t="s">
        <v>26</v>
      </c>
      <c r="D2" s="67" t="s">
        <v>78</v>
      </c>
      <c r="E2" s="82">
        <v>42261</v>
      </c>
      <c r="F2" s="83">
        <v>42270</v>
      </c>
      <c r="G2" s="82">
        <v>42277</v>
      </c>
      <c r="H2" s="83">
        <v>42284</v>
      </c>
      <c r="I2" s="82">
        <v>42292</v>
      </c>
      <c r="J2" s="83">
        <v>42299</v>
      </c>
      <c r="K2" s="82">
        <v>42312</v>
      </c>
      <c r="L2" s="83">
        <v>42319</v>
      </c>
      <c r="M2" s="82">
        <v>42327</v>
      </c>
      <c r="N2" s="83">
        <v>42334</v>
      </c>
      <c r="O2" s="142">
        <v>42346</v>
      </c>
      <c r="P2" s="82">
        <v>42354</v>
      </c>
      <c r="Q2" s="83">
        <v>42362</v>
      </c>
      <c r="R2" s="68" t="s">
        <v>24</v>
      </c>
      <c r="S2" s="69" t="s">
        <v>21</v>
      </c>
      <c r="T2" s="31"/>
      <c r="U2" s="31"/>
      <c r="V2" s="31"/>
      <c r="W2" s="31"/>
      <c r="X2" s="31"/>
      <c r="Y2" s="31"/>
      <c r="Z2" s="31"/>
      <c r="AA2" s="31"/>
    </row>
    <row r="3" spans="1:22" ht="12.75">
      <c r="A3" s="3">
        <f aca="true" t="shared" si="0" ref="A3:A17">R3</f>
        <v>6.125</v>
      </c>
      <c r="B3" s="36">
        <v>1</v>
      </c>
      <c r="C3" s="36" t="s">
        <v>181</v>
      </c>
      <c r="D3" s="255">
        <v>9</v>
      </c>
      <c r="E3" s="84">
        <v>1</v>
      </c>
      <c r="F3" s="102">
        <v>6</v>
      </c>
      <c r="G3" s="89"/>
      <c r="H3" s="85">
        <v>6</v>
      </c>
      <c r="I3" s="89"/>
      <c r="J3" s="85">
        <v>8</v>
      </c>
      <c r="K3" s="89"/>
      <c r="L3" s="85">
        <v>7</v>
      </c>
      <c r="M3" s="89"/>
      <c r="N3" s="85">
        <v>5</v>
      </c>
      <c r="O3" s="156">
        <v>9</v>
      </c>
      <c r="P3" s="147" t="s">
        <v>160</v>
      </c>
      <c r="Q3" s="146">
        <v>7</v>
      </c>
      <c r="R3" s="96">
        <f>AVERAGE(E3:Q3)</f>
        <v>6.125</v>
      </c>
      <c r="S3" s="35">
        <f aca="true" t="shared" si="1" ref="S3:S17">ROUND(R3,0)</f>
        <v>6</v>
      </c>
      <c r="T3" s="1" t="s">
        <v>30</v>
      </c>
      <c r="U3" s="1">
        <f>COUNTIF(S3:S31,"&gt;8")</f>
        <v>16</v>
      </c>
      <c r="V3" s="46">
        <f>U3/$B$31</f>
        <v>0.5714285714285714</v>
      </c>
    </row>
    <row r="4" spans="1:22" ht="12.75">
      <c r="A4" s="3">
        <f t="shared" si="0"/>
        <v>5.555555555555555</v>
      </c>
      <c r="B4" s="2">
        <v>2</v>
      </c>
      <c r="C4" s="2" t="s">
        <v>182</v>
      </c>
      <c r="D4" s="149">
        <v>5</v>
      </c>
      <c r="E4" s="86"/>
      <c r="F4" s="87">
        <v>8</v>
      </c>
      <c r="G4" s="88">
        <v>1</v>
      </c>
      <c r="H4" s="103">
        <v>5</v>
      </c>
      <c r="I4" s="88">
        <v>1</v>
      </c>
      <c r="J4" s="103">
        <v>6</v>
      </c>
      <c r="K4" s="88"/>
      <c r="L4" s="87">
        <v>6</v>
      </c>
      <c r="M4" s="88"/>
      <c r="N4" s="103">
        <v>6</v>
      </c>
      <c r="O4" s="157">
        <v>10</v>
      </c>
      <c r="P4" s="88"/>
      <c r="Q4" s="103">
        <v>7</v>
      </c>
      <c r="R4" s="96">
        <f aca="true" t="shared" si="2" ref="R4:R17">AVERAGE(E4:Q4)</f>
        <v>5.555555555555555</v>
      </c>
      <c r="S4" s="35">
        <f t="shared" si="1"/>
        <v>6</v>
      </c>
      <c r="T4" s="1" t="s">
        <v>31</v>
      </c>
      <c r="U4" s="47">
        <f>COUNTIF(S3:S31,7)+COUNTIF(S3:S31,8)</f>
        <v>8</v>
      </c>
      <c r="V4" s="46">
        <f>U4/$B$31</f>
        <v>0.2857142857142857</v>
      </c>
    </row>
    <row r="5" spans="1:22" ht="12.75">
      <c r="A5" s="3">
        <f t="shared" si="0"/>
        <v>10</v>
      </c>
      <c r="B5" s="2">
        <v>3</v>
      </c>
      <c r="C5" s="2" t="s">
        <v>183</v>
      </c>
      <c r="D5" s="149">
        <v>7</v>
      </c>
      <c r="E5" s="86"/>
      <c r="F5" s="87">
        <v>10</v>
      </c>
      <c r="G5" s="88"/>
      <c r="H5" s="87">
        <v>10</v>
      </c>
      <c r="I5" s="88"/>
      <c r="J5" s="87">
        <v>10</v>
      </c>
      <c r="K5" s="88"/>
      <c r="L5" s="87">
        <v>10</v>
      </c>
      <c r="M5" s="88"/>
      <c r="N5" s="87">
        <v>10</v>
      </c>
      <c r="O5" s="157">
        <v>10</v>
      </c>
      <c r="P5" s="88"/>
      <c r="Q5" s="87">
        <v>10</v>
      </c>
      <c r="R5" s="96">
        <f t="shared" si="2"/>
        <v>10</v>
      </c>
      <c r="S5" s="35">
        <f t="shared" si="1"/>
        <v>10</v>
      </c>
      <c r="T5" s="1" t="s">
        <v>32</v>
      </c>
      <c r="U5" s="47">
        <f>COUNTIF(S3:S31,4)+COUNTIF(S3:S31,5)+COUNTIF(S3:S31,6)</f>
        <v>4</v>
      </c>
      <c r="V5" s="46">
        <f>U5/$B$31</f>
        <v>0.14285714285714285</v>
      </c>
    </row>
    <row r="6" spans="1:22" ht="12.75">
      <c r="A6" s="3">
        <f t="shared" si="0"/>
        <v>8.375</v>
      </c>
      <c r="B6" s="2">
        <v>4</v>
      </c>
      <c r="C6" s="2" t="s">
        <v>184</v>
      </c>
      <c r="D6" s="149">
        <v>2</v>
      </c>
      <c r="E6" s="88"/>
      <c r="F6" s="87">
        <v>7</v>
      </c>
      <c r="G6" s="88" t="s">
        <v>160</v>
      </c>
      <c r="H6" s="87">
        <v>8</v>
      </c>
      <c r="I6" s="88"/>
      <c r="J6" s="87">
        <v>8</v>
      </c>
      <c r="K6" s="88"/>
      <c r="L6" s="87">
        <v>7</v>
      </c>
      <c r="M6" s="88"/>
      <c r="N6" s="87">
        <v>8</v>
      </c>
      <c r="O6" s="157">
        <v>9</v>
      </c>
      <c r="P6" s="88">
        <v>10</v>
      </c>
      <c r="Q6" s="87">
        <v>10</v>
      </c>
      <c r="R6" s="96">
        <f t="shared" si="2"/>
        <v>8.375</v>
      </c>
      <c r="S6" s="35">
        <v>9</v>
      </c>
      <c r="T6" s="1" t="s">
        <v>33</v>
      </c>
      <c r="U6" s="1">
        <f>COUNTIF(S3:S31,"&lt;4")</f>
        <v>0</v>
      </c>
      <c r="V6" s="46">
        <f>U6/$B$31</f>
        <v>0</v>
      </c>
    </row>
    <row r="7" spans="1:22" ht="12.75">
      <c r="A7" s="3">
        <f t="shared" si="0"/>
        <v>10</v>
      </c>
      <c r="B7" s="2">
        <v>5</v>
      </c>
      <c r="C7" s="2" t="s">
        <v>185</v>
      </c>
      <c r="D7" s="149">
        <v>12</v>
      </c>
      <c r="E7" s="88"/>
      <c r="F7" s="87">
        <v>10</v>
      </c>
      <c r="G7" s="88"/>
      <c r="H7" s="87">
        <v>10</v>
      </c>
      <c r="I7" s="88"/>
      <c r="J7" s="103">
        <v>10</v>
      </c>
      <c r="K7" s="88"/>
      <c r="L7" s="87">
        <v>10</v>
      </c>
      <c r="M7" s="88"/>
      <c r="N7" s="87">
        <v>10</v>
      </c>
      <c r="O7" s="157">
        <v>10</v>
      </c>
      <c r="P7" s="88"/>
      <c r="Q7" s="87">
        <v>10</v>
      </c>
      <c r="R7" s="96">
        <f t="shared" si="2"/>
        <v>10</v>
      </c>
      <c r="S7" s="35">
        <f t="shared" si="1"/>
        <v>10</v>
      </c>
      <c r="T7" s="48" t="s">
        <v>34</v>
      </c>
      <c r="U7" s="1">
        <f>B31-SUM(U3:U6)</f>
        <v>0</v>
      </c>
      <c r="V7" s="46">
        <f>U7/$B$31</f>
        <v>0</v>
      </c>
    </row>
    <row r="8" spans="1:19" ht="12.75">
      <c r="A8" s="3">
        <f t="shared" si="0"/>
        <v>7.857142857142857</v>
      </c>
      <c r="B8" s="2">
        <v>6</v>
      </c>
      <c r="C8" s="2" t="s">
        <v>186</v>
      </c>
      <c r="D8" s="149">
        <v>3</v>
      </c>
      <c r="E8" s="88"/>
      <c r="F8" s="87">
        <v>9</v>
      </c>
      <c r="G8" s="88"/>
      <c r="H8" s="87">
        <v>9</v>
      </c>
      <c r="I8" s="88"/>
      <c r="J8" s="87">
        <v>9</v>
      </c>
      <c r="K8" s="88"/>
      <c r="L8" s="87">
        <v>4</v>
      </c>
      <c r="M8" s="88"/>
      <c r="N8" s="87">
        <v>6</v>
      </c>
      <c r="O8" s="157">
        <v>9</v>
      </c>
      <c r="P8" s="88"/>
      <c r="Q8" s="87">
        <v>9</v>
      </c>
      <c r="R8" s="96">
        <f t="shared" si="2"/>
        <v>7.857142857142857</v>
      </c>
      <c r="S8" s="8">
        <f t="shared" si="1"/>
        <v>8</v>
      </c>
    </row>
    <row r="9" spans="1:19" ht="12.75">
      <c r="A9" s="3">
        <f t="shared" si="0"/>
        <v>7</v>
      </c>
      <c r="B9" s="2">
        <v>7</v>
      </c>
      <c r="C9" s="2" t="s">
        <v>187</v>
      </c>
      <c r="D9" s="149">
        <v>1</v>
      </c>
      <c r="E9" s="88">
        <v>1</v>
      </c>
      <c r="F9" s="103">
        <v>6</v>
      </c>
      <c r="G9" s="88"/>
      <c r="H9" s="87">
        <v>6</v>
      </c>
      <c r="I9" s="88"/>
      <c r="J9" s="87">
        <v>8</v>
      </c>
      <c r="K9" s="88"/>
      <c r="L9" s="87">
        <v>7</v>
      </c>
      <c r="M9" s="88"/>
      <c r="N9" s="103">
        <v>10</v>
      </c>
      <c r="O9" s="141">
        <v>9</v>
      </c>
      <c r="P9" s="86"/>
      <c r="Q9" s="103">
        <v>9</v>
      </c>
      <c r="R9" s="96">
        <f t="shared" si="2"/>
        <v>7</v>
      </c>
      <c r="S9" s="8">
        <f t="shared" si="1"/>
        <v>7</v>
      </c>
    </row>
    <row r="10" spans="1:19" ht="12.75">
      <c r="A10" s="3">
        <f t="shared" si="0"/>
        <v>7.428571428571429</v>
      </c>
      <c r="B10" s="2">
        <v>8</v>
      </c>
      <c r="C10" s="2" t="s">
        <v>188</v>
      </c>
      <c r="D10" s="149">
        <v>4</v>
      </c>
      <c r="E10" s="86"/>
      <c r="F10" s="87">
        <v>7</v>
      </c>
      <c r="G10" s="88"/>
      <c r="H10" s="87">
        <v>7</v>
      </c>
      <c r="I10" s="88"/>
      <c r="J10" s="87">
        <v>6</v>
      </c>
      <c r="K10" s="88"/>
      <c r="L10" s="87">
        <v>7</v>
      </c>
      <c r="M10" s="88"/>
      <c r="N10" s="87">
        <v>8</v>
      </c>
      <c r="O10" s="141">
        <v>9</v>
      </c>
      <c r="P10" s="86"/>
      <c r="Q10" s="103">
        <v>8</v>
      </c>
      <c r="R10" s="96">
        <f t="shared" si="2"/>
        <v>7.428571428571429</v>
      </c>
      <c r="S10" s="8">
        <v>8</v>
      </c>
    </row>
    <row r="11" spans="1:19" ht="12.75">
      <c r="A11" s="3">
        <f t="shared" si="0"/>
        <v>7.428571428571429</v>
      </c>
      <c r="B11" s="2">
        <v>9</v>
      </c>
      <c r="C11" s="2" t="s">
        <v>189</v>
      </c>
      <c r="D11" s="149">
        <v>4</v>
      </c>
      <c r="E11" s="86"/>
      <c r="F11" s="87">
        <v>7</v>
      </c>
      <c r="G11" s="88"/>
      <c r="H11" s="87">
        <v>7</v>
      </c>
      <c r="I11" s="88" t="s">
        <v>160</v>
      </c>
      <c r="J11" s="87">
        <v>6</v>
      </c>
      <c r="K11" s="88"/>
      <c r="L11" s="87">
        <v>7</v>
      </c>
      <c r="M11" s="88" t="s">
        <v>160</v>
      </c>
      <c r="N11" s="87">
        <v>8</v>
      </c>
      <c r="O11" s="157">
        <v>9</v>
      </c>
      <c r="P11" s="88" t="s">
        <v>160</v>
      </c>
      <c r="Q11" s="87">
        <v>8</v>
      </c>
      <c r="R11" s="96">
        <f t="shared" si="2"/>
        <v>7.428571428571429</v>
      </c>
      <c r="S11" s="8">
        <v>8</v>
      </c>
    </row>
    <row r="12" spans="1:24" ht="12.75">
      <c r="A12" s="3">
        <f t="shared" si="0"/>
        <v>8.428571428571429</v>
      </c>
      <c r="B12" s="2">
        <v>10</v>
      </c>
      <c r="C12" s="2" t="s">
        <v>190</v>
      </c>
      <c r="D12" s="149">
        <v>10</v>
      </c>
      <c r="E12" s="88"/>
      <c r="F12" s="87">
        <v>6</v>
      </c>
      <c r="G12" s="86"/>
      <c r="H12" s="87">
        <v>9</v>
      </c>
      <c r="I12" s="86"/>
      <c r="J12" s="87">
        <v>9</v>
      </c>
      <c r="K12" s="88"/>
      <c r="L12" s="87">
        <v>8</v>
      </c>
      <c r="M12" s="88"/>
      <c r="N12" s="87">
        <v>8</v>
      </c>
      <c r="O12" s="157">
        <v>10</v>
      </c>
      <c r="P12" s="88"/>
      <c r="Q12" s="87">
        <v>9</v>
      </c>
      <c r="R12" s="96">
        <f t="shared" si="2"/>
        <v>8.428571428571429</v>
      </c>
      <c r="S12" s="8">
        <v>9</v>
      </c>
      <c r="V12" s="3"/>
      <c r="W12" s="3"/>
      <c r="X12" s="3"/>
    </row>
    <row r="13" spans="1:24" ht="12.75">
      <c r="A13" s="3">
        <f t="shared" si="0"/>
        <v>8.714285714285714</v>
      </c>
      <c r="B13" s="2">
        <v>11</v>
      </c>
      <c r="C13" s="2" t="s">
        <v>191</v>
      </c>
      <c r="D13" s="149">
        <v>11</v>
      </c>
      <c r="E13" s="88"/>
      <c r="F13" s="87">
        <v>9</v>
      </c>
      <c r="G13" s="86"/>
      <c r="H13" s="87">
        <v>9</v>
      </c>
      <c r="I13" s="86"/>
      <c r="J13" s="87">
        <v>9</v>
      </c>
      <c r="K13" s="88"/>
      <c r="L13" s="87">
        <v>8</v>
      </c>
      <c r="M13" s="88"/>
      <c r="N13" s="87">
        <v>7</v>
      </c>
      <c r="O13" s="157">
        <v>10</v>
      </c>
      <c r="P13" s="88"/>
      <c r="Q13" s="87">
        <v>9</v>
      </c>
      <c r="R13" s="96">
        <f>AVERAGE(E13:Q13)</f>
        <v>8.714285714285714</v>
      </c>
      <c r="S13" s="8">
        <f t="shared" si="1"/>
        <v>9</v>
      </c>
      <c r="V13" s="3"/>
      <c r="W13" s="3"/>
      <c r="X13" s="3"/>
    </row>
    <row r="14" spans="1:24" ht="12.75">
      <c r="A14" s="3">
        <f t="shared" si="0"/>
        <v>7.571428571428571</v>
      </c>
      <c r="B14" s="2">
        <v>12</v>
      </c>
      <c r="C14" s="2" t="s">
        <v>192</v>
      </c>
      <c r="D14" s="149">
        <v>13</v>
      </c>
      <c r="E14" s="88"/>
      <c r="F14" s="87">
        <v>5</v>
      </c>
      <c r="G14" s="86"/>
      <c r="H14" s="87">
        <v>7</v>
      </c>
      <c r="I14" s="86"/>
      <c r="J14" s="87">
        <v>9</v>
      </c>
      <c r="K14" s="88"/>
      <c r="L14" s="87">
        <v>8</v>
      </c>
      <c r="M14" s="88"/>
      <c r="N14" s="87">
        <v>8</v>
      </c>
      <c r="O14" s="157">
        <v>7</v>
      </c>
      <c r="P14" s="88"/>
      <c r="Q14" s="87">
        <v>9</v>
      </c>
      <c r="R14" s="96">
        <f>AVERAGE(E14:Q14)</f>
        <v>7.571428571428571</v>
      </c>
      <c r="S14" s="8">
        <f t="shared" si="1"/>
        <v>8</v>
      </c>
      <c r="V14" s="3"/>
      <c r="W14" s="3"/>
      <c r="X14" s="3"/>
    </row>
    <row r="15" spans="1:24" ht="12.75">
      <c r="A15" s="3">
        <f t="shared" si="0"/>
        <v>5</v>
      </c>
      <c r="B15" s="2">
        <v>13</v>
      </c>
      <c r="C15" s="2" t="s">
        <v>193</v>
      </c>
      <c r="D15" s="149">
        <v>8</v>
      </c>
      <c r="E15" s="88"/>
      <c r="F15" s="87">
        <v>6</v>
      </c>
      <c r="G15" s="86">
        <v>1</v>
      </c>
      <c r="H15" s="103">
        <v>6</v>
      </c>
      <c r="I15" s="86">
        <v>1</v>
      </c>
      <c r="J15" s="103">
        <v>6</v>
      </c>
      <c r="K15" s="88"/>
      <c r="L15" s="87">
        <v>8</v>
      </c>
      <c r="M15" s="88"/>
      <c r="N15" s="103">
        <v>5</v>
      </c>
      <c r="O15" s="157">
        <v>8</v>
      </c>
      <c r="P15" s="88"/>
      <c r="Q15" s="103">
        <v>4</v>
      </c>
      <c r="R15" s="96">
        <f>AVERAGE(E15:Q15)</f>
        <v>5</v>
      </c>
      <c r="S15" s="8">
        <f t="shared" si="1"/>
        <v>5</v>
      </c>
      <c r="V15" s="3"/>
      <c r="W15" s="3"/>
      <c r="X15" s="3"/>
    </row>
    <row r="16" spans="1:19" ht="12.75">
      <c r="A16" s="3">
        <f t="shared" si="0"/>
        <v>8.857142857142858</v>
      </c>
      <c r="B16" s="2">
        <v>14</v>
      </c>
      <c r="C16" s="2" t="s">
        <v>195</v>
      </c>
      <c r="D16" s="149">
        <v>6</v>
      </c>
      <c r="E16" s="88"/>
      <c r="F16" s="87">
        <v>8</v>
      </c>
      <c r="G16" s="88" t="s">
        <v>160</v>
      </c>
      <c r="H16" s="87">
        <v>10</v>
      </c>
      <c r="I16" s="88"/>
      <c r="J16" s="103">
        <v>9</v>
      </c>
      <c r="K16" s="88"/>
      <c r="L16" s="87">
        <v>8</v>
      </c>
      <c r="M16" s="88"/>
      <c r="N16" s="87">
        <v>9</v>
      </c>
      <c r="O16" s="141">
        <v>9</v>
      </c>
      <c r="P16" s="86"/>
      <c r="Q16" s="103">
        <v>9</v>
      </c>
      <c r="R16" s="96">
        <f t="shared" si="2"/>
        <v>8.857142857142858</v>
      </c>
      <c r="S16" s="8">
        <f t="shared" si="1"/>
        <v>9</v>
      </c>
    </row>
    <row r="17" spans="1:19" ht="13.5" thickBot="1">
      <c r="A17" s="3">
        <f t="shared" si="0"/>
        <v>8.857142857142858</v>
      </c>
      <c r="B17" s="2">
        <v>15</v>
      </c>
      <c r="C17" s="2" t="s">
        <v>196</v>
      </c>
      <c r="D17" s="149">
        <v>6</v>
      </c>
      <c r="E17" s="88"/>
      <c r="F17" s="87">
        <v>8</v>
      </c>
      <c r="G17" s="88"/>
      <c r="H17" s="87">
        <v>10</v>
      </c>
      <c r="I17" s="88"/>
      <c r="J17" s="87">
        <v>9</v>
      </c>
      <c r="K17" s="88" t="s">
        <v>160</v>
      </c>
      <c r="L17" s="87">
        <v>8</v>
      </c>
      <c r="M17" s="88"/>
      <c r="N17" s="87">
        <v>9</v>
      </c>
      <c r="O17" s="157">
        <v>9</v>
      </c>
      <c r="P17" s="163"/>
      <c r="Q17" s="164">
        <v>9</v>
      </c>
      <c r="R17" s="96">
        <f t="shared" si="2"/>
        <v>8.857142857142858</v>
      </c>
      <c r="S17" s="8">
        <f t="shared" si="1"/>
        <v>9</v>
      </c>
    </row>
    <row r="18" spans="2:27" ht="16.5" customHeight="1" thickBot="1">
      <c r="B18" s="65" t="s">
        <v>77</v>
      </c>
      <c r="C18" s="66" t="s">
        <v>26</v>
      </c>
      <c r="D18" s="67" t="s">
        <v>78</v>
      </c>
      <c r="E18" s="82">
        <v>42264</v>
      </c>
      <c r="F18" s="83">
        <v>42271</v>
      </c>
      <c r="G18" s="82">
        <v>42278</v>
      </c>
      <c r="H18" s="83">
        <v>42285</v>
      </c>
      <c r="I18" s="82">
        <v>42298</v>
      </c>
      <c r="J18" s="83">
        <v>42305</v>
      </c>
      <c r="K18" s="82">
        <v>42317</v>
      </c>
      <c r="L18" s="83">
        <v>42326</v>
      </c>
      <c r="M18" s="82">
        <v>42333</v>
      </c>
      <c r="N18" s="83">
        <v>42340</v>
      </c>
      <c r="O18" s="142">
        <v>42348</v>
      </c>
      <c r="P18" s="82">
        <v>42355</v>
      </c>
      <c r="Q18" s="83">
        <v>42362</v>
      </c>
      <c r="R18" s="68" t="s">
        <v>24</v>
      </c>
      <c r="S18" s="69" t="s">
        <v>21</v>
      </c>
      <c r="T18" s="30" t="s">
        <v>260</v>
      </c>
      <c r="U18" s="30" t="s">
        <v>261</v>
      </c>
      <c r="V18" s="31" t="s">
        <v>262</v>
      </c>
      <c r="W18" s="31"/>
      <c r="X18" s="31"/>
      <c r="Y18" s="31"/>
      <c r="Z18" s="31"/>
      <c r="AA18" s="31"/>
    </row>
    <row r="19" spans="1:21" ht="12.75">
      <c r="A19" s="3">
        <f aca="true" t="shared" si="3" ref="A19:A31">R19</f>
        <v>7.571428571428571</v>
      </c>
      <c r="B19" s="36">
        <v>16</v>
      </c>
      <c r="C19" s="36" t="s">
        <v>197</v>
      </c>
      <c r="D19" s="70">
        <v>9</v>
      </c>
      <c r="E19" s="89" t="s">
        <v>160</v>
      </c>
      <c r="F19" s="85">
        <v>5</v>
      </c>
      <c r="G19" s="89"/>
      <c r="H19" s="85">
        <v>9</v>
      </c>
      <c r="I19" s="89"/>
      <c r="J19" s="85">
        <v>7</v>
      </c>
      <c r="K19" s="89"/>
      <c r="L19" s="85">
        <v>9</v>
      </c>
      <c r="M19" s="89"/>
      <c r="N19" s="85">
        <v>6</v>
      </c>
      <c r="O19" s="156">
        <v>9</v>
      </c>
      <c r="P19" s="147" t="s">
        <v>160</v>
      </c>
      <c r="Q19" s="146">
        <v>8</v>
      </c>
      <c r="R19" s="96">
        <f>AVERAGE(E19:Q19)</f>
        <v>7.571428571428571</v>
      </c>
      <c r="S19" s="35">
        <f aca="true" t="shared" si="4" ref="S19:S31">ROUND(R19,0)</f>
        <v>8</v>
      </c>
      <c r="T19">
        <v>6</v>
      </c>
      <c r="U19">
        <v>9</v>
      </c>
    </row>
    <row r="20" spans="1:21" ht="12.75">
      <c r="A20" s="3">
        <f t="shared" si="3"/>
        <v>8.714285714285714</v>
      </c>
      <c r="B20" s="36">
        <v>17</v>
      </c>
      <c r="C20" s="36" t="s">
        <v>198</v>
      </c>
      <c r="D20" s="70">
        <v>4</v>
      </c>
      <c r="E20" s="88"/>
      <c r="F20" s="87">
        <v>9</v>
      </c>
      <c r="G20" s="88"/>
      <c r="H20" s="87">
        <v>9</v>
      </c>
      <c r="I20" s="88"/>
      <c r="J20" s="87">
        <v>9</v>
      </c>
      <c r="K20" s="88"/>
      <c r="L20" s="103">
        <v>9</v>
      </c>
      <c r="M20" s="88"/>
      <c r="N20" s="103">
        <v>8</v>
      </c>
      <c r="O20" s="157">
        <v>9</v>
      </c>
      <c r="P20" s="88"/>
      <c r="Q20" s="87">
        <v>8</v>
      </c>
      <c r="R20" s="96">
        <f aca="true" t="shared" si="5" ref="R20:R31">AVERAGE(E20:Q20)</f>
        <v>8.714285714285714</v>
      </c>
      <c r="S20" s="35">
        <f t="shared" si="4"/>
        <v>9</v>
      </c>
      <c r="T20">
        <v>10</v>
      </c>
      <c r="U20">
        <v>9</v>
      </c>
    </row>
    <row r="21" spans="1:21" ht="12.75">
      <c r="A21" s="3">
        <f t="shared" si="3"/>
        <v>6.75</v>
      </c>
      <c r="B21" s="36">
        <v>18</v>
      </c>
      <c r="C21" s="2" t="s">
        <v>199</v>
      </c>
      <c r="D21" s="71">
        <v>6</v>
      </c>
      <c r="E21" s="88"/>
      <c r="F21" s="87">
        <v>7</v>
      </c>
      <c r="G21" s="88">
        <v>1</v>
      </c>
      <c r="H21" s="103">
        <v>6</v>
      </c>
      <c r="I21" s="88" t="s">
        <v>160</v>
      </c>
      <c r="J21" s="87">
        <v>7</v>
      </c>
      <c r="K21" s="88"/>
      <c r="L21" s="103">
        <v>7</v>
      </c>
      <c r="M21" s="88"/>
      <c r="N21" s="103">
        <v>9</v>
      </c>
      <c r="O21" s="157">
        <v>9</v>
      </c>
      <c r="P21" s="88"/>
      <c r="Q21" s="87">
        <v>8</v>
      </c>
      <c r="R21" s="96">
        <f t="shared" si="5"/>
        <v>6.75</v>
      </c>
      <c r="S21" s="35">
        <f t="shared" si="4"/>
        <v>7</v>
      </c>
      <c r="T21">
        <v>1</v>
      </c>
      <c r="U21">
        <v>1</v>
      </c>
    </row>
    <row r="22" spans="1:21" ht="12.75">
      <c r="A22" s="3">
        <f t="shared" si="3"/>
        <v>5</v>
      </c>
      <c r="B22" s="36">
        <v>19</v>
      </c>
      <c r="C22" s="2" t="s">
        <v>200</v>
      </c>
      <c r="D22" s="71">
        <v>1</v>
      </c>
      <c r="E22" s="88"/>
      <c r="F22" s="87">
        <v>9</v>
      </c>
      <c r="G22" s="88"/>
      <c r="H22" s="87">
        <v>8</v>
      </c>
      <c r="I22" s="88">
        <v>1</v>
      </c>
      <c r="J22" s="103">
        <v>6</v>
      </c>
      <c r="K22" s="88">
        <v>1</v>
      </c>
      <c r="L22" s="103">
        <v>5</v>
      </c>
      <c r="M22" s="88">
        <v>1</v>
      </c>
      <c r="N22" s="103">
        <v>6</v>
      </c>
      <c r="O22" s="157">
        <v>10</v>
      </c>
      <c r="P22" s="88">
        <v>1</v>
      </c>
      <c r="Q22" s="103">
        <v>7</v>
      </c>
      <c r="R22" s="96">
        <f t="shared" si="5"/>
        <v>5</v>
      </c>
      <c r="S22" s="35">
        <f t="shared" si="4"/>
        <v>5</v>
      </c>
      <c r="T22">
        <v>1</v>
      </c>
      <c r="U22">
        <v>1</v>
      </c>
    </row>
    <row r="23" spans="1:21" ht="12.75">
      <c r="A23" s="3">
        <f t="shared" si="3"/>
        <v>9.714285714285714</v>
      </c>
      <c r="B23" s="36">
        <v>20</v>
      </c>
      <c r="C23" s="2" t="s">
        <v>194</v>
      </c>
      <c r="D23" s="71">
        <v>8</v>
      </c>
      <c r="E23" s="88"/>
      <c r="F23" s="87">
        <v>9</v>
      </c>
      <c r="G23" s="88" t="s">
        <v>160</v>
      </c>
      <c r="H23" s="87">
        <v>10</v>
      </c>
      <c r="I23" s="88"/>
      <c r="J23" s="87">
        <v>10</v>
      </c>
      <c r="K23" s="88"/>
      <c r="L23" s="87">
        <v>10</v>
      </c>
      <c r="M23" s="88"/>
      <c r="N23" s="87">
        <v>10</v>
      </c>
      <c r="O23" s="157">
        <v>9</v>
      </c>
      <c r="P23" s="88"/>
      <c r="Q23" s="87">
        <v>10</v>
      </c>
      <c r="R23" s="96">
        <f t="shared" si="5"/>
        <v>9.714285714285714</v>
      </c>
      <c r="S23" s="8">
        <f t="shared" si="4"/>
        <v>10</v>
      </c>
      <c r="T23">
        <v>10</v>
      </c>
      <c r="U23">
        <v>9</v>
      </c>
    </row>
    <row r="24" spans="1:21" ht="12.75">
      <c r="A24" s="3">
        <f t="shared" si="3"/>
        <v>8.714285714285714</v>
      </c>
      <c r="B24" s="36">
        <v>21</v>
      </c>
      <c r="C24" s="2" t="s">
        <v>201</v>
      </c>
      <c r="D24" s="71">
        <v>5</v>
      </c>
      <c r="E24" s="88"/>
      <c r="F24" s="87">
        <v>8</v>
      </c>
      <c r="G24" s="88"/>
      <c r="H24" s="87">
        <v>9</v>
      </c>
      <c r="I24" s="88"/>
      <c r="J24" s="87">
        <v>9</v>
      </c>
      <c r="K24" s="88"/>
      <c r="L24" s="87">
        <v>9</v>
      </c>
      <c r="M24" s="88"/>
      <c r="N24" s="87">
        <v>8</v>
      </c>
      <c r="O24" s="157">
        <v>9</v>
      </c>
      <c r="P24" s="88" t="s">
        <v>160</v>
      </c>
      <c r="Q24" s="87">
        <v>9</v>
      </c>
      <c r="R24" s="96">
        <f t="shared" si="5"/>
        <v>8.714285714285714</v>
      </c>
      <c r="S24" s="8">
        <f t="shared" si="4"/>
        <v>9</v>
      </c>
      <c r="T24">
        <v>9</v>
      </c>
      <c r="U24">
        <v>1</v>
      </c>
    </row>
    <row r="25" spans="1:21" ht="12.75">
      <c r="A25" s="3">
        <f t="shared" si="3"/>
        <v>8.714285714285714</v>
      </c>
      <c r="B25" s="36">
        <v>22</v>
      </c>
      <c r="C25" s="2" t="s">
        <v>202</v>
      </c>
      <c r="D25" s="71">
        <v>11</v>
      </c>
      <c r="E25" s="88"/>
      <c r="F25" s="87">
        <v>8</v>
      </c>
      <c r="G25" s="88"/>
      <c r="H25" s="87">
        <v>8</v>
      </c>
      <c r="I25" s="88"/>
      <c r="J25" s="87">
        <v>10</v>
      </c>
      <c r="K25" s="88"/>
      <c r="L25" s="87">
        <v>8</v>
      </c>
      <c r="M25" s="88"/>
      <c r="N25" s="103">
        <v>9</v>
      </c>
      <c r="O25" s="141">
        <v>9</v>
      </c>
      <c r="P25" s="86"/>
      <c r="Q25" s="103">
        <v>9</v>
      </c>
      <c r="R25" s="96">
        <f t="shared" si="5"/>
        <v>8.714285714285714</v>
      </c>
      <c r="S25" s="8">
        <f t="shared" si="4"/>
        <v>9</v>
      </c>
      <c r="T25">
        <v>10</v>
      </c>
      <c r="U25">
        <v>9</v>
      </c>
    </row>
    <row r="26" spans="1:21" ht="12.75">
      <c r="A26" s="3">
        <f t="shared" si="3"/>
        <v>9.714285714285714</v>
      </c>
      <c r="B26" s="36">
        <v>23</v>
      </c>
      <c r="C26" s="2" t="s">
        <v>203</v>
      </c>
      <c r="D26" s="71">
        <v>10</v>
      </c>
      <c r="E26" s="88"/>
      <c r="F26" s="87">
        <v>9</v>
      </c>
      <c r="G26" s="88"/>
      <c r="H26" s="87">
        <v>10</v>
      </c>
      <c r="I26" s="88"/>
      <c r="J26" s="87">
        <v>9</v>
      </c>
      <c r="K26" s="88"/>
      <c r="L26" s="87">
        <v>10</v>
      </c>
      <c r="M26" s="88"/>
      <c r="N26" s="87">
        <v>10</v>
      </c>
      <c r="O26" s="157">
        <v>10</v>
      </c>
      <c r="P26" s="88"/>
      <c r="Q26" s="87">
        <v>10</v>
      </c>
      <c r="R26" s="96">
        <f t="shared" si="5"/>
        <v>9.714285714285714</v>
      </c>
      <c r="S26" s="8">
        <f t="shared" si="4"/>
        <v>10</v>
      </c>
      <c r="T26">
        <v>8</v>
      </c>
      <c r="U26">
        <v>9</v>
      </c>
    </row>
    <row r="27" spans="1:21" ht="12.75">
      <c r="A27" s="3">
        <f t="shared" si="3"/>
        <v>9.25</v>
      </c>
      <c r="B27" s="36">
        <v>24</v>
      </c>
      <c r="C27" s="2" t="s">
        <v>204</v>
      </c>
      <c r="D27" s="71">
        <v>3</v>
      </c>
      <c r="E27" s="88"/>
      <c r="F27" s="87">
        <v>9</v>
      </c>
      <c r="G27" s="88"/>
      <c r="H27" s="87">
        <v>8</v>
      </c>
      <c r="I27" s="88"/>
      <c r="J27" s="87">
        <v>9</v>
      </c>
      <c r="K27" s="88"/>
      <c r="L27" s="87">
        <v>9</v>
      </c>
      <c r="M27" s="88"/>
      <c r="N27" s="87">
        <v>9</v>
      </c>
      <c r="O27" s="157">
        <v>10</v>
      </c>
      <c r="P27" s="88">
        <v>10</v>
      </c>
      <c r="Q27" s="87">
        <v>10</v>
      </c>
      <c r="R27" s="96">
        <f>AVERAGE(E27:Q27)</f>
        <v>9.25</v>
      </c>
      <c r="S27" s="8">
        <v>10</v>
      </c>
      <c r="T27">
        <v>10</v>
      </c>
      <c r="U27">
        <v>9</v>
      </c>
    </row>
    <row r="28" spans="1:21" ht="12.75">
      <c r="A28" s="3">
        <f t="shared" si="3"/>
        <v>8</v>
      </c>
      <c r="B28" s="36">
        <v>25</v>
      </c>
      <c r="C28" s="2" t="s">
        <v>205</v>
      </c>
      <c r="D28" s="71">
        <v>7</v>
      </c>
      <c r="E28" s="88"/>
      <c r="F28" s="87">
        <v>7</v>
      </c>
      <c r="G28" s="88"/>
      <c r="H28" s="87">
        <v>7</v>
      </c>
      <c r="I28" s="88"/>
      <c r="J28" s="87">
        <v>8</v>
      </c>
      <c r="K28" s="88"/>
      <c r="L28" s="87">
        <v>8</v>
      </c>
      <c r="M28" s="88"/>
      <c r="N28" s="87">
        <v>9</v>
      </c>
      <c r="O28" s="157">
        <v>9</v>
      </c>
      <c r="P28" s="88"/>
      <c r="Q28" s="87">
        <v>8</v>
      </c>
      <c r="R28" s="96">
        <f>AVERAGE(E28:Q28)</f>
        <v>8</v>
      </c>
      <c r="S28" s="8">
        <f t="shared" si="4"/>
        <v>8</v>
      </c>
      <c r="T28">
        <v>1</v>
      </c>
      <c r="U28">
        <v>1</v>
      </c>
    </row>
    <row r="29" spans="1:21" ht="12.75">
      <c r="A29" s="3">
        <f t="shared" si="3"/>
        <v>9.857142857142858</v>
      </c>
      <c r="B29" s="36">
        <v>26</v>
      </c>
      <c r="C29" s="2" t="s">
        <v>206</v>
      </c>
      <c r="D29" s="71">
        <v>12</v>
      </c>
      <c r="E29" s="88"/>
      <c r="F29" s="87">
        <v>10</v>
      </c>
      <c r="G29" s="88"/>
      <c r="H29" s="87">
        <v>10</v>
      </c>
      <c r="I29" s="88"/>
      <c r="J29" s="87">
        <v>10</v>
      </c>
      <c r="K29" s="88"/>
      <c r="L29" s="87">
        <v>10</v>
      </c>
      <c r="M29" s="88"/>
      <c r="N29" s="87">
        <v>10</v>
      </c>
      <c r="O29" s="157">
        <v>9</v>
      </c>
      <c r="P29" s="88"/>
      <c r="Q29" s="87">
        <v>10</v>
      </c>
      <c r="R29" s="96">
        <f>AVERAGE(E29:Q29)</f>
        <v>9.857142857142858</v>
      </c>
      <c r="S29" s="8">
        <f t="shared" si="4"/>
        <v>10</v>
      </c>
      <c r="T29">
        <v>10</v>
      </c>
      <c r="U29">
        <v>9</v>
      </c>
    </row>
    <row r="30" spans="1:21" ht="12.75">
      <c r="A30" s="3">
        <f t="shared" si="3"/>
        <v>8.571428571428571</v>
      </c>
      <c r="B30" s="36">
        <v>27</v>
      </c>
      <c r="C30" s="2" t="s">
        <v>207</v>
      </c>
      <c r="D30" s="71">
        <v>13</v>
      </c>
      <c r="E30" s="88"/>
      <c r="F30" s="87">
        <v>7</v>
      </c>
      <c r="G30" s="88"/>
      <c r="H30" s="87">
        <v>10</v>
      </c>
      <c r="I30" s="88"/>
      <c r="J30" s="87">
        <v>9</v>
      </c>
      <c r="K30" s="88"/>
      <c r="L30" s="87">
        <v>8</v>
      </c>
      <c r="M30" s="88"/>
      <c r="N30" s="87">
        <v>8</v>
      </c>
      <c r="O30" s="157">
        <v>9</v>
      </c>
      <c r="P30" s="88"/>
      <c r="Q30" s="87">
        <v>9</v>
      </c>
      <c r="R30" s="96">
        <f t="shared" si="5"/>
        <v>8.571428571428571</v>
      </c>
      <c r="S30" s="8">
        <f t="shared" si="4"/>
        <v>9</v>
      </c>
      <c r="T30">
        <v>10</v>
      </c>
      <c r="U30">
        <v>9</v>
      </c>
    </row>
    <row r="31" spans="1:21" ht="12.75">
      <c r="A31" s="3">
        <f t="shared" si="3"/>
        <v>9.142857142857142</v>
      </c>
      <c r="B31" s="36">
        <v>28</v>
      </c>
      <c r="C31" s="2" t="s">
        <v>208</v>
      </c>
      <c r="D31" s="71">
        <v>2</v>
      </c>
      <c r="E31" s="88"/>
      <c r="F31" s="87">
        <v>9</v>
      </c>
      <c r="G31" s="88"/>
      <c r="H31" s="87">
        <v>9</v>
      </c>
      <c r="I31" s="88"/>
      <c r="J31" s="87">
        <v>9</v>
      </c>
      <c r="K31" s="88"/>
      <c r="L31" s="87">
        <v>9</v>
      </c>
      <c r="M31" s="88"/>
      <c r="N31" s="87">
        <v>9</v>
      </c>
      <c r="O31" s="157">
        <v>9</v>
      </c>
      <c r="P31" s="88"/>
      <c r="Q31" s="87">
        <v>10</v>
      </c>
      <c r="R31" s="96">
        <f t="shared" si="5"/>
        <v>9.142857142857142</v>
      </c>
      <c r="S31" s="8">
        <f t="shared" si="4"/>
        <v>9</v>
      </c>
      <c r="T31">
        <v>10</v>
      </c>
      <c r="U31">
        <v>9</v>
      </c>
    </row>
    <row r="32" spans="2:19" s="5" customFormat="1" ht="12.75">
      <c r="B32" s="6"/>
      <c r="C32" s="297" t="s">
        <v>0</v>
      </c>
      <c r="D32" s="298"/>
      <c r="E32" s="90"/>
      <c r="F32" s="91">
        <f>AVERAGE(F3:F17,F19:F31)</f>
        <v>7.785714285714286</v>
      </c>
      <c r="G32" s="90"/>
      <c r="H32" s="91">
        <f>AVERAGE(H3:H17,H19:H31)</f>
        <v>8.285714285714286</v>
      </c>
      <c r="I32" s="90"/>
      <c r="J32" s="91">
        <f>AVERAGE(J3:J17,J19:J31)</f>
        <v>8.357142857142858</v>
      </c>
      <c r="K32" s="90"/>
      <c r="L32" s="91">
        <f>AVERAGE(L3:L17,L19:L31)</f>
        <v>8</v>
      </c>
      <c r="M32" s="90"/>
      <c r="N32" s="91">
        <f>AVERAGE(N3:N17,N19:N31)</f>
        <v>8.142857142857142</v>
      </c>
      <c r="O32" s="121">
        <f>AVERAGE(O3:O17,O19:O31)</f>
        <v>9.178571428571429</v>
      </c>
      <c r="P32" s="127"/>
      <c r="Q32" s="128">
        <f>AVERAGE(Q3:Q17,Q19:Q31)</f>
        <v>8.678571428571429</v>
      </c>
      <c r="R32" s="81">
        <f>AVERAGE(R3:R17,R19:R31)</f>
        <v>8.104024943310659</v>
      </c>
      <c r="S32" s="11">
        <f>AVERAGE(S3:S17,S19:S31)</f>
        <v>8.357142857142858</v>
      </c>
    </row>
    <row r="33" spans="2:19" s="5" customFormat="1" ht="13.5" thickBot="1">
      <c r="B33" s="6"/>
      <c r="C33" s="7"/>
      <c r="D33" s="76"/>
      <c r="E33" s="289" t="s">
        <v>59</v>
      </c>
      <c r="F33" s="291"/>
      <c r="G33" s="289" t="s">
        <v>60</v>
      </c>
      <c r="H33" s="291"/>
      <c r="I33" s="289" t="s">
        <v>61</v>
      </c>
      <c r="J33" s="291"/>
      <c r="K33" s="289" t="s">
        <v>74</v>
      </c>
      <c r="L33" s="291"/>
      <c r="M33" s="289" t="s">
        <v>67</v>
      </c>
      <c r="N33" s="291"/>
      <c r="O33" s="154" t="s">
        <v>64</v>
      </c>
      <c r="P33" s="289" t="s">
        <v>68</v>
      </c>
      <c r="Q33" s="291"/>
      <c r="R33" s="97"/>
      <c r="S33" s="9"/>
    </row>
    <row r="34" spans="2:19" ht="13.5" thickBot="1">
      <c r="B34" s="302" t="s">
        <v>36</v>
      </c>
      <c r="C34" s="302"/>
      <c r="D34" s="303"/>
      <c r="E34" s="292" t="s">
        <v>80</v>
      </c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304"/>
      <c r="Q34" s="305"/>
      <c r="R34" s="73">
        <f>S34/B31</f>
        <v>1</v>
      </c>
      <c r="S34" s="8">
        <f>COUNTIF(S3:S31,"&gt;3")</f>
        <v>28</v>
      </c>
    </row>
    <row r="35" spans="2:19" ht="12.75">
      <c r="B35" s="303" t="s">
        <v>48</v>
      </c>
      <c r="C35" s="306"/>
      <c r="D35" s="307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155"/>
      <c r="Q35" s="155"/>
      <c r="R35" s="73">
        <f>S35/B31</f>
        <v>0.8571428571428571</v>
      </c>
      <c r="S35" s="8">
        <f>COUNTIF(S3:S31,"&gt;6")</f>
        <v>24</v>
      </c>
    </row>
    <row r="37" spans="3:4" ht="12.75">
      <c r="C37" s="20" t="s">
        <v>82</v>
      </c>
      <c r="D37" t="s">
        <v>87</v>
      </c>
    </row>
    <row r="38" ht="12.75">
      <c r="D38" t="s">
        <v>88</v>
      </c>
    </row>
  </sheetData>
  <sheetProtection/>
  <mergeCells count="11">
    <mergeCell ref="C1:J1"/>
    <mergeCell ref="C32:D32"/>
    <mergeCell ref="E33:F33"/>
    <mergeCell ref="G33:H33"/>
    <mergeCell ref="I33:J33"/>
    <mergeCell ref="B34:D34"/>
    <mergeCell ref="P33:Q33"/>
    <mergeCell ref="E34:Q34"/>
    <mergeCell ref="B35:D35"/>
    <mergeCell ref="K33:L33"/>
    <mergeCell ref="M33:N33"/>
  </mergeCells>
  <conditionalFormatting sqref="S3:S17 S19:S31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R3:R17 R19:R31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workbookViewId="0" topLeftCell="B25">
      <selection activeCell="C15" sqref="C15:D24"/>
    </sheetView>
  </sheetViews>
  <sheetFormatPr defaultColWidth="9.00390625" defaultRowHeight="12.75"/>
  <cols>
    <col min="1" max="1" width="8.00390625" style="0" hidden="1" customWidth="1"/>
    <col min="2" max="2" width="4.375" style="0" customWidth="1"/>
    <col min="3" max="3" width="21.375" style="0" customWidth="1"/>
    <col min="4" max="4" width="8.00390625" style="0" customWidth="1"/>
    <col min="5" max="5" width="5.125" style="0" customWidth="1"/>
    <col min="6" max="6" width="4.75390625" style="0" customWidth="1"/>
    <col min="7" max="7" width="5.375" style="0" customWidth="1"/>
    <col min="8" max="8" width="6.00390625" style="0" customWidth="1"/>
    <col min="9" max="9" width="5.875" style="0" bestFit="1" customWidth="1"/>
    <col min="10" max="10" width="5.75390625" style="0" customWidth="1"/>
    <col min="11" max="12" width="5.875" style="0" bestFit="1" customWidth="1"/>
    <col min="13" max="13" width="5.625" style="0" customWidth="1"/>
    <col min="14" max="14" width="5.125" style="0" customWidth="1"/>
    <col min="15" max="17" width="5.875" style="0" customWidth="1"/>
    <col min="18" max="18" width="9.25390625" style="3" bestFit="1" customWidth="1"/>
    <col min="19" max="19" width="9.25390625" style="10" bestFit="1" customWidth="1"/>
    <col min="21" max="22" width="9.25390625" style="0" bestFit="1" customWidth="1"/>
  </cols>
  <sheetData>
    <row r="1" spans="3:31" ht="13.5" thickBot="1">
      <c r="C1" s="295" t="s">
        <v>126</v>
      </c>
      <c r="D1" s="295"/>
      <c r="E1" s="295"/>
      <c r="F1" s="295"/>
      <c r="G1" s="295"/>
      <c r="H1" s="295"/>
      <c r="I1" s="295"/>
      <c r="J1" s="295"/>
      <c r="K1" s="61"/>
      <c r="L1" s="61"/>
      <c r="M1" s="61"/>
      <c r="N1" s="61"/>
      <c r="O1" s="61"/>
      <c r="P1" s="31"/>
      <c r="Q1" s="31"/>
      <c r="R1" s="61"/>
      <c r="S1" s="61"/>
      <c r="T1" s="31"/>
      <c r="U1" s="31"/>
      <c r="V1" s="31"/>
      <c r="W1" s="31"/>
      <c r="X1" s="31"/>
      <c r="Y1" s="31"/>
      <c r="Z1" s="63"/>
      <c r="AA1" s="64"/>
      <c r="AD1" s="14"/>
      <c r="AE1" s="15"/>
    </row>
    <row r="2" spans="2:27" ht="16.5" customHeight="1" thickBot="1">
      <c r="B2" s="65" t="s">
        <v>77</v>
      </c>
      <c r="C2" s="66" t="s">
        <v>26</v>
      </c>
      <c r="D2" s="67" t="s">
        <v>78</v>
      </c>
      <c r="E2" s="82">
        <v>42261</v>
      </c>
      <c r="F2" s="83">
        <v>42270</v>
      </c>
      <c r="G2" s="82">
        <v>42275</v>
      </c>
      <c r="H2" s="83">
        <v>42278</v>
      </c>
      <c r="I2" s="82">
        <v>42291</v>
      </c>
      <c r="J2" s="83">
        <v>42298</v>
      </c>
      <c r="K2" s="82">
        <v>42319</v>
      </c>
      <c r="L2" s="83">
        <v>42327</v>
      </c>
      <c r="M2" s="82">
        <v>42335</v>
      </c>
      <c r="N2" s="83">
        <v>42341</v>
      </c>
      <c r="O2" s="142">
        <v>42348</v>
      </c>
      <c r="P2" s="82">
        <v>42355</v>
      </c>
      <c r="Q2" s="83">
        <v>42362</v>
      </c>
      <c r="R2" s="68" t="s">
        <v>24</v>
      </c>
      <c r="S2" s="69" t="s">
        <v>21</v>
      </c>
      <c r="T2" s="31"/>
      <c r="U2" s="31"/>
      <c r="V2" s="31"/>
      <c r="W2" s="31"/>
      <c r="X2" s="31"/>
      <c r="Y2" s="31"/>
      <c r="Z2" s="31"/>
      <c r="AA2" s="31"/>
    </row>
    <row r="3" spans="1:22" ht="12.75">
      <c r="A3" s="3">
        <f aca="true" t="shared" si="0" ref="A3:A13">R3</f>
        <v>6.714285714285714</v>
      </c>
      <c r="B3" s="36">
        <v>1</v>
      </c>
      <c r="C3" s="152" t="s">
        <v>209</v>
      </c>
      <c r="D3" s="70">
        <v>6</v>
      </c>
      <c r="E3" s="84"/>
      <c r="F3" s="102">
        <v>7</v>
      </c>
      <c r="G3" s="84"/>
      <c r="H3" s="102">
        <v>6</v>
      </c>
      <c r="I3" s="84"/>
      <c r="J3" s="102">
        <v>5</v>
      </c>
      <c r="K3" s="84"/>
      <c r="L3" s="102">
        <v>6</v>
      </c>
      <c r="M3" s="84"/>
      <c r="N3" s="102">
        <v>7</v>
      </c>
      <c r="O3" s="166">
        <v>7</v>
      </c>
      <c r="P3" s="144" t="s">
        <v>160</v>
      </c>
      <c r="Q3" s="148">
        <v>9</v>
      </c>
      <c r="R3" s="96">
        <f>AVERAGE(E3:Q3)</f>
        <v>6.714285714285714</v>
      </c>
      <c r="S3" s="8">
        <f>ROUND(R3,0)</f>
        <v>7</v>
      </c>
      <c r="T3" s="1" t="s">
        <v>30</v>
      </c>
      <c r="U3" s="1">
        <f>COUNTIF(S3:S24,"&gt;8")</f>
        <v>6</v>
      </c>
      <c r="V3" s="46">
        <f>U3/$B$24</f>
        <v>0.2857142857142857</v>
      </c>
    </row>
    <row r="4" spans="1:22" ht="12.75">
      <c r="A4" s="3">
        <f t="shared" si="0"/>
        <v>7.285714285714286</v>
      </c>
      <c r="B4" s="2">
        <v>2</v>
      </c>
      <c r="C4" s="36" t="s">
        <v>210</v>
      </c>
      <c r="D4" s="70">
        <v>2</v>
      </c>
      <c r="E4" s="86"/>
      <c r="F4" s="103">
        <v>4</v>
      </c>
      <c r="G4" s="88" t="s">
        <v>160</v>
      </c>
      <c r="H4" s="87">
        <v>8</v>
      </c>
      <c r="I4" s="88"/>
      <c r="J4" s="87">
        <v>6</v>
      </c>
      <c r="K4" s="88"/>
      <c r="L4" s="87">
        <v>8</v>
      </c>
      <c r="M4" s="88"/>
      <c r="N4" s="87">
        <v>7</v>
      </c>
      <c r="O4" s="157">
        <v>8</v>
      </c>
      <c r="P4" s="88"/>
      <c r="Q4" s="87">
        <v>10</v>
      </c>
      <c r="R4" s="96">
        <f aca="true" t="shared" si="1" ref="R4:R13">AVERAGE(E4:Q4)</f>
        <v>7.285714285714286</v>
      </c>
      <c r="S4" s="8">
        <v>8</v>
      </c>
      <c r="T4" s="1" t="s">
        <v>31</v>
      </c>
      <c r="U4" s="47">
        <f>COUNTIF(S3:S24,7)+COUNTIF(S3:S24,8)</f>
        <v>8</v>
      </c>
      <c r="V4" s="46">
        <f>U4/$B$24</f>
        <v>0.38095238095238093</v>
      </c>
    </row>
    <row r="5" spans="1:22" ht="12.75">
      <c r="A5" s="3">
        <f t="shared" si="0"/>
        <v>4.8</v>
      </c>
      <c r="B5" s="2">
        <v>3</v>
      </c>
      <c r="C5" s="36" t="s">
        <v>211</v>
      </c>
      <c r="D5" s="70">
        <v>8</v>
      </c>
      <c r="E5" s="86"/>
      <c r="F5" s="87">
        <v>7</v>
      </c>
      <c r="G5" s="88">
        <v>2</v>
      </c>
      <c r="H5" s="103">
        <v>4</v>
      </c>
      <c r="I5" s="88">
        <v>1</v>
      </c>
      <c r="J5" s="103">
        <v>4</v>
      </c>
      <c r="K5" s="86">
        <v>1</v>
      </c>
      <c r="L5" s="103">
        <v>7</v>
      </c>
      <c r="M5" s="88"/>
      <c r="N5" s="103">
        <v>5</v>
      </c>
      <c r="O5" s="157">
        <v>9</v>
      </c>
      <c r="P5" s="88" t="s">
        <v>160</v>
      </c>
      <c r="Q5" s="87">
        <v>8</v>
      </c>
      <c r="R5" s="96">
        <f t="shared" si="1"/>
        <v>4.8</v>
      </c>
      <c r="S5" s="8">
        <f>ROUND(R5,0)</f>
        <v>5</v>
      </c>
      <c r="T5" s="1" t="s">
        <v>32</v>
      </c>
      <c r="U5" s="47">
        <f>COUNTIF(S3:S24,4)+COUNTIF(S3:S24,5)+COUNTIF(S3:S24,6)</f>
        <v>7</v>
      </c>
      <c r="V5" s="46">
        <f>U5/$B$24</f>
        <v>0.3333333333333333</v>
      </c>
    </row>
    <row r="6" spans="1:22" ht="12.75">
      <c r="A6" s="3">
        <f t="shared" si="0"/>
        <v>6.571428571428571</v>
      </c>
      <c r="B6" s="2">
        <v>4</v>
      </c>
      <c r="C6" s="151" t="s">
        <v>212</v>
      </c>
      <c r="D6" s="71">
        <v>4</v>
      </c>
      <c r="E6" s="88"/>
      <c r="F6" s="103">
        <v>9</v>
      </c>
      <c r="G6" s="88"/>
      <c r="H6" s="103">
        <v>4</v>
      </c>
      <c r="I6" s="88"/>
      <c r="J6" s="103">
        <v>6</v>
      </c>
      <c r="K6" s="88"/>
      <c r="L6" s="87">
        <v>6</v>
      </c>
      <c r="M6" s="88"/>
      <c r="N6" s="103">
        <v>6</v>
      </c>
      <c r="O6" s="141">
        <v>7</v>
      </c>
      <c r="P6" s="86"/>
      <c r="Q6" s="103">
        <v>8</v>
      </c>
      <c r="R6" s="96">
        <f t="shared" si="1"/>
        <v>6.571428571428571</v>
      </c>
      <c r="S6" s="8">
        <f>ROUND(R6,0)</f>
        <v>7</v>
      </c>
      <c r="T6" s="1" t="s">
        <v>33</v>
      </c>
      <c r="U6" s="1">
        <f>COUNTIF(S3:S24,"&lt;4")</f>
        <v>0</v>
      </c>
      <c r="V6" s="46">
        <f>U6/$B$24</f>
        <v>0</v>
      </c>
    </row>
    <row r="7" spans="1:22" ht="12.75">
      <c r="A7" s="3">
        <f t="shared" si="0"/>
        <v>6.571428571428571</v>
      </c>
      <c r="B7" s="2">
        <v>5</v>
      </c>
      <c r="C7" s="36" t="s">
        <v>213</v>
      </c>
      <c r="D7" s="70">
        <v>5</v>
      </c>
      <c r="E7" s="88"/>
      <c r="F7" s="103">
        <v>5</v>
      </c>
      <c r="G7" s="88"/>
      <c r="H7" s="103">
        <v>7</v>
      </c>
      <c r="I7" s="88"/>
      <c r="J7" s="87">
        <v>4</v>
      </c>
      <c r="K7" s="88"/>
      <c r="L7" s="87">
        <v>7</v>
      </c>
      <c r="M7" s="88"/>
      <c r="N7" s="87">
        <v>7</v>
      </c>
      <c r="O7" s="157">
        <v>7</v>
      </c>
      <c r="P7" s="88"/>
      <c r="Q7" s="87">
        <v>9</v>
      </c>
      <c r="R7" s="96">
        <f t="shared" si="1"/>
        <v>6.571428571428571</v>
      </c>
      <c r="S7" s="8">
        <f aca="true" t="shared" si="2" ref="S7:S13">ROUND(R7,0)</f>
        <v>7</v>
      </c>
      <c r="T7" s="48" t="s">
        <v>34</v>
      </c>
      <c r="U7" s="1">
        <f>B24-SUM(U3:U6)</f>
        <v>0</v>
      </c>
      <c r="V7" s="46">
        <f>U7/$B$24</f>
        <v>0</v>
      </c>
    </row>
    <row r="8" spans="1:19" ht="12.75">
      <c r="A8" s="3">
        <f t="shared" si="0"/>
        <v>8.428571428571429</v>
      </c>
      <c r="B8" s="2">
        <v>6</v>
      </c>
      <c r="C8" s="2" t="s">
        <v>214</v>
      </c>
      <c r="D8" s="71">
        <v>9</v>
      </c>
      <c r="E8" s="88"/>
      <c r="F8" s="87">
        <v>8</v>
      </c>
      <c r="G8" s="88"/>
      <c r="H8" s="87">
        <v>9</v>
      </c>
      <c r="I8" s="88"/>
      <c r="J8" s="87">
        <v>9</v>
      </c>
      <c r="K8" s="88"/>
      <c r="L8" s="87">
        <v>7</v>
      </c>
      <c r="M8" s="88" t="s">
        <v>160</v>
      </c>
      <c r="N8" s="103">
        <v>7</v>
      </c>
      <c r="O8" s="157">
        <v>10</v>
      </c>
      <c r="P8" s="88"/>
      <c r="Q8" s="87">
        <v>9</v>
      </c>
      <c r="R8" s="96">
        <f t="shared" si="1"/>
        <v>8.428571428571429</v>
      </c>
      <c r="S8" s="8">
        <v>9</v>
      </c>
    </row>
    <row r="9" spans="1:19" ht="12.75">
      <c r="A9" s="3">
        <f t="shared" si="0"/>
        <v>9.285714285714286</v>
      </c>
      <c r="B9" s="2">
        <v>7</v>
      </c>
      <c r="C9" s="2" t="s">
        <v>215</v>
      </c>
      <c r="D9" s="71">
        <v>12</v>
      </c>
      <c r="E9" s="88"/>
      <c r="F9" s="103">
        <v>9</v>
      </c>
      <c r="G9" s="88"/>
      <c r="H9" s="103">
        <v>9</v>
      </c>
      <c r="I9" s="88"/>
      <c r="J9" s="87">
        <v>9</v>
      </c>
      <c r="K9" s="88"/>
      <c r="L9" s="87">
        <v>10</v>
      </c>
      <c r="M9" s="88"/>
      <c r="N9" s="87">
        <v>10</v>
      </c>
      <c r="O9" s="141">
        <v>8</v>
      </c>
      <c r="P9" s="86"/>
      <c r="Q9" s="103">
        <v>10</v>
      </c>
      <c r="R9" s="96">
        <f t="shared" si="1"/>
        <v>9.285714285714286</v>
      </c>
      <c r="S9" s="8">
        <v>10</v>
      </c>
    </row>
    <row r="10" spans="1:19" ht="12.75">
      <c r="A10" s="3">
        <f t="shared" si="0"/>
        <v>7</v>
      </c>
      <c r="B10" s="2">
        <v>8</v>
      </c>
      <c r="C10" s="2" t="s">
        <v>216</v>
      </c>
      <c r="D10" s="71">
        <v>3</v>
      </c>
      <c r="E10" s="88"/>
      <c r="F10" s="103">
        <v>6</v>
      </c>
      <c r="G10" s="88"/>
      <c r="H10" s="103">
        <v>5</v>
      </c>
      <c r="I10" s="88"/>
      <c r="J10" s="87">
        <v>5</v>
      </c>
      <c r="K10" s="88"/>
      <c r="L10" s="87">
        <v>7</v>
      </c>
      <c r="M10" s="88"/>
      <c r="N10" s="87">
        <v>7</v>
      </c>
      <c r="O10" s="157">
        <v>10</v>
      </c>
      <c r="P10" s="88"/>
      <c r="Q10" s="87">
        <v>9</v>
      </c>
      <c r="R10" s="96">
        <f t="shared" si="1"/>
        <v>7</v>
      </c>
      <c r="S10" s="8">
        <f t="shared" si="2"/>
        <v>7</v>
      </c>
    </row>
    <row r="11" spans="1:19" ht="12.75">
      <c r="A11" s="3">
        <f t="shared" si="0"/>
        <v>3.888888888888889</v>
      </c>
      <c r="B11" s="2">
        <v>9</v>
      </c>
      <c r="C11" s="2" t="s">
        <v>217</v>
      </c>
      <c r="D11" s="71">
        <v>7</v>
      </c>
      <c r="E11" s="86"/>
      <c r="F11" s="103">
        <v>6</v>
      </c>
      <c r="G11" s="88">
        <v>1</v>
      </c>
      <c r="H11" s="103">
        <v>4</v>
      </c>
      <c r="I11" s="88"/>
      <c r="J11" s="103">
        <v>4</v>
      </c>
      <c r="K11" s="88">
        <v>1</v>
      </c>
      <c r="L11" s="103">
        <v>4</v>
      </c>
      <c r="M11" s="88"/>
      <c r="N11" s="103">
        <v>4</v>
      </c>
      <c r="O11" s="141">
        <v>4</v>
      </c>
      <c r="P11" s="88" t="s">
        <v>160</v>
      </c>
      <c r="Q11" s="103">
        <v>7</v>
      </c>
      <c r="R11" s="96">
        <f t="shared" si="1"/>
        <v>3.888888888888889</v>
      </c>
      <c r="S11" s="8">
        <f t="shared" si="2"/>
        <v>4</v>
      </c>
    </row>
    <row r="12" spans="1:19" ht="12.75">
      <c r="A12" s="3">
        <f t="shared" si="0"/>
        <v>4.888888888888889</v>
      </c>
      <c r="B12" s="2">
        <v>10</v>
      </c>
      <c r="C12" s="2" t="s">
        <v>218</v>
      </c>
      <c r="D12" s="71">
        <v>10</v>
      </c>
      <c r="E12" s="88">
        <v>1</v>
      </c>
      <c r="F12" s="103">
        <v>4</v>
      </c>
      <c r="G12" s="86"/>
      <c r="H12" s="103">
        <v>4</v>
      </c>
      <c r="I12" s="86"/>
      <c r="J12" s="103">
        <v>6</v>
      </c>
      <c r="K12" s="88">
        <v>2</v>
      </c>
      <c r="L12" s="103">
        <v>6</v>
      </c>
      <c r="M12" s="88"/>
      <c r="N12" s="87">
        <v>6</v>
      </c>
      <c r="O12" s="141">
        <v>9</v>
      </c>
      <c r="P12" s="86"/>
      <c r="Q12" s="103">
        <v>6</v>
      </c>
      <c r="R12" s="96">
        <f t="shared" si="1"/>
        <v>4.888888888888889</v>
      </c>
      <c r="S12" s="8">
        <f t="shared" si="2"/>
        <v>5</v>
      </c>
    </row>
    <row r="13" spans="1:19" ht="13.5" thickBot="1">
      <c r="A13" s="3">
        <f t="shared" si="0"/>
        <v>8.5</v>
      </c>
      <c r="B13" s="2">
        <v>11</v>
      </c>
      <c r="C13" s="151" t="s">
        <v>219</v>
      </c>
      <c r="D13" s="71">
        <v>11</v>
      </c>
      <c r="E13" s="88"/>
      <c r="F13" s="103">
        <v>10</v>
      </c>
      <c r="G13" s="86"/>
      <c r="H13" s="103">
        <v>10</v>
      </c>
      <c r="I13" s="86"/>
      <c r="J13" s="87">
        <v>10</v>
      </c>
      <c r="K13" s="88">
        <v>2</v>
      </c>
      <c r="L13" s="103">
        <v>9</v>
      </c>
      <c r="M13" s="88"/>
      <c r="N13" s="87">
        <v>9</v>
      </c>
      <c r="O13" s="141">
        <v>9</v>
      </c>
      <c r="P13" s="86"/>
      <c r="Q13" s="103">
        <v>9</v>
      </c>
      <c r="R13" s="96">
        <f t="shared" si="1"/>
        <v>8.5</v>
      </c>
      <c r="S13" s="8">
        <f t="shared" si="2"/>
        <v>9</v>
      </c>
    </row>
    <row r="14" spans="2:27" ht="16.5" customHeight="1" thickBot="1">
      <c r="B14" s="65" t="s">
        <v>77</v>
      </c>
      <c r="C14" s="66" t="s">
        <v>26</v>
      </c>
      <c r="D14" s="67" t="s">
        <v>78</v>
      </c>
      <c r="E14" s="82">
        <v>42264</v>
      </c>
      <c r="F14" s="83">
        <v>42271</v>
      </c>
      <c r="G14" s="82">
        <v>42277</v>
      </c>
      <c r="H14" s="83">
        <v>42284</v>
      </c>
      <c r="I14" s="82">
        <v>42292</v>
      </c>
      <c r="J14" s="83">
        <v>42299</v>
      </c>
      <c r="K14" s="82">
        <v>42326</v>
      </c>
      <c r="L14" s="83">
        <v>42333</v>
      </c>
      <c r="M14" s="82">
        <v>42340</v>
      </c>
      <c r="N14" s="83">
        <v>42347</v>
      </c>
      <c r="O14" s="142">
        <v>42354</v>
      </c>
      <c r="P14" s="82">
        <v>42361</v>
      </c>
      <c r="Q14" s="83">
        <v>42368</v>
      </c>
      <c r="R14" s="68" t="s">
        <v>24</v>
      </c>
      <c r="S14" s="69" t="s">
        <v>21</v>
      </c>
      <c r="T14" s="30" t="s">
        <v>260</v>
      </c>
      <c r="U14" s="30" t="s">
        <v>261</v>
      </c>
      <c r="V14" s="31" t="s">
        <v>262</v>
      </c>
      <c r="W14" s="31"/>
      <c r="X14" s="31"/>
      <c r="Y14" s="31"/>
      <c r="Z14" s="31"/>
      <c r="AA14" s="31"/>
    </row>
    <row r="15" spans="1:21" ht="12.75">
      <c r="A15" s="3">
        <f aca="true" t="shared" si="3" ref="A15:A24">R15</f>
        <v>8.428571428571429</v>
      </c>
      <c r="B15" s="36">
        <v>12</v>
      </c>
      <c r="C15" s="36" t="s">
        <v>220</v>
      </c>
      <c r="D15" s="70">
        <v>3</v>
      </c>
      <c r="E15" s="89"/>
      <c r="F15" s="102">
        <v>9</v>
      </c>
      <c r="G15" s="84"/>
      <c r="H15" s="102">
        <v>7</v>
      </c>
      <c r="I15" s="89"/>
      <c r="J15" s="85">
        <v>8</v>
      </c>
      <c r="K15" s="89" t="s">
        <v>160</v>
      </c>
      <c r="L15" s="85">
        <v>8</v>
      </c>
      <c r="M15" s="89"/>
      <c r="N15" s="102">
        <v>8</v>
      </c>
      <c r="O15" s="157">
        <v>9</v>
      </c>
      <c r="P15" s="89"/>
      <c r="Q15" s="102">
        <v>10</v>
      </c>
      <c r="R15" s="96">
        <f>AVERAGE(E15:Q15)</f>
        <v>8.428571428571429</v>
      </c>
      <c r="S15" s="8">
        <v>9</v>
      </c>
      <c r="T15">
        <v>1</v>
      </c>
      <c r="U15">
        <v>1</v>
      </c>
    </row>
    <row r="16" spans="1:21" ht="12.75">
      <c r="A16" s="3">
        <f t="shared" si="3"/>
        <v>4.5</v>
      </c>
      <c r="B16" s="36">
        <v>13</v>
      </c>
      <c r="C16" s="152" t="s">
        <v>221</v>
      </c>
      <c r="D16" s="70">
        <v>13</v>
      </c>
      <c r="E16" s="89">
        <v>1</v>
      </c>
      <c r="F16" s="102">
        <v>4</v>
      </c>
      <c r="G16" s="89">
        <v>1</v>
      </c>
      <c r="H16" s="102">
        <v>5</v>
      </c>
      <c r="I16" s="89">
        <v>1</v>
      </c>
      <c r="J16" s="102">
        <v>6</v>
      </c>
      <c r="K16" s="89"/>
      <c r="L16" s="85">
        <v>5</v>
      </c>
      <c r="M16" s="89"/>
      <c r="N16" s="85">
        <v>6</v>
      </c>
      <c r="O16" s="156">
        <v>7</v>
      </c>
      <c r="P16" s="88"/>
      <c r="Q16" s="87">
        <v>9</v>
      </c>
      <c r="R16" s="96">
        <f aca="true" t="shared" si="4" ref="R16:R24">AVERAGE(E16:Q16)</f>
        <v>4.5</v>
      </c>
      <c r="S16" s="8">
        <f aca="true" t="shared" si="5" ref="S16:S23">ROUND(R16,0)</f>
        <v>5</v>
      </c>
      <c r="T16">
        <v>1</v>
      </c>
      <c r="U16">
        <v>1</v>
      </c>
    </row>
    <row r="17" spans="1:21" ht="12.75">
      <c r="A17" s="3">
        <f t="shared" si="3"/>
        <v>5</v>
      </c>
      <c r="B17" s="36">
        <v>14</v>
      </c>
      <c r="C17" s="36" t="s">
        <v>222</v>
      </c>
      <c r="D17" s="70">
        <v>2</v>
      </c>
      <c r="E17" s="88"/>
      <c r="F17" s="103">
        <v>5</v>
      </c>
      <c r="G17" s="88">
        <v>1</v>
      </c>
      <c r="H17" s="103">
        <v>4</v>
      </c>
      <c r="I17" s="88"/>
      <c r="J17" s="103">
        <v>5</v>
      </c>
      <c r="K17" s="86"/>
      <c r="L17" s="103">
        <v>4</v>
      </c>
      <c r="M17" s="88"/>
      <c r="N17" s="103">
        <v>6</v>
      </c>
      <c r="O17" s="157">
        <v>6</v>
      </c>
      <c r="P17" s="88" t="s">
        <v>160</v>
      </c>
      <c r="Q17" s="87">
        <v>9</v>
      </c>
      <c r="R17" s="96">
        <f t="shared" si="4"/>
        <v>5</v>
      </c>
      <c r="S17" s="8">
        <f t="shared" si="5"/>
        <v>5</v>
      </c>
      <c r="T17">
        <v>1</v>
      </c>
      <c r="U17">
        <v>1</v>
      </c>
    </row>
    <row r="18" spans="1:21" ht="12.75">
      <c r="A18" s="3">
        <f t="shared" si="3"/>
        <v>7.571428571428571</v>
      </c>
      <c r="B18" s="36">
        <v>15</v>
      </c>
      <c r="C18" s="2" t="s">
        <v>223</v>
      </c>
      <c r="D18" s="71">
        <v>4</v>
      </c>
      <c r="E18" s="88"/>
      <c r="F18" s="87">
        <v>10</v>
      </c>
      <c r="G18" s="88"/>
      <c r="H18" s="103">
        <v>8</v>
      </c>
      <c r="I18" s="88"/>
      <c r="J18" s="103">
        <v>6</v>
      </c>
      <c r="K18" s="88"/>
      <c r="L18" s="103">
        <v>4</v>
      </c>
      <c r="M18" s="88"/>
      <c r="N18" s="87">
        <v>7</v>
      </c>
      <c r="O18" s="157">
        <v>8</v>
      </c>
      <c r="P18" s="88"/>
      <c r="Q18" s="87">
        <v>10</v>
      </c>
      <c r="R18" s="96">
        <f t="shared" si="4"/>
        <v>7.571428571428571</v>
      </c>
      <c r="S18" s="8">
        <f t="shared" si="5"/>
        <v>8</v>
      </c>
      <c r="T18">
        <v>1</v>
      </c>
      <c r="U18">
        <v>1</v>
      </c>
    </row>
    <row r="19" spans="1:21" ht="12.75">
      <c r="A19" s="3">
        <f t="shared" si="3"/>
        <v>6</v>
      </c>
      <c r="B19" s="36">
        <v>16</v>
      </c>
      <c r="C19" s="151" t="s">
        <v>224</v>
      </c>
      <c r="D19" s="71">
        <v>11</v>
      </c>
      <c r="E19" s="88">
        <v>2</v>
      </c>
      <c r="F19" s="87">
        <v>7</v>
      </c>
      <c r="G19" s="88"/>
      <c r="H19" s="87">
        <v>10</v>
      </c>
      <c r="I19" s="88"/>
      <c r="J19" s="103">
        <v>6</v>
      </c>
      <c r="K19" s="88">
        <v>2</v>
      </c>
      <c r="L19" s="87">
        <v>1</v>
      </c>
      <c r="M19" s="88"/>
      <c r="N19" s="103">
        <v>7</v>
      </c>
      <c r="O19" s="157">
        <v>10</v>
      </c>
      <c r="P19" s="88"/>
      <c r="Q19" s="87">
        <v>9</v>
      </c>
      <c r="R19" s="96">
        <f t="shared" si="4"/>
        <v>6</v>
      </c>
      <c r="S19" s="8">
        <f t="shared" si="5"/>
        <v>6</v>
      </c>
      <c r="T19">
        <v>1</v>
      </c>
      <c r="U19">
        <v>1</v>
      </c>
    </row>
    <row r="20" spans="1:21" ht="12.75">
      <c r="A20" s="3">
        <f t="shared" si="3"/>
        <v>8.428571428571429</v>
      </c>
      <c r="B20" s="36">
        <v>17</v>
      </c>
      <c r="C20" s="151" t="s">
        <v>225</v>
      </c>
      <c r="D20" s="71">
        <v>10</v>
      </c>
      <c r="E20" s="88"/>
      <c r="F20" s="87">
        <v>9</v>
      </c>
      <c r="G20" s="88"/>
      <c r="H20" s="87">
        <v>10</v>
      </c>
      <c r="I20" s="88"/>
      <c r="J20" s="87">
        <v>5</v>
      </c>
      <c r="K20" s="88"/>
      <c r="L20" s="103">
        <v>7</v>
      </c>
      <c r="M20" s="88"/>
      <c r="N20" s="103">
        <v>8</v>
      </c>
      <c r="O20" s="157">
        <v>10</v>
      </c>
      <c r="P20" s="88"/>
      <c r="Q20" s="87">
        <v>10</v>
      </c>
      <c r="R20" s="96">
        <f t="shared" si="4"/>
        <v>8.428571428571429</v>
      </c>
      <c r="S20" s="8">
        <v>9</v>
      </c>
      <c r="T20">
        <v>1</v>
      </c>
      <c r="U20">
        <v>1</v>
      </c>
    </row>
    <row r="21" spans="1:21" ht="12.75">
      <c r="A21" s="3">
        <f t="shared" si="3"/>
        <v>6.75</v>
      </c>
      <c r="B21" s="36">
        <v>18</v>
      </c>
      <c r="C21" s="2" t="s">
        <v>226</v>
      </c>
      <c r="D21" s="71">
        <v>6</v>
      </c>
      <c r="E21" s="88"/>
      <c r="F21" s="87">
        <v>8</v>
      </c>
      <c r="G21" s="88">
        <v>1</v>
      </c>
      <c r="H21" s="103">
        <v>7</v>
      </c>
      <c r="I21" s="88"/>
      <c r="J21" s="87">
        <v>5</v>
      </c>
      <c r="K21" s="88" t="s">
        <v>160</v>
      </c>
      <c r="L21" s="87">
        <v>8</v>
      </c>
      <c r="M21" s="88"/>
      <c r="N21" s="87">
        <v>9</v>
      </c>
      <c r="O21" s="157">
        <v>9</v>
      </c>
      <c r="P21" s="88"/>
      <c r="Q21" s="87">
        <v>7</v>
      </c>
      <c r="R21" s="96">
        <f t="shared" si="4"/>
        <v>6.75</v>
      </c>
      <c r="S21" s="8">
        <f t="shared" si="5"/>
        <v>7</v>
      </c>
      <c r="T21">
        <v>1</v>
      </c>
      <c r="U21">
        <v>1</v>
      </c>
    </row>
    <row r="22" spans="1:21" ht="12.75">
      <c r="A22" s="3">
        <f t="shared" si="3"/>
        <v>8.714285714285714</v>
      </c>
      <c r="B22" s="36">
        <v>19</v>
      </c>
      <c r="C22" s="2" t="s">
        <v>227</v>
      </c>
      <c r="D22" s="71">
        <v>12</v>
      </c>
      <c r="E22" s="88"/>
      <c r="F22" s="87">
        <v>8</v>
      </c>
      <c r="G22" s="88"/>
      <c r="H22" s="103">
        <v>10</v>
      </c>
      <c r="I22" s="88" t="s">
        <v>160</v>
      </c>
      <c r="J22" s="87">
        <v>9</v>
      </c>
      <c r="K22" s="88"/>
      <c r="L22" s="103">
        <v>6</v>
      </c>
      <c r="M22" s="88"/>
      <c r="N22" s="103">
        <v>9</v>
      </c>
      <c r="O22" s="157">
        <v>10</v>
      </c>
      <c r="P22" s="88"/>
      <c r="Q22" s="87">
        <v>9</v>
      </c>
      <c r="R22" s="96">
        <f t="shared" si="4"/>
        <v>8.714285714285714</v>
      </c>
      <c r="S22" s="8">
        <f t="shared" si="5"/>
        <v>9</v>
      </c>
      <c r="T22">
        <v>1</v>
      </c>
      <c r="U22">
        <v>1</v>
      </c>
    </row>
    <row r="23" spans="1:21" ht="12.75">
      <c r="A23" s="3">
        <f t="shared" si="3"/>
        <v>5.25</v>
      </c>
      <c r="B23" s="36">
        <v>20</v>
      </c>
      <c r="C23" s="2" t="s">
        <v>228</v>
      </c>
      <c r="D23" s="71">
        <v>5</v>
      </c>
      <c r="E23" s="88"/>
      <c r="F23" s="87">
        <v>7</v>
      </c>
      <c r="G23" s="86">
        <v>1</v>
      </c>
      <c r="H23" s="103">
        <v>6</v>
      </c>
      <c r="I23" s="88"/>
      <c r="J23" s="103">
        <v>6</v>
      </c>
      <c r="K23" s="86"/>
      <c r="L23" s="103">
        <v>5</v>
      </c>
      <c r="M23" s="88" t="s">
        <v>160</v>
      </c>
      <c r="N23" s="103">
        <v>4</v>
      </c>
      <c r="O23" s="157">
        <v>9</v>
      </c>
      <c r="P23" s="88"/>
      <c r="Q23" s="87">
        <v>4</v>
      </c>
      <c r="R23" s="96">
        <f t="shared" si="4"/>
        <v>5.25</v>
      </c>
      <c r="S23" s="8">
        <f t="shared" si="5"/>
        <v>5</v>
      </c>
      <c r="T23">
        <v>1</v>
      </c>
      <c r="U23">
        <v>1</v>
      </c>
    </row>
    <row r="24" spans="1:21" ht="12.75">
      <c r="A24" s="3">
        <f t="shared" si="3"/>
        <v>6.714285714285714</v>
      </c>
      <c r="B24" s="36">
        <v>21</v>
      </c>
      <c r="C24" s="2" t="s">
        <v>229</v>
      </c>
      <c r="D24" s="71">
        <v>9</v>
      </c>
      <c r="E24" s="88"/>
      <c r="F24" s="87">
        <v>4</v>
      </c>
      <c r="G24" s="88"/>
      <c r="H24" s="87">
        <v>9</v>
      </c>
      <c r="I24" s="88"/>
      <c r="J24" s="103">
        <v>5</v>
      </c>
      <c r="K24" s="88"/>
      <c r="L24" s="103">
        <v>6</v>
      </c>
      <c r="M24" s="88"/>
      <c r="N24" s="103">
        <v>5</v>
      </c>
      <c r="O24" s="157">
        <v>9</v>
      </c>
      <c r="P24" s="88"/>
      <c r="Q24" s="103">
        <v>9</v>
      </c>
      <c r="R24" s="96">
        <f t="shared" si="4"/>
        <v>6.714285714285714</v>
      </c>
      <c r="S24" s="8">
        <f>ROUND(R24,0)</f>
        <v>7</v>
      </c>
      <c r="T24">
        <v>1</v>
      </c>
      <c r="U24">
        <v>1</v>
      </c>
    </row>
    <row r="25" spans="2:19" s="5" customFormat="1" ht="13.5" thickBot="1">
      <c r="B25" s="6"/>
      <c r="C25" s="297" t="s">
        <v>0</v>
      </c>
      <c r="D25" s="298"/>
      <c r="E25" s="90"/>
      <c r="F25" s="91">
        <f>AVERAGE(F3:F13,F15:F24)</f>
        <v>6.9523809523809526</v>
      </c>
      <c r="G25" s="90"/>
      <c r="H25" s="91">
        <f>AVERAGE(H3:H13,H15:H24)</f>
        <v>6.9523809523809526</v>
      </c>
      <c r="I25" s="90"/>
      <c r="J25" s="91">
        <f>AVERAGE(J3:J13,J15:J24)</f>
        <v>6.142857142857143</v>
      </c>
      <c r="K25" s="90"/>
      <c r="L25" s="91">
        <f>AVERAGE(L3:L13,L15:L24)</f>
        <v>6.238095238095238</v>
      </c>
      <c r="M25" s="90"/>
      <c r="N25" s="91">
        <f>AVERAGE(N3:N13,N15:N24)</f>
        <v>6.857142857142857</v>
      </c>
      <c r="O25" s="121">
        <f>AVERAGE(O3:O13,O15:O24)</f>
        <v>8.333333333333334</v>
      </c>
      <c r="P25" s="159"/>
      <c r="Q25" s="159">
        <f>AVERAGE(Q3:Q13,Q15:Q24)</f>
        <v>8.571428571428571</v>
      </c>
      <c r="R25" s="81">
        <f>AVERAGE(R3:R13,R15:R24)</f>
        <v>6.728193499622072</v>
      </c>
      <c r="S25" s="11">
        <f>AVERAGE(S3:S13,S15:S24)</f>
        <v>7.0476190476190474</v>
      </c>
    </row>
    <row r="26" spans="2:19" s="5" customFormat="1" ht="13.5" thickBot="1">
      <c r="B26" s="6"/>
      <c r="C26" s="7"/>
      <c r="D26" s="76"/>
      <c r="E26" s="289" t="s">
        <v>59</v>
      </c>
      <c r="F26" s="291"/>
      <c r="G26" s="289" t="s">
        <v>60</v>
      </c>
      <c r="H26" s="291"/>
      <c r="I26" s="289" t="s">
        <v>61</v>
      </c>
      <c r="J26" s="291"/>
      <c r="K26" s="289" t="s">
        <v>74</v>
      </c>
      <c r="L26" s="291"/>
      <c r="M26" s="289" t="s">
        <v>67</v>
      </c>
      <c r="N26" s="291"/>
      <c r="O26" s="95" t="s">
        <v>64</v>
      </c>
      <c r="P26" s="292" t="s">
        <v>68</v>
      </c>
      <c r="Q26" s="294"/>
      <c r="R26" s="97"/>
      <c r="S26" s="9"/>
    </row>
    <row r="27" spans="2:19" ht="13.5" thickBot="1">
      <c r="B27" s="302" t="s">
        <v>36</v>
      </c>
      <c r="C27" s="302"/>
      <c r="D27" s="303"/>
      <c r="E27" s="292" t="s">
        <v>80</v>
      </c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4"/>
      <c r="R27" s="73">
        <f>S27/B24</f>
        <v>1</v>
      </c>
      <c r="S27" s="8">
        <f>COUNTIF(S3:S24,"&gt;3")</f>
        <v>21</v>
      </c>
    </row>
    <row r="28" spans="2:19" ht="12.75">
      <c r="B28" s="303" t="s">
        <v>48</v>
      </c>
      <c r="C28" s="306"/>
      <c r="D28" s="307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155"/>
      <c r="Q28" s="155"/>
      <c r="R28" s="73">
        <f>S28/B24</f>
        <v>0.6666666666666666</v>
      </c>
      <c r="S28" s="8">
        <f>COUNTIF(S3:S24,"&gt;6")</f>
        <v>14</v>
      </c>
    </row>
    <row r="30" spans="3:4" ht="12.75">
      <c r="C30" s="20" t="s">
        <v>82</v>
      </c>
      <c r="D30" t="s">
        <v>83</v>
      </c>
    </row>
    <row r="31" ht="12.75">
      <c r="D31" t="s">
        <v>84</v>
      </c>
    </row>
  </sheetData>
  <sheetProtection/>
  <mergeCells count="11">
    <mergeCell ref="C1:J1"/>
    <mergeCell ref="C25:D25"/>
    <mergeCell ref="E26:F26"/>
    <mergeCell ref="G26:H26"/>
    <mergeCell ref="I26:J26"/>
    <mergeCell ref="P26:Q26"/>
    <mergeCell ref="E27:Q27"/>
    <mergeCell ref="B27:D27"/>
    <mergeCell ref="B28:D28"/>
    <mergeCell ref="K26:L26"/>
    <mergeCell ref="M26:N26"/>
  </mergeCells>
  <conditionalFormatting sqref="S15:S24 S3:S1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R15:R24 R3:R1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3"/>
  <sheetViews>
    <sheetView zoomScale="95" zoomScaleNormal="95" zoomScalePageLayoutView="0" workbookViewId="0" topLeftCell="B10">
      <selection activeCell="AD15" sqref="AD15"/>
    </sheetView>
  </sheetViews>
  <sheetFormatPr defaultColWidth="9.00390625" defaultRowHeight="12.75"/>
  <cols>
    <col min="1" max="1" width="8.875" style="0" hidden="1" customWidth="1"/>
    <col min="2" max="2" width="4.375" style="0" customWidth="1"/>
    <col min="3" max="3" width="23.625" style="0" customWidth="1"/>
    <col min="4" max="4" width="8.875" style="0" customWidth="1"/>
    <col min="5" max="6" width="4.75390625" style="0" customWidth="1"/>
    <col min="7" max="7" width="4.875" style="0" customWidth="1"/>
    <col min="8" max="8" width="5.125" style="0" customWidth="1"/>
    <col min="9" max="9" width="5.875" style="0" bestFit="1" customWidth="1"/>
    <col min="10" max="14" width="5.875" style="0" customWidth="1"/>
    <col min="15" max="15" width="6.25390625" style="0" customWidth="1"/>
    <col min="16" max="16" width="5.875" style="0" customWidth="1"/>
    <col min="17" max="18" width="5.75390625" style="0" customWidth="1"/>
    <col min="19" max="19" width="5.625" style="0" customWidth="1"/>
    <col min="20" max="20" width="5.875" style="0" customWidth="1"/>
    <col min="21" max="21" width="6.125" style="0" customWidth="1"/>
    <col min="22" max="22" width="5.875" style="0" customWidth="1"/>
    <col min="23" max="23" width="6.125" style="0" customWidth="1"/>
    <col min="24" max="25" width="5.875" style="0" customWidth="1"/>
    <col min="26" max="26" width="6.125" style="0" customWidth="1"/>
    <col min="27" max="28" width="5.875" style="0" customWidth="1"/>
    <col min="29" max="29" width="9.25390625" style="3" bestFit="1" customWidth="1"/>
    <col min="30" max="30" width="9.25390625" style="10" bestFit="1" customWidth="1"/>
    <col min="32" max="33" width="9.25390625" style="0" bestFit="1" customWidth="1"/>
  </cols>
  <sheetData>
    <row r="1" spans="3:42" ht="13.5" thickBot="1">
      <c r="C1" s="300" t="s">
        <v>127</v>
      </c>
      <c r="D1" s="300"/>
      <c r="E1" s="301"/>
      <c r="F1" s="301"/>
      <c r="G1" s="301"/>
      <c r="H1" s="301"/>
      <c r="I1" s="301"/>
      <c r="J1" s="31"/>
      <c r="K1" s="31"/>
      <c r="L1" s="31"/>
      <c r="M1" s="31"/>
      <c r="N1" s="31"/>
      <c r="O1" s="6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61"/>
      <c r="AD1" s="61"/>
      <c r="AE1" s="31"/>
      <c r="AF1" s="31"/>
      <c r="AG1" s="31"/>
      <c r="AH1" s="31"/>
      <c r="AI1" s="31"/>
      <c r="AJ1" s="31"/>
      <c r="AK1" s="63"/>
      <c r="AL1" s="64"/>
      <c r="AO1" s="14"/>
      <c r="AP1" s="15"/>
    </row>
    <row r="2" spans="2:38" ht="16.5" customHeight="1" thickBot="1">
      <c r="B2" s="65" t="s">
        <v>77</v>
      </c>
      <c r="C2" s="66" t="s">
        <v>26</v>
      </c>
      <c r="D2" s="67" t="s">
        <v>78</v>
      </c>
      <c r="E2" s="165">
        <v>42254</v>
      </c>
      <c r="F2" s="181">
        <v>42258</v>
      </c>
      <c r="G2" s="160">
        <v>42275</v>
      </c>
      <c r="H2" s="129">
        <v>42276</v>
      </c>
      <c r="I2" s="181">
        <v>42289</v>
      </c>
      <c r="J2" s="160">
        <v>42296</v>
      </c>
      <c r="K2" s="129">
        <v>42300</v>
      </c>
      <c r="L2" s="129">
        <v>42307</v>
      </c>
      <c r="M2" s="160">
        <v>42314</v>
      </c>
      <c r="N2" s="83">
        <v>42317</v>
      </c>
      <c r="O2" s="135">
        <v>42318</v>
      </c>
      <c r="P2" s="83">
        <v>42328</v>
      </c>
      <c r="Q2" s="131">
        <v>42332</v>
      </c>
      <c r="R2" s="129">
        <v>42335</v>
      </c>
      <c r="S2" s="160">
        <v>42342</v>
      </c>
      <c r="T2" s="129">
        <v>42345</v>
      </c>
      <c r="U2" s="83">
        <v>42349</v>
      </c>
      <c r="V2" s="165">
        <v>42352</v>
      </c>
      <c r="W2" s="160">
        <v>42359</v>
      </c>
      <c r="X2" s="83">
        <v>42360</v>
      </c>
      <c r="Y2" s="165">
        <v>42366</v>
      </c>
      <c r="Z2" s="171">
        <v>42367</v>
      </c>
      <c r="AA2" s="135">
        <v>42373</v>
      </c>
      <c r="AB2" s="177">
        <v>42374</v>
      </c>
      <c r="AC2" s="68" t="s">
        <v>24</v>
      </c>
      <c r="AD2" s="69" t="s">
        <v>79</v>
      </c>
      <c r="AE2" s="31"/>
      <c r="AF2" s="31"/>
      <c r="AG2" s="31"/>
      <c r="AH2" s="31"/>
      <c r="AI2" s="258">
        <v>42359</v>
      </c>
      <c r="AJ2" s="31"/>
      <c r="AK2" s="31"/>
      <c r="AL2" s="31"/>
    </row>
    <row r="3" spans="1:35" ht="12.75">
      <c r="A3" s="3">
        <f aca="true" t="shared" si="0" ref="A3:A15">AC3</f>
        <v>3.857142857142857</v>
      </c>
      <c r="B3" s="138">
        <v>1</v>
      </c>
      <c r="C3" s="259" t="s">
        <v>91</v>
      </c>
      <c r="D3" s="168" t="s">
        <v>140</v>
      </c>
      <c r="E3" s="147">
        <v>1</v>
      </c>
      <c r="F3" s="148">
        <v>4</v>
      </c>
      <c r="G3" s="123"/>
      <c r="H3" s="130">
        <v>6</v>
      </c>
      <c r="I3" s="161">
        <v>4</v>
      </c>
      <c r="J3" s="147">
        <v>2</v>
      </c>
      <c r="K3" s="148">
        <v>5</v>
      </c>
      <c r="L3" s="175">
        <v>5</v>
      </c>
      <c r="M3" s="123">
        <v>1</v>
      </c>
      <c r="N3" s="102">
        <v>5</v>
      </c>
      <c r="O3" s="205">
        <v>5</v>
      </c>
      <c r="P3" s="146">
        <v>5</v>
      </c>
      <c r="Q3" s="150">
        <v>1</v>
      </c>
      <c r="R3" s="245">
        <v>4</v>
      </c>
      <c r="S3" s="147">
        <v>1</v>
      </c>
      <c r="T3" s="148">
        <v>7</v>
      </c>
      <c r="U3" s="19">
        <v>1</v>
      </c>
      <c r="V3" s="245">
        <v>4</v>
      </c>
      <c r="W3" s="19"/>
      <c r="X3" s="85">
        <v>4</v>
      </c>
      <c r="Y3" s="150"/>
      <c r="Z3" s="146">
        <v>7</v>
      </c>
      <c r="AA3" s="175">
        <v>4</v>
      </c>
      <c r="AB3" s="175">
        <v>5</v>
      </c>
      <c r="AC3" s="96">
        <f aca="true" t="shared" si="1" ref="AC3:AC15">AVERAGE(E3:AB3)</f>
        <v>3.857142857142857</v>
      </c>
      <c r="AD3" s="35">
        <f>ROUND(AC3,0)</f>
        <v>4</v>
      </c>
      <c r="AE3" s="1" t="s">
        <v>30</v>
      </c>
      <c r="AF3" s="1">
        <f>COUNTIF(AD3:AD15,"&gt;8")</f>
        <v>0</v>
      </c>
      <c r="AG3" s="46">
        <f>AF3/$B$15</f>
        <v>0</v>
      </c>
      <c r="AI3" s="19">
        <v>3</v>
      </c>
    </row>
    <row r="4" spans="1:35" ht="12.75">
      <c r="A4" s="3">
        <f t="shared" si="0"/>
        <v>5.6</v>
      </c>
      <c r="B4" s="140">
        <v>2</v>
      </c>
      <c r="C4" s="151" t="s">
        <v>92</v>
      </c>
      <c r="D4" s="149">
        <v>10</v>
      </c>
      <c r="E4" s="88"/>
      <c r="F4" s="87">
        <v>6</v>
      </c>
      <c r="G4" s="125"/>
      <c r="H4" s="162">
        <v>5</v>
      </c>
      <c r="I4" s="162">
        <v>4</v>
      </c>
      <c r="J4" s="88"/>
      <c r="K4" s="87">
        <v>5</v>
      </c>
      <c r="L4" s="136">
        <v>8</v>
      </c>
      <c r="M4" s="125"/>
      <c r="N4" s="87">
        <v>4</v>
      </c>
      <c r="O4" s="93">
        <v>5</v>
      </c>
      <c r="P4" s="87">
        <v>6</v>
      </c>
      <c r="Q4" s="115" t="s">
        <v>160</v>
      </c>
      <c r="R4" s="162">
        <v>4</v>
      </c>
      <c r="S4" s="88" t="s">
        <v>160</v>
      </c>
      <c r="T4" s="103">
        <v>4</v>
      </c>
      <c r="U4" s="12"/>
      <c r="V4" s="162">
        <v>4</v>
      </c>
      <c r="W4" s="12"/>
      <c r="X4" s="87">
        <v>5</v>
      </c>
      <c r="Y4" s="115"/>
      <c r="Z4" s="87">
        <v>7</v>
      </c>
      <c r="AA4" s="136">
        <v>8</v>
      </c>
      <c r="AB4" s="136">
        <v>9</v>
      </c>
      <c r="AC4" s="96">
        <f t="shared" si="1"/>
        <v>5.6</v>
      </c>
      <c r="AD4" s="35">
        <f>ROUND(AC4,0)</f>
        <v>6</v>
      </c>
      <c r="AE4" s="1" t="s">
        <v>31</v>
      </c>
      <c r="AF4" s="47">
        <f>COUNTIF(AD3:AD15,7)+COUNTIF(AD3:AD15,8)</f>
        <v>7</v>
      </c>
      <c r="AG4" s="46">
        <f>AF4/$B$15</f>
        <v>0.5384615384615384</v>
      </c>
      <c r="AI4" s="12">
        <v>6</v>
      </c>
    </row>
    <row r="5" spans="1:35" ht="12.75">
      <c r="A5" s="3">
        <f t="shared" si="0"/>
        <v>6.666666666666667</v>
      </c>
      <c r="B5" s="140">
        <v>3</v>
      </c>
      <c r="C5" s="151" t="s">
        <v>93</v>
      </c>
      <c r="D5" s="149">
        <v>12</v>
      </c>
      <c r="E5" s="86"/>
      <c r="F5" s="103">
        <v>8</v>
      </c>
      <c r="G5" s="125"/>
      <c r="H5" s="162">
        <v>8</v>
      </c>
      <c r="I5" s="120">
        <v>4</v>
      </c>
      <c r="J5" s="88"/>
      <c r="K5" s="103">
        <v>4</v>
      </c>
      <c r="L5" s="137">
        <v>8</v>
      </c>
      <c r="M5" s="125"/>
      <c r="N5" s="103">
        <v>8</v>
      </c>
      <c r="O5" s="93">
        <v>7</v>
      </c>
      <c r="P5" s="103">
        <v>7</v>
      </c>
      <c r="Q5" s="115"/>
      <c r="R5" s="120">
        <v>8</v>
      </c>
      <c r="S5" s="88"/>
      <c r="T5" s="103">
        <v>6</v>
      </c>
      <c r="U5" s="12"/>
      <c r="V5" s="162">
        <v>4</v>
      </c>
      <c r="W5" s="12"/>
      <c r="X5" s="87">
        <v>4</v>
      </c>
      <c r="Y5" s="115"/>
      <c r="Z5" s="87">
        <v>7</v>
      </c>
      <c r="AA5" s="136">
        <v>9</v>
      </c>
      <c r="AB5" s="136">
        <v>8</v>
      </c>
      <c r="AC5" s="96">
        <f t="shared" si="1"/>
        <v>6.666666666666667</v>
      </c>
      <c r="AD5" s="8">
        <f aca="true" t="shared" si="2" ref="AD5:AD13">ROUND(AC5,0)</f>
        <v>7</v>
      </c>
      <c r="AE5" s="1" t="s">
        <v>32</v>
      </c>
      <c r="AF5" s="47">
        <f>COUNTIF(AD3:AD15,4)+COUNTIF(AD3:AD15,5)+COUNTIF(AD3:AD15,6)</f>
        <v>6</v>
      </c>
      <c r="AG5" s="46">
        <f>AF5/$B$15</f>
        <v>0.46153846153846156</v>
      </c>
      <c r="AI5" s="12">
        <v>5</v>
      </c>
    </row>
    <row r="6" spans="1:35" ht="12.75">
      <c r="A6" s="3">
        <f t="shared" si="0"/>
        <v>6.666666666666667</v>
      </c>
      <c r="B6" s="140">
        <v>4</v>
      </c>
      <c r="C6" s="2" t="s">
        <v>94</v>
      </c>
      <c r="D6" s="149">
        <v>3</v>
      </c>
      <c r="E6" s="88"/>
      <c r="F6" s="87">
        <v>9</v>
      </c>
      <c r="G6" s="125"/>
      <c r="H6" s="120">
        <v>8</v>
      </c>
      <c r="I6" s="120">
        <v>7</v>
      </c>
      <c r="J6" s="88"/>
      <c r="K6" s="87">
        <v>6</v>
      </c>
      <c r="L6" s="136">
        <v>7</v>
      </c>
      <c r="M6" s="125"/>
      <c r="N6" s="87">
        <v>4</v>
      </c>
      <c r="O6" s="93">
        <v>5</v>
      </c>
      <c r="P6" s="87">
        <v>7</v>
      </c>
      <c r="Q6" s="115"/>
      <c r="R6" s="162">
        <v>6</v>
      </c>
      <c r="S6" s="88"/>
      <c r="T6" s="87">
        <v>5</v>
      </c>
      <c r="U6" s="12"/>
      <c r="V6" s="162">
        <v>6</v>
      </c>
      <c r="W6" s="12"/>
      <c r="X6" s="87">
        <v>4</v>
      </c>
      <c r="Y6" s="115"/>
      <c r="Z6" s="87">
        <v>9</v>
      </c>
      <c r="AA6" s="136">
        <v>8</v>
      </c>
      <c r="AB6" s="136">
        <v>9</v>
      </c>
      <c r="AC6" s="96">
        <f t="shared" si="1"/>
        <v>6.666666666666667</v>
      </c>
      <c r="AD6" s="8">
        <f t="shared" si="2"/>
        <v>7</v>
      </c>
      <c r="AE6" s="1" t="s">
        <v>33</v>
      </c>
      <c r="AF6" s="1">
        <f>COUNTIF(AD3:AD15,"&lt;4")</f>
        <v>0</v>
      </c>
      <c r="AG6" s="46">
        <f>AF6/$B$15</f>
        <v>0</v>
      </c>
      <c r="AI6" s="12">
        <v>5</v>
      </c>
    </row>
    <row r="7" spans="1:35" ht="12.75">
      <c r="A7" s="3">
        <f t="shared" si="0"/>
        <v>6.5</v>
      </c>
      <c r="B7" s="140">
        <v>5</v>
      </c>
      <c r="C7" s="2" t="s">
        <v>95</v>
      </c>
      <c r="D7" s="149">
        <v>6</v>
      </c>
      <c r="E7" s="88"/>
      <c r="F7" s="87">
        <v>9</v>
      </c>
      <c r="G7" s="125"/>
      <c r="H7" s="162">
        <v>9</v>
      </c>
      <c r="I7" s="162">
        <v>6</v>
      </c>
      <c r="J7" s="88">
        <v>1</v>
      </c>
      <c r="K7" s="103">
        <v>4</v>
      </c>
      <c r="L7" s="137">
        <v>7</v>
      </c>
      <c r="M7" s="126"/>
      <c r="N7" s="103">
        <v>6</v>
      </c>
      <c r="O7" s="93">
        <v>9</v>
      </c>
      <c r="P7" s="103">
        <v>6</v>
      </c>
      <c r="Q7" s="116"/>
      <c r="R7" s="120">
        <v>7</v>
      </c>
      <c r="S7" s="86"/>
      <c r="T7" s="103">
        <v>5</v>
      </c>
      <c r="U7" s="12"/>
      <c r="V7" s="120">
        <v>6</v>
      </c>
      <c r="W7" s="79"/>
      <c r="X7" s="103">
        <v>6</v>
      </c>
      <c r="Y7" s="116"/>
      <c r="Z7" s="103">
        <v>6</v>
      </c>
      <c r="AA7" s="137">
        <v>8</v>
      </c>
      <c r="AB7" s="137">
        <v>9</v>
      </c>
      <c r="AC7" s="96">
        <f t="shared" si="1"/>
        <v>6.5</v>
      </c>
      <c r="AD7" s="8">
        <f t="shared" si="2"/>
        <v>7</v>
      </c>
      <c r="AE7" s="48" t="s">
        <v>34</v>
      </c>
      <c r="AF7" s="1">
        <f>B15-SUM(AF3:AF6)</f>
        <v>0</v>
      </c>
      <c r="AG7" s="46">
        <f>AF7/$B$15</f>
        <v>0</v>
      </c>
      <c r="AI7" s="79">
        <v>5</v>
      </c>
    </row>
    <row r="8" spans="1:35" ht="12.75">
      <c r="A8" s="3">
        <f t="shared" si="0"/>
        <v>6.666666666666667</v>
      </c>
      <c r="B8" s="140">
        <v>6</v>
      </c>
      <c r="C8" s="151" t="s">
        <v>96</v>
      </c>
      <c r="D8" s="149" t="s">
        <v>311</v>
      </c>
      <c r="E8" s="86"/>
      <c r="F8" s="103">
        <v>8</v>
      </c>
      <c r="G8" s="125"/>
      <c r="H8" s="120">
        <v>6</v>
      </c>
      <c r="I8" s="120">
        <v>4</v>
      </c>
      <c r="J8" s="88"/>
      <c r="K8" s="103">
        <v>4</v>
      </c>
      <c r="L8" s="137">
        <v>7</v>
      </c>
      <c r="M8" s="125"/>
      <c r="N8" s="103">
        <v>5</v>
      </c>
      <c r="O8" s="93">
        <v>4</v>
      </c>
      <c r="P8" s="87">
        <v>9</v>
      </c>
      <c r="Q8" s="115"/>
      <c r="R8" s="120">
        <v>4</v>
      </c>
      <c r="S8" s="88"/>
      <c r="T8" s="103">
        <v>7</v>
      </c>
      <c r="U8" s="12"/>
      <c r="V8" s="162">
        <v>8</v>
      </c>
      <c r="W8" s="12"/>
      <c r="X8" s="87">
        <v>9</v>
      </c>
      <c r="Y8" s="115"/>
      <c r="Z8" s="87">
        <v>10</v>
      </c>
      <c r="AA8" s="136">
        <v>7</v>
      </c>
      <c r="AB8" s="136">
        <v>8</v>
      </c>
      <c r="AC8" s="96">
        <f t="shared" si="1"/>
        <v>6.666666666666667</v>
      </c>
      <c r="AD8" s="8">
        <f t="shared" si="2"/>
        <v>7</v>
      </c>
      <c r="AI8" s="12">
        <v>4</v>
      </c>
    </row>
    <row r="9" spans="1:35" ht="12.75">
      <c r="A9" s="3">
        <f t="shared" si="0"/>
        <v>5.529411764705882</v>
      </c>
      <c r="B9" s="140">
        <v>7</v>
      </c>
      <c r="C9" s="151" t="s">
        <v>97</v>
      </c>
      <c r="D9" s="149">
        <v>8</v>
      </c>
      <c r="E9" s="88"/>
      <c r="F9" s="103">
        <v>6</v>
      </c>
      <c r="G9" s="125">
        <v>1</v>
      </c>
      <c r="H9" s="120">
        <v>6</v>
      </c>
      <c r="I9" s="162">
        <v>4</v>
      </c>
      <c r="J9" s="88">
        <v>2</v>
      </c>
      <c r="K9" s="103">
        <v>6</v>
      </c>
      <c r="L9" s="136">
        <v>7</v>
      </c>
      <c r="M9" s="125"/>
      <c r="N9" s="103">
        <v>4</v>
      </c>
      <c r="O9" s="93">
        <v>7</v>
      </c>
      <c r="P9" s="103">
        <v>5</v>
      </c>
      <c r="Q9" s="115"/>
      <c r="R9" s="120">
        <v>6</v>
      </c>
      <c r="S9" s="88"/>
      <c r="T9" s="87">
        <v>7</v>
      </c>
      <c r="U9" s="12" t="s">
        <v>160</v>
      </c>
      <c r="V9" s="162">
        <v>5</v>
      </c>
      <c r="W9" s="12"/>
      <c r="X9" s="87">
        <v>5</v>
      </c>
      <c r="Y9" s="115"/>
      <c r="Z9" s="87">
        <v>5</v>
      </c>
      <c r="AA9" s="136">
        <v>9</v>
      </c>
      <c r="AB9" s="136">
        <v>9</v>
      </c>
      <c r="AC9" s="96">
        <f t="shared" si="1"/>
        <v>5.529411764705882</v>
      </c>
      <c r="AD9" s="8">
        <f t="shared" si="2"/>
        <v>6</v>
      </c>
      <c r="AI9" s="12">
        <v>4</v>
      </c>
    </row>
    <row r="10" spans="1:35" ht="12.75">
      <c r="A10" s="3">
        <f t="shared" si="0"/>
        <v>5.933333333333334</v>
      </c>
      <c r="B10" s="140">
        <v>8</v>
      </c>
      <c r="C10" s="151" t="s">
        <v>98</v>
      </c>
      <c r="D10" s="149">
        <v>5</v>
      </c>
      <c r="E10" s="88"/>
      <c r="F10" s="87">
        <v>8</v>
      </c>
      <c r="G10" s="125"/>
      <c r="H10" s="162">
        <v>8</v>
      </c>
      <c r="I10" s="162">
        <v>4</v>
      </c>
      <c r="J10" s="88"/>
      <c r="K10" s="87">
        <v>4</v>
      </c>
      <c r="L10" s="136">
        <v>9</v>
      </c>
      <c r="M10" s="125"/>
      <c r="N10" s="103">
        <v>4</v>
      </c>
      <c r="O10" s="93">
        <v>6</v>
      </c>
      <c r="P10" s="103">
        <v>6</v>
      </c>
      <c r="Q10" s="115"/>
      <c r="R10" s="120">
        <v>7</v>
      </c>
      <c r="S10" s="88"/>
      <c r="T10" s="103">
        <v>6</v>
      </c>
      <c r="U10" s="12"/>
      <c r="V10" s="162">
        <v>4</v>
      </c>
      <c r="W10" s="12"/>
      <c r="X10" s="87">
        <v>5</v>
      </c>
      <c r="Y10" s="115"/>
      <c r="Z10" s="87">
        <v>5</v>
      </c>
      <c r="AA10" s="136">
        <v>6</v>
      </c>
      <c r="AB10" s="136">
        <v>7</v>
      </c>
      <c r="AC10" s="96">
        <f t="shared" si="1"/>
        <v>5.933333333333334</v>
      </c>
      <c r="AD10" s="8">
        <f t="shared" si="2"/>
        <v>6</v>
      </c>
      <c r="AI10" s="12">
        <v>6</v>
      </c>
    </row>
    <row r="11" spans="1:35" ht="12.75">
      <c r="A11" s="3">
        <f t="shared" si="0"/>
        <v>7.6</v>
      </c>
      <c r="B11" s="140">
        <v>9</v>
      </c>
      <c r="C11" s="2" t="s">
        <v>99</v>
      </c>
      <c r="D11" s="149" t="s">
        <v>257</v>
      </c>
      <c r="E11" s="88"/>
      <c r="F11" s="87">
        <v>8</v>
      </c>
      <c r="G11" s="125" t="s">
        <v>160</v>
      </c>
      <c r="H11" s="162">
        <v>6</v>
      </c>
      <c r="I11" s="162">
        <v>5</v>
      </c>
      <c r="J11" s="88"/>
      <c r="K11" s="87">
        <v>8</v>
      </c>
      <c r="L11" s="136">
        <v>8</v>
      </c>
      <c r="M11" s="125"/>
      <c r="N11" s="87">
        <v>8</v>
      </c>
      <c r="O11" s="93">
        <v>7</v>
      </c>
      <c r="P11" s="87">
        <v>8</v>
      </c>
      <c r="Q11" s="115"/>
      <c r="R11" s="162">
        <v>8</v>
      </c>
      <c r="S11" s="88"/>
      <c r="T11" s="87">
        <v>8</v>
      </c>
      <c r="U11" s="12"/>
      <c r="V11" s="162">
        <v>7</v>
      </c>
      <c r="W11" s="12"/>
      <c r="X11" s="87">
        <v>6</v>
      </c>
      <c r="Y11" s="115"/>
      <c r="Z11" s="87">
        <v>10</v>
      </c>
      <c r="AA11" s="136">
        <v>8</v>
      </c>
      <c r="AB11" s="136">
        <v>9</v>
      </c>
      <c r="AC11" s="96">
        <f t="shared" si="1"/>
        <v>7.6</v>
      </c>
      <c r="AD11" s="8">
        <f t="shared" si="2"/>
        <v>8</v>
      </c>
      <c r="AI11" s="12">
        <v>9</v>
      </c>
    </row>
    <row r="12" spans="1:35" ht="12.75">
      <c r="A12" s="3">
        <f t="shared" si="0"/>
        <v>6</v>
      </c>
      <c r="B12" s="140">
        <v>10</v>
      </c>
      <c r="C12" s="2" t="s">
        <v>100</v>
      </c>
      <c r="D12" s="149">
        <v>4</v>
      </c>
      <c r="E12" s="88"/>
      <c r="F12" s="87">
        <v>8</v>
      </c>
      <c r="G12" s="126"/>
      <c r="H12" s="162">
        <v>7</v>
      </c>
      <c r="I12" s="162">
        <v>6</v>
      </c>
      <c r="J12" s="88">
        <v>1</v>
      </c>
      <c r="K12" s="103">
        <v>6</v>
      </c>
      <c r="L12" s="137">
        <v>7</v>
      </c>
      <c r="M12" s="125"/>
      <c r="N12" s="103">
        <v>5</v>
      </c>
      <c r="O12" s="93">
        <v>6</v>
      </c>
      <c r="P12" s="103">
        <v>5</v>
      </c>
      <c r="Q12" s="116"/>
      <c r="R12" s="120">
        <v>8</v>
      </c>
      <c r="S12" s="86"/>
      <c r="T12" s="103">
        <v>6</v>
      </c>
      <c r="U12" s="12"/>
      <c r="V12" s="162">
        <v>7</v>
      </c>
      <c r="W12" s="12"/>
      <c r="X12" s="87">
        <v>5</v>
      </c>
      <c r="Y12" s="115"/>
      <c r="Z12" s="87">
        <v>6</v>
      </c>
      <c r="AA12" s="136">
        <v>6</v>
      </c>
      <c r="AB12" s="136">
        <v>7</v>
      </c>
      <c r="AC12" s="96">
        <f t="shared" si="1"/>
        <v>6</v>
      </c>
      <c r="AD12" s="8">
        <f t="shared" si="2"/>
        <v>6</v>
      </c>
      <c r="AI12" s="12">
        <v>2</v>
      </c>
    </row>
    <row r="13" spans="1:35" ht="12.75">
      <c r="A13" s="3">
        <f t="shared" si="0"/>
        <v>4.3</v>
      </c>
      <c r="B13" s="140">
        <v>11</v>
      </c>
      <c r="C13" s="2" t="s">
        <v>101</v>
      </c>
      <c r="D13" s="149">
        <v>13</v>
      </c>
      <c r="E13" s="88"/>
      <c r="F13" s="87">
        <v>5</v>
      </c>
      <c r="G13" s="125"/>
      <c r="H13" s="162">
        <v>6</v>
      </c>
      <c r="I13" s="120">
        <v>4</v>
      </c>
      <c r="J13" s="88"/>
      <c r="K13" s="103">
        <v>4</v>
      </c>
      <c r="L13" s="137">
        <v>9</v>
      </c>
      <c r="M13" s="125">
        <v>1</v>
      </c>
      <c r="N13" s="103">
        <v>4</v>
      </c>
      <c r="O13" s="106">
        <v>4</v>
      </c>
      <c r="P13" s="87">
        <v>6</v>
      </c>
      <c r="Q13" s="115">
        <v>1</v>
      </c>
      <c r="R13" s="120">
        <v>7</v>
      </c>
      <c r="S13" s="88">
        <v>1</v>
      </c>
      <c r="T13" s="103">
        <v>5</v>
      </c>
      <c r="U13" s="12">
        <v>1</v>
      </c>
      <c r="V13" s="120">
        <v>4</v>
      </c>
      <c r="W13" s="79">
        <v>1</v>
      </c>
      <c r="X13" s="103">
        <v>7</v>
      </c>
      <c r="Y13" s="115"/>
      <c r="Z13" s="87">
        <v>7</v>
      </c>
      <c r="AA13" s="136">
        <v>4</v>
      </c>
      <c r="AB13" s="136">
        <v>5</v>
      </c>
      <c r="AC13" s="96">
        <f t="shared" si="1"/>
        <v>4.3</v>
      </c>
      <c r="AD13" s="8">
        <f t="shared" si="2"/>
        <v>4</v>
      </c>
      <c r="AI13" s="12">
        <v>2</v>
      </c>
    </row>
    <row r="14" spans="1:35" ht="12.75">
      <c r="A14" s="3">
        <f t="shared" si="0"/>
        <v>6.933333333333334</v>
      </c>
      <c r="B14" s="140">
        <v>12</v>
      </c>
      <c r="C14" s="151" t="s">
        <v>102</v>
      </c>
      <c r="D14" s="149">
        <v>11</v>
      </c>
      <c r="E14" s="88"/>
      <c r="F14" s="87">
        <v>7</v>
      </c>
      <c r="G14" s="125"/>
      <c r="H14" s="162">
        <v>9</v>
      </c>
      <c r="I14" s="162">
        <v>4</v>
      </c>
      <c r="J14" s="88"/>
      <c r="K14" s="87">
        <v>6</v>
      </c>
      <c r="L14" s="136">
        <v>6</v>
      </c>
      <c r="M14" s="125"/>
      <c r="N14" s="87">
        <v>7</v>
      </c>
      <c r="O14" s="93">
        <v>8</v>
      </c>
      <c r="P14" s="87">
        <v>8</v>
      </c>
      <c r="Q14" s="115"/>
      <c r="R14" s="162">
        <v>6</v>
      </c>
      <c r="S14" s="88"/>
      <c r="T14" s="87">
        <v>7</v>
      </c>
      <c r="U14" s="12"/>
      <c r="V14" s="162">
        <v>7</v>
      </c>
      <c r="W14" s="12"/>
      <c r="X14" s="87">
        <v>5</v>
      </c>
      <c r="Y14" s="115"/>
      <c r="Z14" s="87">
        <v>9</v>
      </c>
      <c r="AA14" s="136">
        <v>7</v>
      </c>
      <c r="AB14" s="136">
        <v>8</v>
      </c>
      <c r="AC14" s="96">
        <f t="shared" si="1"/>
        <v>6.933333333333334</v>
      </c>
      <c r="AD14" s="8">
        <f>ROUND(AC14,0)</f>
        <v>7</v>
      </c>
      <c r="AI14" s="12">
        <v>3</v>
      </c>
    </row>
    <row r="15" spans="1:35" ht="13.5" thickBot="1">
      <c r="A15" s="3">
        <f t="shared" si="0"/>
        <v>7.533333333333333</v>
      </c>
      <c r="B15" s="140">
        <v>13</v>
      </c>
      <c r="C15" s="151" t="s">
        <v>103</v>
      </c>
      <c r="D15" s="149" t="s">
        <v>321</v>
      </c>
      <c r="E15" s="88"/>
      <c r="F15" s="87">
        <v>7</v>
      </c>
      <c r="G15" s="234"/>
      <c r="H15" s="183">
        <v>8</v>
      </c>
      <c r="I15" s="120">
        <v>5</v>
      </c>
      <c r="J15" s="163"/>
      <c r="K15" s="207">
        <v>8</v>
      </c>
      <c r="L15" s="235">
        <v>8</v>
      </c>
      <c r="M15" s="234"/>
      <c r="N15" s="207">
        <v>8</v>
      </c>
      <c r="O15" s="242">
        <v>7</v>
      </c>
      <c r="P15" s="103">
        <v>8</v>
      </c>
      <c r="Q15" s="115"/>
      <c r="R15" s="120">
        <v>5</v>
      </c>
      <c r="S15" s="88"/>
      <c r="T15" s="103">
        <v>9</v>
      </c>
      <c r="U15" s="12"/>
      <c r="V15" s="162">
        <v>7</v>
      </c>
      <c r="W15" s="12"/>
      <c r="X15" s="87">
        <v>6</v>
      </c>
      <c r="Y15" s="115"/>
      <c r="Z15" s="87">
        <v>10</v>
      </c>
      <c r="AA15" s="136">
        <v>8</v>
      </c>
      <c r="AB15" s="136">
        <v>9</v>
      </c>
      <c r="AC15" s="96">
        <f t="shared" si="1"/>
        <v>7.533333333333333</v>
      </c>
      <c r="AD15" s="8">
        <f>ROUND(AC15,0)</f>
        <v>8</v>
      </c>
      <c r="AI15" s="12">
        <v>7</v>
      </c>
    </row>
    <row r="16" spans="2:35" s="5" customFormat="1" ht="13.5" thickBot="1">
      <c r="B16" s="74"/>
      <c r="C16" s="287" t="s">
        <v>0</v>
      </c>
      <c r="D16" s="288"/>
      <c r="E16" s="127"/>
      <c r="F16" s="143">
        <f>AVERAGE(F3:F15)</f>
        <v>7.153846153846154</v>
      </c>
      <c r="G16" s="81"/>
      <c r="H16" s="121">
        <f>AVERAGE(H3:H15)</f>
        <v>7.076923076923077</v>
      </c>
      <c r="I16" s="121">
        <f>AVERAGE(I3:I15)</f>
        <v>4.6923076923076925</v>
      </c>
      <c r="J16" s="260"/>
      <c r="K16" s="261">
        <f>AVERAGE(K3:K15)</f>
        <v>5.384615384615385</v>
      </c>
      <c r="L16" s="224">
        <f>AVERAGE(L3:L15)</f>
        <v>7.384615384615385</v>
      </c>
      <c r="M16" s="260"/>
      <c r="N16" s="260">
        <f>AVERAGE(N3:N15)</f>
        <v>5.538461538461538</v>
      </c>
      <c r="O16" s="206">
        <f>AVERAGE(O3:O15)</f>
        <v>6.153846153846154</v>
      </c>
      <c r="P16" s="90">
        <f>AVERAGE(P3:P15)</f>
        <v>6.615384615384615</v>
      </c>
      <c r="Q16" s="127"/>
      <c r="R16" s="243">
        <f>AVERAGE(R3:R15)</f>
        <v>6.153846153846154</v>
      </c>
      <c r="S16" s="225"/>
      <c r="T16" s="226">
        <f>AVERAGE(T3:T15)</f>
        <v>6.3076923076923075</v>
      </c>
      <c r="U16" s="107"/>
      <c r="V16" s="243">
        <f>AVERAGE(V3:V15)</f>
        <v>5.615384615384615</v>
      </c>
      <c r="W16" s="232"/>
      <c r="X16" s="226">
        <f>AVERAGE(X3:X15)</f>
        <v>5.461538461538462</v>
      </c>
      <c r="Y16" s="81"/>
      <c r="Z16" s="90">
        <f>AVERAGE(Z3:Z15)</f>
        <v>7.538461538461538</v>
      </c>
      <c r="AA16" s="127">
        <f>AVERAGE(AA3:AA15)</f>
        <v>7.076923076923077</v>
      </c>
      <c r="AB16" s="127">
        <f>AVERAGE(AB3:AB15)</f>
        <v>7.846153846153846</v>
      </c>
      <c r="AC16" s="81">
        <f>AVERAGE(AC3:AC15)</f>
        <v>6.1374272786037505</v>
      </c>
      <c r="AD16" s="11">
        <f>AVERAGE(AD3:AD15)</f>
        <v>6.384615384615385</v>
      </c>
      <c r="AI16" s="227" t="s">
        <v>325</v>
      </c>
    </row>
    <row r="17" spans="2:30" s="5" customFormat="1" ht="13.5" thickBot="1">
      <c r="B17" s="6"/>
      <c r="C17" s="7"/>
      <c r="D17" s="76"/>
      <c r="E17" s="289" t="s">
        <v>59</v>
      </c>
      <c r="F17" s="290"/>
      <c r="G17" s="272" t="s">
        <v>60</v>
      </c>
      <c r="H17" s="272"/>
      <c r="I17" s="256" t="s">
        <v>61</v>
      </c>
      <c r="J17" s="271" t="s">
        <v>74</v>
      </c>
      <c r="K17" s="308"/>
      <c r="L17" s="257" t="s">
        <v>67</v>
      </c>
      <c r="M17" s="271" t="s">
        <v>68</v>
      </c>
      <c r="N17" s="308"/>
      <c r="O17" s="172" t="s">
        <v>64</v>
      </c>
      <c r="P17" s="180" t="s">
        <v>65</v>
      </c>
      <c r="Q17" s="293" t="s">
        <v>59</v>
      </c>
      <c r="R17" s="308"/>
      <c r="S17" s="293" t="s">
        <v>60</v>
      </c>
      <c r="T17" s="308"/>
      <c r="U17" s="309" t="s">
        <v>61</v>
      </c>
      <c r="V17" s="308"/>
      <c r="W17" s="310" t="s">
        <v>62</v>
      </c>
      <c r="X17" s="311"/>
      <c r="Y17" s="292" t="s">
        <v>63</v>
      </c>
      <c r="Z17" s="308"/>
      <c r="AA17" s="176" t="s">
        <v>67</v>
      </c>
      <c r="AB17" s="176" t="s">
        <v>68</v>
      </c>
      <c r="AC17" s="97"/>
      <c r="AD17" s="9"/>
    </row>
    <row r="18" spans="2:30" ht="13.5" thickBot="1">
      <c r="B18" s="302" t="s">
        <v>36</v>
      </c>
      <c r="C18" s="302"/>
      <c r="D18" s="303"/>
      <c r="E18" s="304" t="s">
        <v>324</v>
      </c>
      <c r="F18" s="304"/>
      <c r="G18" s="304"/>
      <c r="H18" s="304"/>
      <c r="I18" s="304"/>
      <c r="J18" s="293"/>
      <c r="K18" s="293"/>
      <c r="L18" s="293"/>
      <c r="M18" s="293"/>
      <c r="N18" s="293"/>
      <c r="O18" s="293"/>
      <c r="P18" s="294"/>
      <c r="Q18" s="293" t="s">
        <v>121</v>
      </c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4"/>
      <c r="AC18" s="73">
        <f>AD18/B15</f>
        <v>1</v>
      </c>
      <c r="AD18" s="8">
        <f>COUNTIF(AD3:AD15,"&gt;3")</f>
        <v>13</v>
      </c>
    </row>
    <row r="19" spans="2:30" ht="12.75">
      <c r="B19" s="303" t="s">
        <v>48</v>
      </c>
      <c r="C19" s="306"/>
      <c r="D19" s="307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34">
        <f>AD19/B15</f>
        <v>0.5384615384615384</v>
      </c>
      <c r="AD19" s="8">
        <f>COUNTIF(AD3:AD15,"&gt;6")</f>
        <v>7</v>
      </c>
    </row>
    <row r="21" spans="3:33" ht="12.75">
      <c r="C21" s="20" t="s">
        <v>82</v>
      </c>
      <c r="D21" t="s">
        <v>310</v>
      </c>
      <c r="Q21" s="174"/>
      <c r="AG21" s="268"/>
    </row>
    <row r="22" ht="12.75">
      <c r="AG22" s="268"/>
    </row>
    <row r="23" ht="12.75">
      <c r="AG23" s="268"/>
    </row>
  </sheetData>
  <sheetProtection/>
  <mergeCells count="15">
    <mergeCell ref="C1:I1"/>
    <mergeCell ref="C16:D16"/>
    <mergeCell ref="G17:H17"/>
    <mergeCell ref="B18:D18"/>
    <mergeCell ref="B19:D19"/>
    <mergeCell ref="J17:K17"/>
    <mergeCell ref="E18:P18"/>
    <mergeCell ref="M17:N17"/>
    <mergeCell ref="E17:F17"/>
    <mergeCell ref="Q18:AB18"/>
    <mergeCell ref="Q17:R17"/>
    <mergeCell ref="S17:T17"/>
    <mergeCell ref="U17:V17"/>
    <mergeCell ref="W17:X17"/>
    <mergeCell ref="Y17:Z17"/>
  </mergeCells>
  <conditionalFormatting sqref="AD3:AD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C3:AC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0"/>
  <sheetViews>
    <sheetView tabSelected="1" workbookViewId="0" topLeftCell="B1">
      <selection activeCell="W3" sqref="W3"/>
    </sheetView>
  </sheetViews>
  <sheetFormatPr defaultColWidth="9.00390625" defaultRowHeight="12.75"/>
  <cols>
    <col min="1" max="1" width="8.125" style="0" hidden="1" customWidth="1"/>
    <col min="2" max="2" width="3.625" style="0" customWidth="1"/>
    <col min="3" max="3" width="22.75390625" style="0" customWidth="1"/>
    <col min="4" max="4" width="8.625" style="0" customWidth="1"/>
    <col min="5" max="6" width="4.875" style="0" customWidth="1"/>
    <col min="7" max="7" width="5.375" style="0" customWidth="1"/>
    <col min="8" max="10" width="5.75390625" style="0" customWidth="1"/>
    <col min="11" max="11" width="5.625" style="0" customWidth="1"/>
    <col min="12" max="12" width="5.75390625" style="0" customWidth="1"/>
    <col min="13" max="14" width="5.125" style="0" customWidth="1"/>
    <col min="15" max="15" width="4.875" style="14" customWidth="1"/>
    <col min="16" max="16" width="5.00390625" style="0" customWidth="1"/>
    <col min="17" max="17" width="4.75390625" style="0" customWidth="1"/>
    <col min="18" max="18" width="5.25390625" style="0" customWidth="1"/>
    <col min="19" max="19" width="5.75390625" style="14" customWidth="1"/>
    <col min="20" max="20" width="4.875" style="14" customWidth="1"/>
    <col min="21" max="21" width="5.75390625" style="14" customWidth="1"/>
    <col min="22" max="22" width="9.125" style="3" customWidth="1"/>
    <col min="23" max="23" width="9.125" style="10" customWidth="1"/>
  </cols>
  <sheetData>
    <row r="1" spans="3:32" ht="13.5" thickBot="1">
      <c r="C1" s="300" t="s">
        <v>128</v>
      </c>
      <c r="D1" s="300"/>
      <c r="E1" s="300"/>
      <c r="F1" s="300"/>
      <c r="G1" s="300"/>
      <c r="H1" s="300"/>
      <c r="I1" s="300"/>
      <c r="J1" s="300"/>
      <c r="K1" s="52"/>
      <c r="L1" s="31"/>
      <c r="M1" s="31"/>
      <c r="N1" s="31"/>
      <c r="O1" s="31"/>
      <c r="P1" s="31"/>
      <c r="Q1" s="31"/>
      <c r="R1" s="61"/>
      <c r="S1" s="31"/>
      <c r="T1" s="31"/>
      <c r="U1" s="31"/>
      <c r="V1" s="31"/>
      <c r="W1" s="31"/>
      <c r="X1" s="31"/>
      <c r="Y1" s="31"/>
      <c r="Z1" s="31"/>
      <c r="AA1" s="63"/>
      <c r="AB1" s="64"/>
      <c r="AE1" s="14"/>
      <c r="AF1" s="15"/>
    </row>
    <row r="2" spans="2:28" ht="16.5" customHeight="1" thickBot="1">
      <c r="B2" s="65" t="s">
        <v>77</v>
      </c>
      <c r="C2" s="66" t="s">
        <v>26</v>
      </c>
      <c r="D2" s="67" t="s">
        <v>78</v>
      </c>
      <c r="E2" s="131">
        <v>42256</v>
      </c>
      <c r="F2" s="83">
        <v>42268</v>
      </c>
      <c r="G2" s="131">
        <v>42338</v>
      </c>
      <c r="H2" s="83">
        <v>42340</v>
      </c>
      <c r="I2" s="131">
        <v>42352</v>
      </c>
      <c r="J2" s="129">
        <v>42354</v>
      </c>
      <c r="K2" s="160">
        <v>42366</v>
      </c>
      <c r="L2" s="129">
        <v>42368</v>
      </c>
      <c r="M2" s="160">
        <v>42375</v>
      </c>
      <c r="N2" s="83">
        <v>42381</v>
      </c>
      <c r="O2" s="244">
        <v>42385</v>
      </c>
      <c r="P2" s="170">
        <v>42388</v>
      </c>
      <c r="Q2" s="171">
        <v>42391</v>
      </c>
      <c r="R2" s="129">
        <v>42395</v>
      </c>
      <c r="S2" s="82">
        <v>42398</v>
      </c>
      <c r="T2" s="160">
        <v>42402</v>
      </c>
      <c r="U2" s="83">
        <v>42405</v>
      </c>
      <c r="V2" s="68" t="s">
        <v>24</v>
      </c>
      <c r="W2" s="69" t="s">
        <v>21</v>
      </c>
      <c r="X2" s="31"/>
      <c r="Y2" s="31"/>
      <c r="Z2" s="31"/>
      <c r="AA2" s="31"/>
      <c r="AB2" s="31"/>
    </row>
    <row r="3" spans="1:26" ht="12.75">
      <c r="A3" s="3">
        <f aca="true" t="shared" si="0" ref="A3:A12">V3</f>
        <v>8.25</v>
      </c>
      <c r="B3" s="60">
        <v>1</v>
      </c>
      <c r="C3" s="36" t="s">
        <v>104</v>
      </c>
      <c r="D3" s="255">
        <v>3</v>
      </c>
      <c r="E3" s="254"/>
      <c r="F3" s="148">
        <v>8</v>
      </c>
      <c r="G3" s="114"/>
      <c r="H3" s="130">
        <v>7</v>
      </c>
      <c r="I3" s="250"/>
      <c r="J3" s="146">
        <v>6</v>
      </c>
      <c r="K3" s="19"/>
      <c r="L3" s="118">
        <v>9</v>
      </c>
      <c r="M3" s="114"/>
      <c r="N3" s="85">
        <v>10</v>
      </c>
      <c r="O3" s="158"/>
      <c r="P3" s="169"/>
      <c r="Q3" s="146">
        <v>7</v>
      </c>
      <c r="R3" s="148">
        <v>9</v>
      </c>
      <c r="S3" s="124"/>
      <c r="T3" s="78"/>
      <c r="U3" s="102">
        <v>10</v>
      </c>
      <c r="V3" s="96">
        <f aca="true" t="shared" si="1" ref="V3:V12">AVERAGE(E3:U3)</f>
        <v>8.25</v>
      </c>
      <c r="W3" s="8">
        <v>9</v>
      </c>
      <c r="X3" s="1" t="s">
        <v>30</v>
      </c>
      <c r="Y3" s="1">
        <f>COUNTIF(W3:W12,"&gt;8")</f>
        <v>1</v>
      </c>
      <c r="Z3" s="46">
        <f>Y3/$B$12</f>
        <v>0.1</v>
      </c>
    </row>
    <row r="4" spans="1:26" ht="12.75">
      <c r="A4" s="3">
        <f t="shared" si="0"/>
        <v>4.9</v>
      </c>
      <c r="B4" s="60">
        <v>2</v>
      </c>
      <c r="C4" s="36" t="s">
        <v>105</v>
      </c>
      <c r="D4" s="255" t="s">
        <v>326</v>
      </c>
      <c r="E4" s="166"/>
      <c r="F4" s="102">
        <v>5</v>
      </c>
      <c r="G4" s="114"/>
      <c r="H4" s="130">
        <v>7</v>
      </c>
      <c r="I4" s="156">
        <v>1</v>
      </c>
      <c r="J4" s="102">
        <v>4</v>
      </c>
      <c r="K4" s="12">
        <v>1</v>
      </c>
      <c r="L4" s="120">
        <v>4</v>
      </c>
      <c r="M4" s="115"/>
      <c r="N4" s="103">
        <v>7</v>
      </c>
      <c r="O4" s="126"/>
      <c r="P4" s="12"/>
      <c r="Q4" s="87">
        <v>8</v>
      </c>
      <c r="R4" s="102">
        <v>6</v>
      </c>
      <c r="S4" s="126"/>
      <c r="T4" s="79"/>
      <c r="U4" s="102">
        <v>6</v>
      </c>
      <c r="V4" s="96">
        <f t="shared" si="1"/>
        <v>4.9</v>
      </c>
      <c r="W4" s="8">
        <f aca="true" t="shared" si="2" ref="W4:W12">ROUND(V4,0)</f>
        <v>5</v>
      </c>
      <c r="X4" s="1" t="s">
        <v>31</v>
      </c>
      <c r="Y4" s="47">
        <f>COUNTIF(W3:W12,7)+COUNTIF(W3:W12,8)</f>
        <v>1</v>
      </c>
      <c r="Z4" s="46">
        <f>Y4/$B$12</f>
        <v>0.1</v>
      </c>
    </row>
    <row r="5" spans="1:26" ht="12.75">
      <c r="A5" s="3">
        <f t="shared" si="0"/>
        <v>5.5</v>
      </c>
      <c r="B5" s="60">
        <v>3</v>
      </c>
      <c r="C5" s="36" t="s">
        <v>106</v>
      </c>
      <c r="D5" s="255">
        <v>2</v>
      </c>
      <c r="E5" s="166" t="s">
        <v>160</v>
      </c>
      <c r="F5" s="102">
        <v>7</v>
      </c>
      <c r="G5" s="114"/>
      <c r="H5" s="130">
        <v>4</v>
      </c>
      <c r="I5" s="166"/>
      <c r="J5" s="102">
        <v>4</v>
      </c>
      <c r="K5" s="79"/>
      <c r="L5" s="120">
        <v>4</v>
      </c>
      <c r="M5" s="116"/>
      <c r="N5" s="103">
        <v>5</v>
      </c>
      <c r="O5" s="126"/>
      <c r="P5" s="79"/>
      <c r="Q5" s="103">
        <v>6</v>
      </c>
      <c r="R5" s="102">
        <v>5</v>
      </c>
      <c r="S5" s="126"/>
      <c r="T5" s="79"/>
      <c r="U5" s="102">
        <v>9</v>
      </c>
      <c r="V5" s="109">
        <f t="shared" si="1"/>
        <v>5.5</v>
      </c>
      <c r="W5" s="8">
        <f t="shared" si="2"/>
        <v>6</v>
      </c>
      <c r="X5" s="1" t="s">
        <v>32</v>
      </c>
      <c r="Y5" s="47">
        <f>COUNTIF(W3:W12,4)+COUNTIF(W3:W12,5)+COUNTIF(W3:W12,6)</f>
        <v>8</v>
      </c>
      <c r="Z5" s="46">
        <f>Y5/$B$12</f>
        <v>0.8</v>
      </c>
    </row>
    <row r="6" spans="1:26" ht="12.75">
      <c r="A6" s="3">
        <f t="shared" si="0"/>
        <v>4</v>
      </c>
      <c r="B6" s="60">
        <v>4</v>
      </c>
      <c r="C6" s="2" t="s">
        <v>107</v>
      </c>
      <c r="D6" s="149">
        <v>11</v>
      </c>
      <c r="E6" s="166"/>
      <c r="F6" s="103">
        <v>8</v>
      </c>
      <c r="G6" s="116">
        <v>2</v>
      </c>
      <c r="H6" s="120">
        <v>4</v>
      </c>
      <c r="I6" s="157">
        <v>1</v>
      </c>
      <c r="J6" s="103">
        <v>4</v>
      </c>
      <c r="K6" s="79">
        <v>1</v>
      </c>
      <c r="L6" s="120">
        <v>5</v>
      </c>
      <c r="M6" s="116"/>
      <c r="N6" s="103">
        <v>5</v>
      </c>
      <c r="O6" s="125"/>
      <c r="P6" s="12"/>
      <c r="Q6" s="103">
        <v>4</v>
      </c>
      <c r="R6" s="103">
        <v>5</v>
      </c>
      <c r="S6" s="126"/>
      <c r="T6" s="79"/>
      <c r="U6" s="103">
        <v>5</v>
      </c>
      <c r="V6" s="109">
        <f t="shared" si="1"/>
        <v>4</v>
      </c>
      <c r="W6" s="8">
        <f t="shared" si="2"/>
        <v>4</v>
      </c>
      <c r="X6" s="1" t="s">
        <v>33</v>
      </c>
      <c r="Y6" s="1">
        <f>COUNTIF(W3:W12,"&lt;4")</f>
        <v>0</v>
      </c>
      <c r="Z6" s="46">
        <f>Y6/$B$12</f>
        <v>0</v>
      </c>
    </row>
    <row r="7" spans="1:26" ht="12.75">
      <c r="A7" s="3">
        <f t="shared" si="0"/>
        <v>4.888888888888889</v>
      </c>
      <c r="B7" s="60">
        <v>5</v>
      </c>
      <c r="C7" s="36" t="s">
        <v>108</v>
      </c>
      <c r="D7" s="255">
        <v>6</v>
      </c>
      <c r="E7" s="166"/>
      <c r="F7" s="102">
        <v>4</v>
      </c>
      <c r="G7" s="114"/>
      <c r="H7" s="118">
        <v>4</v>
      </c>
      <c r="I7" s="166">
        <v>1</v>
      </c>
      <c r="J7" s="102">
        <v>6</v>
      </c>
      <c r="K7" s="79"/>
      <c r="L7" s="120">
        <v>7</v>
      </c>
      <c r="M7" s="116"/>
      <c r="N7" s="103">
        <v>7</v>
      </c>
      <c r="O7" s="126"/>
      <c r="P7" s="12"/>
      <c r="Q7" s="103">
        <v>4</v>
      </c>
      <c r="R7" s="102">
        <v>5</v>
      </c>
      <c r="S7" s="126"/>
      <c r="T7" s="79"/>
      <c r="U7" s="102">
        <v>6</v>
      </c>
      <c r="V7" s="109">
        <f t="shared" si="1"/>
        <v>4.888888888888889</v>
      </c>
      <c r="W7" s="8">
        <f t="shared" si="2"/>
        <v>5</v>
      </c>
      <c r="X7" s="48" t="s">
        <v>34</v>
      </c>
      <c r="Y7" s="1">
        <f>B12-SUM(Y3:Y6)</f>
        <v>0</v>
      </c>
      <c r="Z7" s="46">
        <f>Y7/$B$12</f>
        <v>0</v>
      </c>
    </row>
    <row r="8" spans="1:23" ht="12.75">
      <c r="A8" s="3">
        <f t="shared" si="0"/>
        <v>6.555555555555555</v>
      </c>
      <c r="B8" s="60">
        <v>6</v>
      </c>
      <c r="C8" s="2" t="s">
        <v>109</v>
      </c>
      <c r="D8" s="149">
        <v>8</v>
      </c>
      <c r="E8" s="166"/>
      <c r="F8" s="103">
        <v>6</v>
      </c>
      <c r="G8" s="116"/>
      <c r="H8" s="120">
        <v>7</v>
      </c>
      <c r="I8" s="157">
        <v>1</v>
      </c>
      <c r="J8" s="103">
        <v>6</v>
      </c>
      <c r="K8" s="79"/>
      <c r="L8" s="120">
        <v>6</v>
      </c>
      <c r="M8" s="116"/>
      <c r="N8" s="103">
        <v>7</v>
      </c>
      <c r="O8" s="126"/>
      <c r="P8" s="12" t="s">
        <v>160</v>
      </c>
      <c r="Q8" s="103">
        <v>9</v>
      </c>
      <c r="R8" s="103">
        <v>7</v>
      </c>
      <c r="S8" s="126" t="s">
        <v>160</v>
      </c>
      <c r="T8" s="79"/>
      <c r="U8" s="103">
        <v>10</v>
      </c>
      <c r="V8" s="109">
        <f t="shared" si="1"/>
        <v>6.555555555555555</v>
      </c>
      <c r="W8" s="8">
        <f t="shared" si="2"/>
        <v>7</v>
      </c>
    </row>
    <row r="9" spans="1:23" ht="12.75">
      <c r="A9" s="3">
        <f t="shared" si="0"/>
        <v>5</v>
      </c>
      <c r="B9" s="60">
        <v>7</v>
      </c>
      <c r="C9" s="2" t="s">
        <v>110</v>
      </c>
      <c r="D9" s="149">
        <v>5</v>
      </c>
      <c r="E9" s="166"/>
      <c r="F9" s="103">
        <v>7</v>
      </c>
      <c r="G9" s="116"/>
      <c r="H9" s="120">
        <v>6</v>
      </c>
      <c r="I9" s="141">
        <v>1</v>
      </c>
      <c r="J9" s="103">
        <v>4</v>
      </c>
      <c r="K9" s="79">
        <v>1</v>
      </c>
      <c r="L9" s="120">
        <v>6</v>
      </c>
      <c r="M9" s="116"/>
      <c r="N9" s="103">
        <v>4</v>
      </c>
      <c r="O9" s="126"/>
      <c r="P9" s="79"/>
      <c r="Q9" s="103">
        <v>9</v>
      </c>
      <c r="R9" s="103">
        <v>6</v>
      </c>
      <c r="S9" s="126" t="s">
        <v>160</v>
      </c>
      <c r="T9" s="79"/>
      <c r="U9" s="103">
        <v>6</v>
      </c>
      <c r="V9" s="109">
        <f t="shared" si="1"/>
        <v>5</v>
      </c>
      <c r="W9" s="8">
        <f t="shared" si="2"/>
        <v>5</v>
      </c>
    </row>
    <row r="10" spans="1:23" ht="12.75">
      <c r="A10" s="3">
        <f t="shared" si="0"/>
        <v>4.7</v>
      </c>
      <c r="B10" s="60">
        <v>8</v>
      </c>
      <c r="C10" s="2" t="s">
        <v>111</v>
      </c>
      <c r="D10" s="149">
        <v>9</v>
      </c>
      <c r="E10" s="166"/>
      <c r="F10" s="103">
        <v>5</v>
      </c>
      <c r="G10" s="115"/>
      <c r="H10" s="120">
        <v>7</v>
      </c>
      <c r="I10" s="141">
        <v>1</v>
      </c>
      <c r="J10" s="103">
        <v>4</v>
      </c>
      <c r="K10" s="79">
        <v>1</v>
      </c>
      <c r="L10" s="120">
        <v>5</v>
      </c>
      <c r="M10" s="116" t="s">
        <v>160</v>
      </c>
      <c r="N10" s="103">
        <v>6</v>
      </c>
      <c r="O10" s="126"/>
      <c r="P10" s="79"/>
      <c r="Q10" s="103">
        <v>4</v>
      </c>
      <c r="R10" s="103">
        <v>8</v>
      </c>
      <c r="S10" s="126"/>
      <c r="T10" s="79"/>
      <c r="U10" s="103">
        <v>6</v>
      </c>
      <c r="V10" s="109">
        <f t="shared" si="1"/>
        <v>4.7</v>
      </c>
      <c r="W10" s="8">
        <f t="shared" si="2"/>
        <v>5</v>
      </c>
    </row>
    <row r="11" spans="1:23" ht="12.75">
      <c r="A11" s="3">
        <f t="shared" si="0"/>
        <v>5.5</v>
      </c>
      <c r="B11" s="60">
        <v>9</v>
      </c>
      <c r="C11" s="2" t="s">
        <v>112</v>
      </c>
      <c r="D11" s="149">
        <v>10</v>
      </c>
      <c r="E11" s="166"/>
      <c r="F11" s="103">
        <v>8</v>
      </c>
      <c r="G11" s="116"/>
      <c r="H11" s="120">
        <v>5</v>
      </c>
      <c r="I11" s="141"/>
      <c r="J11" s="103">
        <v>4</v>
      </c>
      <c r="K11" s="178"/>
      <c r="L11" s="120">
        <v>4</v>
      </c>
      <c r="M11" s="116"/>
      <c r="N11" s="103">
        <v>5</v>
      </c>
      <c r="O11" s="125"/>
      <c r="P11" s="12"/>
      <c r="Q11" s="103">
        <v>4</v>
      </c>
      <c r="R11" s="103">
        <v>5</v>
      </c>
      <c r="S11" s="126"/>
      <c r="T11" s="79"/>
      <c r="U11" s="103">
        <v>9</v>
      </c>
      <c r="V11" s="109">
        <f t="shared" si="1"/>
        <v>5.5</v>
      </c>
      <c r="W11" s="8">
        <f t="shared" si="2"/>
        <v>6</v>
      </c>
    </row>
    <row r="12" spans="1:23" ht="13.5" thickBot="1">
      <c r="A12" s="3">
        <f t="shared" si="0"/>
        <v>5.5</v>
      </c>
      <c r="B12" s="60">
        <v>10</v>
      </c>
      <c r="C12" s="2" t="s">
        <v>113</v>
      </c>
      <c r="D12" s="149">
        <v>4</v>
      </c>
      <c r="E12" s="166"/>
      <c r="F12" s="103">
        <v>7</v>
      </c>
      <c r="G12" s="116"/>
      <c r="H12" s="120">
        <v>5</v>
      </c>
      <c r="I12" s="251">
        <v>1</v>
      </c>
      <c r="J12" s="207">
        <v>6</v>
      </c>
      <c r="K12" s="79">
        <v>1</v>
      </c>
      <c r="L12" s="120">
        <v>7</v>
      </c>
      <c r="M12" s="116"/>
      <c r="N12" s="103">
        <v>7</v>
      </c>
      <c r="O12" s="126"/>
      <c r="P12" s="79"/>
      <c r="Q12" s="103">
        <v>7</v>
      </c>
      <c r="R12" s="103">
        <v>7</v>
      </c>
      <c r="S12" s="126"/>
      <c r="T12" s="79"/>
      <c r="U12" s="103">
        <v>7</v>
      </c>
      <c r="V12" s="109">
        <f t="shared" si="1"/>
        <v>5.5</v>
      </c>
      <c r="W12" s="8">
        <f t="shared" si="2"/>
        <v>6</v>
      </c>
    </row>
    <row r="13" spans="2:23" s="5" customFormat="1" ht="13.5" thickBot="1">
      <c r="B13" s="297" t="s">
        <v>0</v>
      </c>
      <c r="C13" s="298"/>
      <c r="D13" s="298"/>
      <c r="E13" s="237"/>
      <c r="F13" s="226">
        <f>AVERAGE(F3:F12)</f>
        <v>6.5</v>
      </c>
      <c r="G13" s="132"/>
      <c r="H13" s="11">
        <f>AVERAGE(H3:H12)</f>
        <v>5.6</v>
      </c>
      <c r="I13" s="248"/>
      <c r="J13" s="249">
        <f>AVERAGE(J3:J12)</f>
        <v>4.8</v>
      </c>
      <c r="K13" s="33"/>
      <c r="L13" s="153">
        <f>AVERAGE(L3:L12)</f>
        <v>5.7</v>
      </c>
      <c r="M13" s="132"/>
      <c r="N13" s="91">
        <f>AVERAGE(N3:N12)</f>
        <v>6.3</v>
      </c>
      <c r="O13" s="81"/>
      <c r="P13" s="11"/>
      <c r="Q13" s="91">
        <f>AVERAGE(Q3:Q12)</f>
        <v>6.2</v>
      </c>
      <c r="R13" s="91">
        <f>AVERAGE(R3:R12)</f>
        <v>6.3</v>
      </c>
      <c r="S13" s="132"/>
      <c r="T13" s="132"/>
      <c r="U13" s="91">
        <f>AVERAGE(U3:U12)</f>
        <v>7.4</v>
      </c>
      <c r="V13" s="107">
        <f>AVERAGE(V3:V12)</f>
        <v>5.479444444444445</v>
      </c>
      <c r="W13" s="33">
        <f>AVERAGE(W3:W12)</f>
        <v>5.8</v>
      </c>
    </row>
    <row r="14" spans="2:23" s="5" customFormat="1" ht="13.5" thickBot="1">
      <c r="B14" s="297"/>
      <c r="C14" s="298"/>
      <c r="D14" s="298"/>
      <c r="E14" s="292" t="s">
        <v>59</v>
      </c>
      <c r="F14" s="294"/>
      <c r="G14" s="292" t="s">
        <v>60</v>
      </c>
      <c r="H14" s="294"/>
      <c r="I14" s="292" t="s">
        <v>61</v>
      </c>
      <c r="J14" s="294"/>
      <c r="K14" s="292" t="s">
        <v>74</v>
      </c>
      <c r="L14" s="294"/>
      <c r="M14" s="292" t="s">
        <v>67</v>
      </c>
      <c r="N14" s="294"/>
      <c r="O14" s="292" t="s">
        <v>68</v>
      </c>
      <c r="P14" s="293"/>
      <c r="Q14" s="294"/>
      <c r="R14" s="133" t="s">
        <v>64</v>
      </c>
      <c r="S14" s="292" t="s">
        <v>65</v>
      </c>
      <c r="T14" s="293"/>
      <c r="U14" s="294"/>
      <c r="V14" s="97"/>
      <c r="W14" s="9"/>
    </row>
    <row r="15" spans="2:23" ht="12.75">
      <c r="B15" s="303" t="s">
        <v>46</v>
      </c>
      <c r="C15" s="306"/>
      <c r="D15" s="307"/>
      <c r="E15" s="273" t="s">
        <v>324</v>
      </c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4"/>
      <c r="V15" s="34">
        <f>W15/B12</f>
        <v>1</v>
      </c>
      <c r="W15" s="8">
        <f>COUNTIF(W3:W12,"&gt;3")</f>
        <v>10</v>
      </c>
    </row>
    <row r="16" spans="2:23" ht="12.75">
      <c r="B16" s="303" t="s">
        <v>47</v>
      </c>
      <c r="C16" s="306"/>
      <c r="D16" s="307"/>
      <c r="E16" s="13"/>
      <c r="F16" s="4"/>
      <c r="G16" s="13"/>
      <c r="H16" s="4"/>
      <c r="I16" s="4"/>
      <c r="J16" s="4"/>
      <c r="K16" s="4"/>
      <c r="L16" s="4"/>
      <c r="M16" s="4"/>
      <c r="N16" s="4"/>
      <c r="O16" s="13"/>
      <c r="P16" s="4"/>
      <c r="Q16" s="4"/>
      <c r="R16" s="4"/>
      <c r="S16" s="13"/>
      <c r="T16" s="13"/>
      <c r="U16" s="13"/>
      <c r="V16" s="34">
        <f>W16/B12</f>
        <v>0.2</v>
      </c>
      <c r="W16" s="8">
        <f>COUNTIF(W3:W12,"&gt;6")</f>
        <v>2</v>
      </c>
    </row>
    <row r="18" ht="12.75">
      <c r="C18" t="s">
        <v>114</v>
      </c>
    </row>
    <row r="20" spans="26:28" ht="12.75">
      <c r="Z20" s="53"/>
      <c r="AA20" s="53"/>
      <c r="AB20" s="3"/>
    </row>
  </sheetData>
  <sheetProtection/>
  <mergeCells count="13">
    <mergeCell ref="B16:D16"/>
    <mergeCell ref="K14:L14"/>
    <mergeCell ref="M14:N14"/>
    <mergeCell ref="O14:Q14"/>
    <mergeCell ref="C1:J1"/>
    <mergeCell ref="B13:D13"/>
    <mergeCell ref="B14:D14"/>
    <mergeCell ref="B15:D15"/>
    <mergeCell ref="E14:F14"/>
    <mergeCell ref="G14:H14"/>
    <mergeCell ref="I14:J14"/>
    <mergeCell ref="E15:U15"/>
    <mergeCell ref="S14:U14"/>
  </mergeCells>
  <conditionalFormatting sqref="W3:W12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V3:V12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3"/>
  <sheetViews>
    <sheetView workbookViewId="0" topLeftCell="B1">
      <selection activeCell="C3" sqref="C3"/>
    </sheetView>
  </sheetViews>
  <sheetFormatPr defaultColWidth="9.00390625" defaultRowHeight="12.75"/>
  <cols>
    <col min="1" max="1" width="7.125" style="0" hidden="1" customWidth="1"/>
    <col min="2" max="2" width="3.625" style="0" customWidth="1"/>
    <col min="3" max="3" width="22.75390625" style="0" customWidth="1"/>
    <col min="4" max="4" width="8.625" style="0" customWidth="1"/>
    <col min="5" max="5" width="4.375" style="0" customWidth="1"/>
    <col min="6" max="8" width="5.75390625" style="0" customWidth="1"/>
    <col min="9" max="9" width="5.875" style="0" customWidth="1"/>
    <col min="10" max="12" width="5.75390625" style="0" customWidth="1"/>
    <col min="13" max="13" width="5.375" style="0" customWidth="1"/>
    <col min="14" max="14" width="6.125" style="0" customWidth="1"/>
    <col min="15" max="15" width="7.00390625" style="14" customWidth="1"/>
    <col min="16" max="17" width="6.125" style="14" customWidth="1"/>
    <col min="18" max="18" width="5.75390625" style="14" customWidth="1"/>
    <col min="19" max="19" width="5.625" style="14" customWidth="1"/>
    <col min="20" max="20" width="5.875" style="14" customWidth="1"/>
    <col min="21" max="21" width="5.75390625" style="0" customWidth="1"/>
    <col min="22" max="22" width="9.125" style="3" customWidth="1"/>
    <col min="23" max="25" width="9.125" style="10" customWidth="1"/>
    <col min="28" max="28" width="8.75390625" style="0" customWidth="1"/>
  </cols>
  <sheetData>
    <row r="1" spans="3:34" ht="13.5" thickBot="1">
      <c r="C1" s="300" t="s">
        <v>157</v>
      </c>
      <c r="D1" s="301"/>
      <c r="E1" s="301"/>
      <c r="F1" s="301"/>
      <c r="G1" s="301"/>
      <c r="H1" s="301"/>
      <c r="I1" s="300"/>
      <c r="J1" s="300"/>
      <c r="K1" s="300"/>
      <c r="L1" s="300"/>
      <c r="M1" s="31"/>
      <c r="N1" s="61"/>
      <c r="O1" s="31"/>
      <c r="P1" s="31"/>
      <c r="Q1" s="31"/>
      <c r="R1" s="31"/>
      <c r="S1" s="31"/>
      <c r="T1" s="31"/>
      <c r="U1" s="61"/>
      <c r="V1" s="31"/>
      <c r="W1" s="31"/>
      <c r="X1" s="31"/>
      <c r="Y1" s="31"/>
      <c r="Z1" s="31"/>
      <c r="AA1" s="31"/>
      <c r="AB1" s="31"/>
      <c r="AC1" s="63"/>
      <c r="AD1" s="64"/>
      <c r="AG1" s="14"/>
      <c r="AH1" s="15"/>
    </row>
    <row r="2" spans="2:30" ht="16.5" customHeight="1" thickBot="1">
      <c r="B2" s="65" t="s">
        <v>77</v>
      </c>
      <c r="C2" s="66" t="s">
        <v>26</v>
      </c>
      <c r="D2" s="211" t="s">
        <v>78</v>
      </c>
      <c r="E2" s="212"/>
      <c r="F2" s="83">
        <v>42251</v>
      </c>
      <c r="G2" s="122">
        <v>42277</v>
      </c>
      <c r="H2" s="83">
        <v>42279</v>
      </c>
      <c r="I2" s="165">
        <v>42286</v>
      </c>
      <c r="J2" s="171">
        <v>42291</v>
      </c>
      <c r="K2" s="82">
        <v>42300</v>
      </c>
      <c r="L2" s="129">
        <v>42307</v>
      </c>
      <c r="M2" s="240">
        <v>42312</v>
      </c>
      <c r="N2" s="241">
        <v>42314</v>
      </c>
      <c r="O2" s="92">
        <v>42318</v>
      </c>
      <c r="P2" s="82">
        <v>42319</v>
      </c>
      <c r="Q2" s="129">
        <v>42321</v>
      </c>
      <c r="R2" s="82">
        <v>42333</v>
      </c>
      <c r="S2" s="129">
        <v>42335</v>
      </c>
      <c r="T2" s="92">
        <v>42340</v>
      </c>
      <c r="U2" s="135">
        <v>42341</v>
      </c>
      <c r="V2" s="68" t="s">
        <v>24</v>
      </c>
      <c r="W2" s="69" t="s">
        <v>21</v>
      </c>
      <c r="X2" s="69" t="s">
        <v>147</v>
      </c>
      <c r="Y2" s="69" t="s">
        <v>315</v>
      </c>
      <c r="Z2" s="31"/>
      <c r="AA2" s="31"/>
      <c r="AB2" s="31"/>
      <c r="AC2" s="31"/>
      <c r="AD2" s="31"/>
    </row>
    <row r="3" spans="1:28" ht="12.75">
      <c r="A3" s="3">
        <f aca="true" t="shared" si="0" ref="A3:A15">V3</f>
        <v>8.9</v>
      </c>
      <c r="B3" s="60">
        <v>1</v>
      </c>
      <c r="C3" s="139" t="s">
        <v>129</v>
      </c>
      <c r="D3" s="210" t="s">
        <v>257</v>
      </c>
      <c r="E3" s="114"/>
      <c r="F3" s="102">
        <v>9</v>
      </c>
      <c r="G3" s="84"/>
      <c r="H3" s="114">
        <v>10</v>
      </c>
      <c r="I3" s="144"/>
      <c r="J3" s="146">
        <v>8</v>
      </c>
      <c r="K3" s="173"/>
      <c r="L3" s="161">
        <v>10</v>
      </c>
      <c r="M3" s="147"/>
      <c r="N3" s="146">
        <v>9</v>
      </c>
      <c r="O3" s="238">
        <v>9</v>
      </c>
      <c r="P3" s="124"/>
      <c r="Q3" s="118">
        <v>7</v>
      </c>
      <c r="R3" s="144"/>
      <c r="S3" s="148">
        <v>10</v>
      </c>
      <c r="T3" s="236">
        <v>9</v>
      </c>
      <c r="U3" s="85">
        <v>8</v>
      </c>
      <c r="V3" s="96">
        <f>AVERAGE(E3:U3)</f>
        <v>8.9</v>
      </c>
      <c r="W3" s="8">
        <f aca="true" t="shared" si="1" ref="W3:W15">ROUND(V3,0)</f>
        <v>9</v>
      </c>
      <c r="X3" s="8">
        <v>8</v>
      </c>
      <c r="Y3" s="8">
        <f>ROUND(AVERAGE(W3:X3),0)</f>
        <v>9</v>
      </c>
      <c r="Z3" s="1" t="s">
        <v>30</v>
      </c>
      <c r="AA3" s="47">
        <f>COUNTIF(W3:W15,9)+COUNTIF(W3:W15,10)</f>
        <v>4</v>
      </c>
      <c r="AB3" s="46">
        <f>AA3/$B$15</f>
        <v>0.3076923076923077</v>
      </c>
    </row>
    <row r="4" spans="1:28" ht="12.75">
      <c r="A4" s="3">
        <f t="shared" si="0"/>
        <v>7.1</v>
      </c>
      <c r="B4" s="60">
        <v>2</v>
      </c>
      <c r="C4" s="2" t="s">
        <v>130</v>
      </c>
      <c r="D4" s="210">
        <v>2</v>
      </c>
      <c r="E4" s="114"/>
      <c r="F4" s="103">
        <v>7</v>
      </c>
      <c r="G4" s="86"/>
      <c r="H4" s="114">
        <v>5</v>
      </c>
      <c r="I4" s="86"/>
      <c r="J4" s="103">
        <v>4</v>
      </c>
      <c r="K4" s="124"/>
      <c r="L4" s="118">
        <v>10</v>
      </c>
      <c r="M4" s="86"/>
      <c r="N4" s="103">
        <v>9</v>
      </c>
      <c r="O4" s="137">
        <v>9</v>
      </c>
      <c r="P4" s="124"/>
      <c r="Q4" s="120">
        <v>5</v>
      </c>
      <c r="R4" s="86"/>
      <c r="S4" s="103">
        <v>9</v>
      </c>
      <c r="T4" s="137">
        <v>7</v>
      </c>
      <c r="U4" s="102">
        <v>6</v>
      </c>
      <c r="V4" s="96">
        <f aca="true" t="shared" si="2" ref="V4:V15">AVERAGE(E4:U4)</f>
        <v>7.1</v>
      </c>
      <c r="W4" s="8">
        <f t="shared" si="1"/>
        <v>7</v>
      </c>
      <c r="X4" s="8">
        <v>6</v>
      </c>
      <c r="Y4" s="8">
        <f aca="true" t="shared" si="3" ref="Y4:Y15">ROUND(AVERAGE(W4:X4),0)</f>
        <v>7</v>
      </c>
      <c r="Z4" s="1" t="s">
        <v>31</v>
      </c>
      <c r="AA4" s="47">
        <f>COUNTIF(W3:W15,7)+COUNTIF(W3:W15,8)</f>
        <v>5</v>
      </c>
      <c r="AB4" s="46">
        <f>AA4/$B$15</f>
        <v>0.38461538461538464</v>
      </c>
    </row>
    <row r="5" spans="1:28" ht="12.75">
      <c r="A5" s="3">
        <f t="shared" si="0"/>
        <v>8.5</v>
      </c>
      <c r="B5" s="60">
        <v>3</v>
      </c>
      <c r="C5" s="2" t="s">
        <v>131</v>
      </c>
      <c r="D5" s="210" t="s">
        <v>293</v>
      </c>
      <c r="E5" s="114"/>
      <c r="F5" s="103">
        <v>9</v>
      </c>
      <c r="G5" s="86"/>
      <c r="H5" s="114">
        <v>7</v>
      </c>
      <c r="I5" s="86"/>
      <c r="J5" s="87">
        <v>10</v>
      </c>
      <c r="K5" s="125" t="s">
        <v>160</v>
      </c>
      <c r="L5" s="162">
        <v>10</v>
      </c>
      <c r="M5" s="88"/>
      <c r="N5" s="103">
        <v>8</v>
      </c>
      <c r="O5" s="137">
        <v>8</v>
      </c>
      <c r="P5" s="124"/>
      <c r="Q5" s="120">
        <v>9</v>
      </c>
      <c r="R5" s="86"/>
      <c r="S5" s="103">
        <v>9</v>
      </c>
      <c r="T5" s="137">
        <v>9</v>
      </c>
      <c r="U5" s="87">
        <v>6</v>
      </c>
      <c r="V5" s="96">
        <f t="shared" si="2"/>
        <v>8.5</v>
      </c>
      <c r="W5" s="8">
        <f t="shared" si="1"/>
        <v>9</v>
      </c>
      <c r="X5" s="8">
        <v>5</v>
      </c>
      <c r="Y5" s="8">
        <f t="shared" si="3"/>
        <v>7</v>
      </c>
      <c r="Z5" s="1" t="s">
        <v>32</v>
      </c>
      <c r="AA5" s="47">
        <f>COUNTIF(W3:W15,4)+COUNTIF(W3:W15,5)+COUNTIF(W3:W15,6)</f>
        <v>4</v>
      </c>
      <c r="AB5" s="46">
        <f>AA5/$B$15</f>
        <v>0.3076923076923077</v>
      </c>
    </row>
    <row r="6" spans="1:28" ht="12.75">
      <c r="A6" s="3">
        <f t="shared" si="0"/>
        <v>4.5</v>
      </c>
      <c r="B6" s="60">
        <v>4</v>
      </c>
      <c r="C6" s="2" t="s">
        <v>132</v>
      </c>
      <c r="D6" s="210">
        <v>4</v>
      </c>
      <c r="E6" s="114">
        <v>1</v>
      </c>
      <c r="F6" s="103">
        <v>7</v>
      </c>
      <c r="G6" s="86"/>
      <c r="H6" s="114">
        <v>6</v>
      </c>
      <c r="I6" s="88">
        <v>1</v>
      </c>
      <c r="J6" s="103">
        <v>4</v>
      </c>
      <c r="K6" s="125">
        <v>1</v>
      </c>
      <c r="L6" s="120">
        <v>4</v>
      </c>
      <c r="M6" s="86">
        <v>1</v>
      </c>
      <c r="N6" s="103">
        <v>6</v>
      </c>
      <c r="O6" s="136">
        <v>8</v>
      </c>
      <c r="P6" s="125"/>
      <c r="Q6" s="162">
        <v>4</v>
      </c>
      <c r="R6" s="88"/>
      <c r="S6" s="87">
        <v>8</v>
      </c>
      <c r="T6" s="136">
        <v>7</v>
      </c>
      <c r="U6" s="103">
        <v>5</v>
      </c>
      <c r="V6" s="96">
        <f t="shared" si="2"/>
        <v>4.5</v>
      </c>
      <c r="W6" s="8">
        <f t="shared" si="1"/>
        <v>5</v>
      </c>
      <c r="X6" s="8">
        <v>4</v>
      </c>
      <c r="Y6" s="8">
        <f t="shared" si="3"/>
        <v>5</v>
      </c>
      <c r="Z6" s="1" t="s">
        <v>33</v>
      </c>
      <c r="AA6" s="1">
        <f>COUNTIF(W3:W15,"&lt;4")</f>
        <v>0</v>
      </c>
      <c r="AB6" s="46">
        <f>AA6/$B$15</f>
        <v>0</v>
      </c>
    </row>
    <row r="7" spans="1:28" ht="12.75">
      <c r="A7" s="3">
        <f t="shared" si="0"/>
        <v>8.6</v>
      </c>
      <c r="B7" s="60">
        <v>5</v>
      </c>
      <c r="C7" s="2" t="s">
        <v>133</v>
      </c>
      <c r="D7" s="210" t="s">
        <v>134</v>
      </c>
      <c r="E7" s="114"/>
      <c r="F7" s="103">
        <v>7</v>
      </c>
      <c r="G7" s="108"/>
      <c r="H7" s="114">
        <v>9</v>
      </c>
      <c r="I7" s="86"/>
      <c r="J7" s="103">
        <v>10</v>
      </c>
      <c r="K7" s="123"/>
      <c r="L7" s="118">
        <v>10</v>
      </c>
      <c r="M7" s="86"/>
      <c r="N7" s="103">
        <v>9</v>
      </c>
      <c r="O7" s="137">
        <v>9</v>
      </c>
      <c r="P7" s="126"/>
      <c r="Q7" s="120">
        <v>7</v>
      </c>
      <c r="R7" s="86"/>
      <c r="S7" s="103">
        <v>9</v>
      </c>
      <c r="T7" s="137">
        <v>9</v>
      </c>
      <c r="U7" s="102">
        <v>7</v>
      </c>
      <c r="V7" s="96">
        <f t="shared" si="2"/>
        <v>8.6</v>
      </c>
      <c r="W7" s="8">
        <f t="shared" si="1"/>
        <v>9</v>
      </c>
      <c r="X7" s="8">
        <v>4</v>
      </c>
      <c r="Y7" s="8">
        <f t="shared" si="3"/>
        <v>7</v>
      </c>
      <c r="Z7" s="48" t="s">
        <v>34</v>
      </c>
      <c r="AA7" s="47">
        <f>B15-SUM(AA3:AA6)</f>
        <v>0</v>
      </c>
      <c r="AB7" s="46">
        <f>AA7/$B$15</f>
        <v>0</v>
      </c>
    </row>
    <row r="8" spans="1:25" ht="12.75">
      <c r="A8" s="3">
        <f t="shared" si="0"/>
        <v>9.2</v>
      </c>
      <c r="B8" s="60">
        <v>6</v>
      </c>
      <c r="C8" s="2" t="s">
        <v>135</v>
      </c>
      <c r="D8" s="210">
        <v>6</v>
      </c>
      <c r="E8" s="114"/>
      <c r="F8" s="103">
        <v>9</v>
      </c>
      <c r="G8" s="86"/>
      <c r="H8" s="114">
        <v>7</v>
      </c>
      <c r="I8" s="86"/>
      <c r="J8" s="103">
        <v>10</v>
      </c>
      <c r="K8" s="125"/>
      <c r="L8" s="120">
        <v>9</v>
      </c>
      <c r="M8" s="86"/>
      <c r="N8" s="103">
        <v>9</v>
      </c>
      <c r="O8" s="137">
        <v>10</v>
      </c>
      <c r="P8" s="126"/>
      <c r="Q8" s="120">
        <v>8</v>
      </c>
      <c r="R8" s="86"/>
      <c r="S8" s="103">
        <v>10</v>
      </c>
      <c r="T8" s="137">
        <v>10</v>
      </c>
      <c r="U8" s="103">
        <v>10</v>
      </c>
      <c r="V8" s="96">
        <f t="shared" si="2"/>
        <v>9.2</v>
      </c>
      <c r="W8" s="8">
        <v>10</v>
      </c>
      <c r="X8" s="8">
        <v>8</v>
      </c>
      <c r="Y8" s="8">
        <f t="shared" si="3"/>
        <v>9</v>
      </c>
    </row>
    <row r="9" spans="1:25" ht="12.75">
      <c r="A9" s="3">
        <f t="shared" si="0"/>
        <v>6.636363636363637</v>
      </c>
      <c r="B9" s="60">
        <v>7</v>
      </c>
      <c r="C9" s="2" t="s">
        <v>136</v>
      </c>
      <c r="D9" s="210" t="s">
        <v>137</v>
      </c>
      <c r="E9" s="114"/>
      <c r="F9" s="103">
        <v>7</v>
      </c>
      <c r="G9" s="86">
        <v>1</v>
      </c>
      <c r="H9" s="114">
        <v>5</v>
      </c>
      <c r="I9" s="86"/>
      <c r="J9" s="87">
        <v>5</v>
      </c>
      <c r="K9" s="126"/>
      <c r="L9" s="120">
        <v>9</v>
      </c>
      <c r="M9" s="86"/>
      <c r="N9" s="103">
        <v>7</v>
      </c>
      <c r="O9" s="137">
        <v>9</v>
      </c>
      <c r="P9" s="126"/>
      <c r="Q9" s="120">
        <v>5</v>
      </c>
      <c r="R9" s="86"/>
      <c r="S9" s="103">
        <v>9</v>
      </c>
      <c r="T9" s="137">
        <v>7</v>
      </c>
      <c r="U9" s="103">
        <v>9</v>
      </c>
      <c r="V9" s="96">
        <f t="shared" si="2"/>
        <v>6.636363636363637</v>
      </c>
      <c r="W9" s="8">
        <f t="shared" si="1"/>
        <v>7</v>
      </c>
      <c r="X9" s="8">
        <v>4</v>
      </c>
      <c r="Y9" s="8">
        <f t="shared" si="3"/>
        <v>6</v>
      </c>
    </row>
    <row r="10" spans="1:25" ht="12.75">
      <c r="A10" s="3">
        <f t="shared" si="0"/>
        <v>4.538461538461538</v>
      </c>
      <c r="B10" s="60">
        <v>8</v>
      </c>
      <c r="C10" s="2" t="s">
        <v>138</v>
      </c>
      <c r="D10" s="210">
        <v>8</v>
      </c>
      <c r="E10" s="114">
        <v>1</v>
      </c>
      <c r="F10" s="103">
        <v>4</v>
      </c>
      <c r="G10" s="86">
        <v>1</v>
      </c>
      <c r="H10" s="114">
        <v>6</v>
      </c>
      <c r="I10" s="86" t="s">
        <v>160</v>
      </c>
      <c r="J10" s="103">
        <v>4</v>
      </c>
      <c r="K10" s="125">
        <v>1</v>
      </c>
      <c r="L10" s="120">
        <v>4</v>
      </c>
      <c r="M10" s="86"/>
      <c r="N10" s="103">
        <v>7</v>
      </c>
      <c r="O10" s="137">
        <v>7</v>
      </c>
      <c r="P10" s="124"/>
      <c r="Q10" s="120">
        <v>5</v>
      </c>
      <c r="R10" s="86"/>
      <c r="S10" s="103">
        <v>5</v>
      </c>
      <c r="T10" s="137">
        <v>6</v>
      </c>
      <c r="U10" s="103">
        <v>8</v>
      </c>
      <c r="V10" s="96">
        <f t="shared" si="2"/>
        <v>4.538461538461538</v>
      </c>
      <c r="W10" s="8">
        <f t="shared" si="1"/>
        <v>5</v>
      </c>
      <c r="X10" s="8">
        <v>4</v>
      </c>
      <c r="Y10" s="8">
        <f t="shared" si="3"/>
        <v>5</v>
      </c>
    </row>
    <row r="11" spans="1:25" ht="12.75">
      <c r="A11" s="3">
        <f t="shared" si="0"/>
        <v>5.5</v>
      </c>
      <c r="B11" s="60">
        <v>9</v>
      </c>
      <c r="C11" s="151" t="s">
        <v>139</v>
      </c>
      <c r="D11" s="210" t="s">
        <v>140</v>
      </c>
      <c r="E11" s="114"/>
      <c r="F11" s="103">
        <v>4</v>
      </c>
      <c r="G11" s="86">
        <v>1</v>
      </c>
      <c r="H11" s="114">
        <v>6</v>
      </c>
      <c r="I11" s="86">
        <v>1</v>
      </c>
      <c r="J11" s="114">
        <v>5</v>
      </c>
      <c r="K11" s="125"/>
      <c r="L11" s="120">
        <v>6</v>
      </c>
      <c r="M11" s="86"/>
      <c r="N11" s="103">
        <v>6</v>
      </c>
      <c r="O11" s="136">
        <v>7</v>
      </c>
      <c r="P11" s="125"/>
      <c r="Q11" s="162">
        <v>8</v>
      </c>
      <c r="R11" s="88"/>
      <c r="S11" s="87">
        <v>9</v>
      </c>
      <c r="T11" s="136">
        <v>7</v>
      </c>
      <c r="U11" s="103">
        <v>6</v>
      </c>
      <c r="V11" s="96">
        <f t="shared" si="2"/>
        <v>5.5</v>
      </c>
      <c r="W11" s="8">
        <f t="shared" si="1"/>
        <v>6</v>
      </c>
      <c r="X11" s="8">
        <v>6</v>
      </c>
      <c r="Y11" s="8">
        <f t="shared" si="3"/>
        <v>6</v>
      </c>
    </row>
    <row r="12" spans="1:30" ht="12.75">
      <c r="A12" s="3">
        <f t="shared" si="0"/>
        <v>7.181818181818182</v>
      </c>
      <c r="B12" s="60">
        <v>10</v>
      </c>
      <c r="C12" s="2" t="s">
        <v>141</v>
      </c>
      <c r="D12" s="210" t="s">
        <v>142</v>
      </c>
      <c r="E12" s="114"/>
      <c r="F12" s="103">
        <v>7</v>
      </c>
      <c r="G12" s="86"/>
      <c r="H12" s="114">
        <v>9</v>
      </c>
      <c r="I12" s="88">
        <v>1</v>
      </c>
      <c r="J12" s="103">
        <v>7</v>
      </c>
      <c r="K12" s="126" t="s">
        <v>160</v>
      </c>
      <c r="L12" s="120">
        <v>9</v>
      </c>
      <c r="M12" s="86"/>
      <c r="N12" s="103">
        <v>7</v>
      </c>
      <c r="O12" s="137">
        <v>9</v>
      </c>
      <c r="P12" s="124"/>
      <c r="Q12" s="120">
        <v>9</v>
      </c>
      <c r="R12" s="86"/>
      <c r="S12" s="103">
        <v>8</v>
      </c>
      <c r="T12" s="137">
        <v>7</v>
      </c>
      <c r="U12" s="103">
        <v>6</v>
      </c>
      <c r="V12" s="96">
        <f t="shared" si="2"/>
        <v>7.181818181818182</v>
      </c>
      <c r="W12" s="8">
        <f t="shared" si="1"/>
        <v>7</v>
      </c>
      <c r="X12" s="8">
        <v>4</v>
      </c>
      <c r="Y12" s="8">
        <f t="shared" si="3"/>
        <v>6</v>
      </c>
      <c r="AD12" s="184"/>
    </row>
    <row r="13" spans="1:30" ht="12.75">
      <c r="A13" s="3">
        <f t="shared" si="0"/>
        <v>7.545454545454546</v>
      </c>
      <c r="B13" s="60">
        <v>11</v>
      </c>
      <c r="C13" s="2" t="s">
        <v>143</v>
      </c>
      <c r="D13" s="210">
        <v>11</v>
      </c>
      <c r="E13" s="114">
        <v>1</v>
      </c>
      <c r="F13" s="103">
        <v>6</v>
      </c>
      <c r="G13" s="86"/>
      <c r="H13" s="114">
        <v>8</v>
      </c>
      <c r="I13" s="108"/>
      <c r="J13" s="103">
        <v>9</v>
      </c>
      <c r="K13" s="126"/>
      <c r="L13" s="162">
        <v>10</v>
      </c>
      <c r="M13" s="88"/>
      <c r="N13" s="87">
        <v>9</v>
      </c>
      <c r="O13" s="137">
        <v>7</v>
      </c>
      <c r="P13" s="126"/>
      <c r="Q13" s="120">
        <v>9</v>
      </c>
      <c r="R13" s="86"/>
      <c r="S13" s="103">
        <v>9</v>
      </c>
      <c r="T13" s="137">
        <v>8</v>
      </c>
      <c r="U13" s="87">
        <v>7</v>
      </c>
      <c r="V13" s="96">
        <f t="shared" si="2"/>
        <v>7.545454545454546</v>
      </c>
      <c r="W13" s="8">
        <f t="shared" si="1"/>
        <v>8</v>
      </c>
      <c r="X13" s="8">
        <v>5</v>
      </c>
      <c r="Y13" s="8">
        <f t="shared" si="3"/>
        <v>7</v>
      </c>
      <c r="AD13" s="184"/>
    </row>
    <row r="14" spans="1:30" ht="12.75">
      <c r="A14" s="3">
        <f t="shared" si="0"/>
        <v>5.5</v>
      </c>
      <c r="B14" s="60">
        <v>12</v>
      </c>
      <c r="C14" s="2" t="s">
        <v>144</v>
      </c>
      <c r="D14" s="210">
        <v>12</v>
      </c>
      <c r="E14" s="114">
        <v>1</v>
      </c>
      <c r="F14" s="103">
        <v>5</v>
      </c>
      <c r="G14" s="86">
        <v>1</v>
      </c>
      <c r="H14" s="114">
        <v>6</v>
      </c>
      <c r="I14" s="86">
        <v>1</v>
      </c>
      <c r="J14" s="103">
        <v>6</v>
      </c>
      <c r="K14" s="125">
        <v>1</v>
      </c>
      <c r="L14" s="120">
        <v>7</v>
      </c>
      <c r="M14" s="86"/>
      <c r="N14" s="103">
        <v>8</v>
      </c>
      <c r="O14" s="137">
        <v>8</v>
      </c>
      <c r="P14" s="126"/>
      <c r="Q14" s="120">
        <v>9</v>
      </c>
      <c r="R14" s="86"/>
      <c r="S14" s="103">
        <v>9</v>
      </c>
      <c r="T14" s="137">
        <v>8</v>
      </c>
      <c r="U14" s="103">
        <v>7</v>
      </c>
      <c r="V14" s="96">
        <f t="shared" si="2"/>
        <v>5.5</v>
      </c>
      <c r="W14" s="8">
        <f t="shared" si="1"/>
        <v>6</v>
      </c>
      <c r="X14" s="8">
        <v>5</v>
      </c>
      <c r="Y14" s="8">
        <f t="shared" si="3"/>
        <v>6</v>
      </c>
      <c r="AD14" s="184"/>
    </row>
    <row r="15" spans="1:30" ht="12.75">
      <c r="A15" s="3">
        <f t="shared" si="0"/>
        <v>6.7</v>
      </c>
      <c r="B15" s="213">
        <v>13</v>
      </c>
      <c r="C15" s="214" t="s">
        <v>145</v>
      </c>
      <c r="D15" s="215" t="s">
        <v>146</v>
      </c>
      <c r="E15" s="216"/>
      <c r="F15" s="103">
        <v>4</v>
      </c>
      <c r="G15" s="86"/>
      <c r="H15" s="114">
        <v>7</v>
      </c>
      <c r="I15" s="86"/>
      <c r="J15" s="103">
        <v>6</v>
      </c>
      <c r="K15" s="125"/>
      <c r="L15" s="120">
        <v>9</v>
      </c>
      <c r="M15" s="86"/>
      <c r="N15" s="103">
        <v>6</v>
      </c>
      <c r="O15" s="137">
        <v>7</v>
      </c>
      <c r="P15" s="126"/>
      <c r="Q15" s="120">
        <v>6</v>
      </c>
      <c r="R15" s="86"/>
      <c r="S15" s="103">
        <v>10</v>
      </c>
      <c r="T15" s="137">
        <v>7</v>
      </c>
      <c r="U15" s="103">
        <v>5</v>
      </c>
      <c r="V15" s="96">
        <f t="shared" si="2"/>
        <v>6.7</v>
      </c>
      <c r="W15" s="8">
        <f t="shared" si="1"/>
        <v>7</v>
      </c>
      <c r="X15" s="8">
        <v>7</v>
      </c>
      <c r="Y15" s="8">
        <f t="shared" si="3"/>
        <v>7</v>
      </c>
      <c r="AD15" s="184"/>
    </row>
    <row r="16" spans="2:25" s="5" customFormat="1" ht="13.5" thickBot="1">
      <c r="B16" s="272" t="s">
        <v>0</v>
      </c>
      <c r="C16" s="272"/>
      <c r="D16" s="272"/>
      <c r="E16" s="272"/>
      <c r="F16" s="91">
        <f>AVERAGE(F3:F15)</f>
        <v>6.538461538461538</v>
      </c>
      <c r="G16" s="91"/>
      <c r="H16" s="91">
        <f>AVERAGE(H3:H15)</f>
        <v>7</v>
      </c>
      <c r="I16" s="90"/>
      <c r="J16" s="91">
        <f>AVERAGE(J3:J15)</f>
        <v>6.769230769230769</v>
      </c>
      <c r="K16" s="81"/>
      <c r="L16" s="119">
        <f>AVERAGE(L3:L15)</f>
        <v>8.23076923076923</v>
      </c>
      <c r="M16" s="225"/>
      <c r="N16" s="226">
        <f>AVERAGE(N3:N15)</f>
        <v>7.6923076923076925</v>
      </c>
      <c r="O16" s="239">
        <f>AVERAGE(O3:O15)</f>
        <v>8.23076923076923</v>
      </c>
      <c r="P16" s="132"/>
      <c r="Q16" s="119">
        <f>AVERAGE(Q3:Q15)</f>
        <v>7</v>
      </c>
      <c r="R16" s="237"/>
      <c r="S16" s="226">
        <f aca="true" t="shared" si="4" ref="S16:Y16">AVERAGE(S3:S15)</f>
        <v>8.76923076923077</v>
      </c>
      <c r="T16" s="132">
        <f t="shared" si="4"/>
        <v>7.769230769230769</v>
      </c>
      <c r="U16" s="91">
        <f t="shared" si="4"/>
        <v>6.923076923076923</v>
      </c>
      <c r="V16" s="107">
        <f t="shared" si="4"/>
        <v>6.954007530930609</v>
      </c>
      <c r="W16" s="33">
        <f t="shared" si="4"/>
        <v>7.3076923076923075</v>
      </c>
      <c r="X16" s="33">
        <f t="shared" si="4"/>
        <v>5.384615384615385</v>
      </c>
      <c r="Y16" s="33">
        <f t="shared" si="4"/>
        <v>6.6923076923076925</v>
      </c>
    </row>
    <row r="17" spans="2:25" s="5" customFormat="1" ht="13.5" thickBot="1">
      <c r="B17" s="297"/>
      <c r="C17" s="298"/>
      <c r="D17" s="298"/>
      <c r="E17" s="276"/>
      <c r="F17" s="180" t="s">
        <v>85</v>
      </c>
      <c r="G17" s="271" t="s">
        <v>66</v>
      </c>
      <c r="H17" s="308"/>
      <c r="I17" s="271" t="s">
        <v>148</v>
      </c>
      <c r="J17" s="308"/>
      <c r="K17" s="292" t="s">
        <v>149</v>
      </c>
      <c r="L17" s="294"/>
      <c r="M17" s="275" t="s">
        <v>150</v>
      </c>
      <c r="N17" s="305"/>
      <c r="O17" s="229" t="s">
        <v>151</v>
      </c>
      <c r="P17" s="271" t="s">
        <v>152</v>
      </c>
      <c r="Q17" s="309"/>
      <c r="R17" s="271" t="s">
        <v>153</v>
      </c>
      <c r="S17" s="309"/>
      <c r="T17" s="180" t="s">
        <v>154</v>
      </c>
      <c r="U17" s="133" t="s">
        <v>155</v>
      </c>
      <c r="V17" s="97"/>
      <c r="W17" s="9"/>
      <c r="X17" s="247"/>
      <c r="Y17" s="247"/>
    </row>
    <row r="18" spans="2:25" ht="12.75">
      <c r="B18" s="277" t="s">
        <v>46</v>
      </c>
      <c r="C18" s="278"/>
      <c r="D18" s="279"/>
      <c r="E18" s="209"/>
      <c r="F18" s="288"/>
      <c r="G18" s="288"/>
      <c r="H18" s="288"/>
      <c r="I18" s="288"/>
      <c r="J18" s="288"/>
      <c r="K18" s="273"/>
      <c r="L18" s="273"/>
      <c r="M18" s="288"/>
      <c r="N18" s="288"/>
      <c r="O18" s="288"/>
      <c r="P18" s="288"/>
      <c r="Q18" s="288"/>
      <c r="R18" s="288"/>
      <c r="S18" s="288"/>
      <c r="T18" s="288"/>
      <c r="U18" s="273"/>
      <c r="V18" s="34">
        <f>W18/B15</f>
        <v>1</v>
      </c>
      <c r="W18" s="8">
        <f>COUNTIF(W3:W15,"&gt;3")</f>
        <v>13</v>
      </c>
      <c r="X18" s="247"/>
      <c r="Y18" s="247"/>
    </row>
    <row r="19" spans="2:25" ht="12.75">
      <c r="B19" s="303" t="s">
        <v>47</v>
      </c>
      <c r="C19" s="306"/>
      <c r="D19" s="307"/>
      <c r="E19" s="208"/>
      <c r="F19" s="4"/>
      <c r="G19" s="4"/>
      <c r="H19" s="13"/>
      <c r="I19" s="13"/>
      <c r="J19" s="4"/>
      <c r="K19" s="4"/>
      <c r="L19" s="4"/>
      <c r="M19" s="4"/>
      <c r="N19" s="4"/>
      <c r="O19" s="13"/>
      <c r="P19" s="13"/>
      <c r="Q19" s="13"/>
      <c r="R19" s="13"/>
      <c r="S19" s="13"/>
      <c r="T19" s="13"/>
      <c r="U19" s="4"/>
      <c r="V19" s="34">
        <f>W19/B15</f>
        <v>0.6923076923076923</v>
      </c>
      <c r="W19" s="8">
        <f>COUNTIF(W3:W15,"&gt;6")</f>
        <v>9</v>
      </c>
      <c r="X19" s="247"/>
      <c r="Y19" s="247"/>
    </row>
    <row r="21" ht="12.75">
      <c r="C21" t="s">
        <v>156</v>
      </c>
    </row>
    <row r="23" spans="28:30" ht="12.75">
      <c r="AB23" s="53"/>
      <c r="AC23" s="53"/>
      <c r="AD23" s="3"/>
    </row>
  </sheetData>
  <sheetProtection/>
  <mergeCells count="12">
    <mergeCell ref="B19:D19"/>
    <mergeCell ref="C1:L1"/>
    <mergeCell ref="B18:D18"/>
    <mergeCell ref="K17:L17"/>
    <mergeCell ref="F18:U18"/>
    <mergeCell ref="P17:Q17"/>
    <mergeCell ref="R17:S17"/>
    <mergeCell ref="G17:H17"/>
    <mergeCell ref="I17:J17"/>
    <mergeCell ref="M17:N17"/>
    <mergeCell ref="B16:E16"/>
    <mergeCell ref="B17:E17"/>
  </mergeCells>
  <conditionalFormatting sqref="W3:Y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V3:V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3"/>
  <sheetViews>
    <sheetView zoomScalePageLayoutView="0" workbookViewId="0" topLeftCell="B7">
      <selection activeCell="O2" sqref="O2"/>
    </sheetView>
  </sheetViews>
  <sheetFormatPr defaultColWidth="9.00390625" defaultRowHeight="12.75"/>
  <cols>
    <col min="1" max="1" width="7.3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5.375" style="0" customWidth="1"/>
    <col min="7" max="7" width="5.25390625" style="0" customWidth="1"/>
    <col min="8" max="9" width="5.625" style="0" customWidth="1"/>
    <col min="10" max="10" width="5.375" style="0" customWidth="1"/>
    <col min="11" max="11" width="5.25390625" style="0" customWidth="1"/>
    <col min="12" max="12" width="5.875" style="0" customWidth="1"/>
    <col min="13" max="13" width="6.75390625" style="0" customWidth="1"/>
    <col min="14" max="14" width="9.875" style="3" customWidth="1"/>
    <col min="15" max="15" width="12.125" style="10" bestFit="1" customWidth="1"/>
  </cols>
  <sheetData>
    <row r="1" spans="4:36" ht="13.5" thickBot="1">
      <c r="D1" s="75" t="s">
        <v>158</v>
      </c>
      <c r="E1" s="75"/>
      <c r="F1" s="75"/>
      <c r="G1" s="75"/>
      <c r="H1" s="75"/>
      <c r="I1" s="75"/>
      <c r="J1" s="75"/>
      <c r="K1" s="75"/>
      <c r="L1" s="75"/>
      <c r="M1" s="179"/>
      <c r="N1" s="6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63"/>
      <c r="AF1" s="64"/>
      <c r="AI1" s="14"/>
      <c r="AJ1" s="15"/>
    </row>
    <row r="2" spans="2:32" ht="16.5" customHeight="1" thickBot="1">
      <c r="B2" s="65" t="s">
        <v>77</v>
      </c>
      <c r="C2" s="67" t="s">
        <v>26</v>
      </c>
      <c r="D2" s="111" t="s">
        <v>78</v>
      </c>
      <c r="E2" s="82">
        <v>42296</v>
      </c>
      <c r="F2" s="83">
        <v>42303</v>
      </c>
      <c r="G2" s="82">
        <v>42310</v>
      </c>
      <c r="H2" s="83">
        <v>42317</v>
      </c>
      <c r="I2" s="82">
        <v>42331</v>
      </c>
      <c r="J2" s="83">
        <v>42338</v>
      </c>
      <c r="K2" s="82">
        <v>42352</v>
      </c>
      <c r="L2" s="129">
        <v>42359</v>
      </c>
      <c r="M2" s="82">
        <v>42387</v>
      </c>
      <c r="N2" s="68" t="s">
        <v>24</v>
      </c>
      <c r="O2" s="69" t="s">
        <v>79</v>
      </c>
      <c r="Y2" s="31"/>
      <c r="Z2" s="31"/>
      <c r="AA2" s="31"/>
      <c r="AB2" s="31"/>
      <c r="AC2" s="31"/>
      <c r="AD2" s="31"/>
      <c r="AE2" s="31"/>
      <c r="AF2" s="31"/>
    </row>
    <row r="3" spans="1:18" ht="12.75">
      <c r="A3" s="3">
        <f aca="true" t="shared" si="0" ref="A3:A14">N3</f>
        <v>6.75</v>
      </c>
      <c r="B3" s="2">
        <v>1</v>
      </c>
      <c r="C3" s="2" t="s">
        <v>294</v>
      </c>
      <c r="D3" s="255">
        <v>1</v>
      </c>
      <c r="E3" s="88"/>
      <c r="F3" s="87">
        <v>8</v>
      </c>
      <c r="G3" s="88"/>
      <c r="H3" s="87">
        <v>8</v>
      </c>
      <c r="I3" s="88"/>
      <c r="J3" s="103">
        <v>5</v>
      </c>
      <c r="K3" s="86"/>
      <c r="L3" s="120">
        <v>6</v>
      </c>
      <c r="M3" s="205"/>
      <c r="N3" s="109">
        <f aca="true" t="shared" si="1" ref="N3:N14">AVERAGE(E3:M3)</f>
        <v>6.75</v>
      </c>
      <c r="O3" s="8">
        <f aca="true" t="shared" si="2" ref="O3:O14">ROUND(N3,0)</f>
        <v>7</v>
      </c>
      <c r="P3" s="1" t="s">
        <v>30</v>
      </c>
      <c r="Q3" s="1">
        <f>COUNTIF(O3:O14,"&gt;8")</f>
        <v>6</v>
      </c>
      <c r="R3" s="46">
        <f>Q3/$B$14</f>
        <v>0.5</v>
      </c>
    </row>
    <row r="4" spans="1:18" ht="12.75">
      <c r="A4" s="3">
        <f t="shared" si="0"/>
        <v>7</v>
      </c>
      <c r="B4" s="2">
        <v>2</v>
      </c>
      <c r="C4" s="2" t="s">
        <v>295</v>
      </c>
      <c r="D4" s="149">
        <v>9</v>
      </c>
      <c r="E4" s="88"/>
      <c r="F4" s="87">
        <v>7</v>
      </c>
      <c r="G4" s="88"/>
      <c r="H4" s="87">
        <v>6</v>
      </c>
      <c r="I4" s="88"/>
      <c r="J4" s="103">
        <v>7</v>
      </c>
      <c r="K4" s="86"/>
      <c r="L4" s="120">
        <v>8</v>
      </c>
      <c r="M4" s="106"/>
      <c r="N4" s="109">
        <f t="shared" si="1"/>
        <v>7</v>
      </c>
      <c r="O4" s="8">
        <f t="shared" si="2"/>
        <v>7</v>
      </c>
      <c r="P4" s="1" t="s">
        <v>31</v>
      </c>
      <c r="Q4" s="47">
        <f>COUNTIF(O3:O14,7)+COUNTIF(O3:O14,8)</f>
        <v>4</v>
      </c>
      <c r="R4" s="46">
        <f>Q4/$B$14</f>
        <v>0.3333333333333333</v>
      </c>
    </row>
    <row r="5" spans="1:18" ht="12.75">
      <c r="A5" s="3">
        <f t="shared" si="0"/>
        <v>8.5</v>
      </c>
      <c r="B5" s="2">
        <v>3</v>
      </c>
      <c r="C5" s="2" t="s">
        <v>296</v>
      </c>
      <c r="D5" s="149">
        <v>13</v>
      </c>
      <c r="E5" s="88"/>
      <c r="F5" s="87">
        <v>8</v>
      </c>
      <c r="G5" s="88"/>
      <c r="H5" s="87">
        <v>10</v>
      </c>
      <c r="I5" s="88"/>
      <c r="J5" s="103">
        <v>8</v>
      </c>
      <c r="K5" s="86"/>
      <c r="L5" s="120">
        <v>8</v>
      </c>
      <c r="M5" s="106"/>
      <c r="N5" s="109">
        <f t="shared" si="1"/>
        <v>8.5</v>
      </c>
      <c r="O5" s="8">
        <f t="shared" si="2"/>
        <v>9</v>
      </c>
      <c r="P5" s="1" t="s">
        <v>32</v>
      </c>
      <c r="Q5" s="47">
        <f>COUNTIF(O3:O14,4)+COUNTIF(O3:O14,5)+COUNTIF(O3:O14,6)</f>
        <v>2</v>
      </c>
      <c r="R5" s="46">
        <f>Q5/$B$14</f>
        <v>0.16666666666666666</v>
      </c>
    </row>
    <row r="6" spans="1:18" ht="12.75">
      <c r="A6" s="3">
        <f t="shared" si="0"/>
        <v>8.75</v>
      </c>
      <c r="B6" s="2">
        <v>4</v>
      </c>
      <c r="C6" s="2" t="s">
        <v>297</v>
      </c>
      <c r="D6" s="149">
        <v>12</v>
      </c>
      <c r="E6" s="88"/>
      <c r="F6" s="103">
        <v>7</v>
      </c>
      <c r="G6" s="88"/>
      <c r="H6" s="87">
        <v>9</v>
      </c>
      <c r="I6" s="88"/>
      <c r="J6" s="103">
        <v>9</v>
      </c>
      <c r="K6" s="86"/>
      <c r="L6" s="120">
        <v>10</v>
      </c>
      <c r="M6" s="106"/>
      <c r="N6" s="109">
        <f t="shared" si="1"/>
        <v>8.75</v>
      </c>
      <c r="O6" s="8">
        <f t="shared" si="2"/>
        <v>9</v>
      </c>
      <c r="P6" s="1" t="s">
        <v>33</v>
      </c>
      <c r="Q6" s="1">
        <f>COUNTIF(O3:O14,"&lt;4")</f>
        <v>0</v>
      </c>
      <c r="R6" s="46">
        <f>Q6/$B$14</f>
        <v>0</v>
      </c>
    </row>
    <row r="7" spans="1:18" ht="12.75">
      <c r="A7" s="3">
        <f t="shared" si="0"/>
        <v>6.5</v>
      </c>
      <c r="B7" s="2">
        <v>5</v>
      </c>
      <c r="C7" s="2" t="s">
        <v>298</v>
      </c>
      <c r="D7" s="149">
        <v>3</v>
      </c>
      <c r="E7" s="88"/>
      <c r="F7" s="87">
        <v>8</v>
      </c>
      <c r="G7" s="88" t="s">
        <v>160</v>
      </c>
      <c r="H7" s="87">
        <v>7</v>
      </c>
      <c r="I7" s="88"/>
      <c r="J7" s="103">
        <v>5</v>
      </c>
      <c r="K7" s="86"/>
      <c r="L7" s="120">
        <v>6</v>
      </c>
      <c r="M7" s="106"/>
      <c r="N7" s="109">
        <f t="shared" si="1"/>
        <v>6.5</v>
      </c>
      <c r="O7" s="8">
        <f t="shared" si="2"/>
        <v>7</v>
      </c>
      <c r="P7" s="48" t="s">
        <v>34</v>
      </c>
      <c r="Q7" s="1">
        <f>B14-SUM(Q3:Q6)</f>
        <v>0</v>
      </c>
      <c r="R7" s="46">
        <f>Q7/$B$14</f>
        <v>0</v>
      </c>
    </row>
    <row r="8" spans="1:15" ht="12.75">
      <c r="A8" s="3">
        <f t="shared" si="0"/>
        <v>5.6</v>
      </c>
      <c r="B8" s="2">
        <v>6</v>
      </c>
      <c r="C8" s="2" t="s">
        <v>299</v>
      </c>
      <c r="D8" s="149">
        <v>11</v>
      </c>
      <c r="E8" s="88"/>
      <c r="F8" s="87">
        <v>7</v>
      </c>
      <c r="G8" s="88">
        <v>1</v>
      </c>
      <c r="H8" s="103">
        <v>7</v>
      </c>
      <c r="I8" s="88"/>
      <c r="J8" s="103">
        <v>6</v>
      </c>
      <c r="K8" s="86"/>
      <c r="L8" s="120">
        <v>7</v>
      </c>
      <c r="M8" s="106"/>
      <c r="N8" s="109">
        <f t="shared" si="1"/>
        <v>5.6</v>
      </c>
      <c r="O8" s="8">
        <f t="shared" si="2"/>
        <v>6</v>
      </c>
    </row>
    <row r="9" spans="1:15" ht="12.75">
      <c r="A9" s="3">
        <f t="shared" si="0"/>
        <v>5.6</v>
      </c>
      <c r="B9" s="2">
        <v>7</v>
      </c>
      <c r="C9" s="2" t="s">
        <v>300</v>
      </c>
      <c r="D9" s="149">
        <v>2</v>
      </c>
      <c r="E9" s="88"/>
      <c r="F9" s="87">
        <v>5</v>
      </c>
      <c r="G9" s="88">
        <v>1</v>
      </c>
      <c r="H9" s="103">
        <v>7</v>
      </c>
      <c r="I9" s="88" t="s">
        <v>160</v>
      </c>
      <c r="J9" s="103">
        <v>7</v>
      </c>
      <c r="K9" s="86"/>
      <c r="L9" s="120">
        <v>8</v>
      </c>
      <c r="M9" s="106"/>
      <c r="N9" s="109">
        <f t="shared" si="1"/>
        <v>5.6</v>
      </c>
      <c r="O9" s="8">
        <f t="shared" si="2"/>
        <v>6</v>
      </c>
    </row>
    <row r="10" spans="1:15" ht="12.75">
      <c r="A10" s="3">
        <f t="shared" si="0"/>
        <v>9.75</v>
      </c>
      <c r="B10" s="2">
        <v>8</v>
      </c>
      <c r="C10" s="2" t="s">
        <v>301</v>
      </c>
      <c r="D10" s="149">
        <v>4</v>
      </c>
      <c r="E10" s="88"/>
      <c r="F10" s="87">
        <v>9</v>
      </c>
      <c r="G10" s="88"/>
      <c r="H10" s="87">
        <v>10</v>
      </c>
      <c r="I10" s="88"/>
      <c r="J10" s="103">
        <v>10</v>
      </c>
      <c r="K10" s="86"/>
      <c r="L10" s="120">
        <v>10</v>
      </c>
      <c r="M10" s="106"/>
      <c r="N10" s="109">
        <f t="shared" si="1"/>
        <v>9.75</v>
      </c>
      <c r="O10" s="8">
        <f t="shared" si="2"/>
        <v>10</v>
      </c>
    </row>
    <row r="11" spans="1:15" ht="12.75">
      <c r="A11" s="3">
        <f t="shared" si="0"/>
        <v>7.75</v>
      </c>
      <c r="B11" s="2">
        <v>9</v>
      </c>
      <c r="C11" s="2" t="s">
        <v>302</v>
      </c>
      <c r="D11" s="149">
        <v>10</v>
      </c>
      <c r="E11" s="88"/>
      <c r="F11" s="87">
        <v>7</v>
      </c>
      <c r="G11" s="88"/>
      <c r="H11" s="87">
        <v>8</v>
      </c>
      <c r="I11" s="88"/>
      <c r="J11" s="103">
        <v>6</v>
      </c>
      <c r="K11" s="86"/>
      <c r="L11" s="120">
        <v>10</v>
      </c>
      <c r="M11" s="106"/>
      <c r="N11" s="109">
        <f t="shared" si="1"/>
        <v>7.75</v>
      </c>
      <c r="O11" s="8">
        <f t="shared" si="2"/>
        <v>8</v>
      </c>
    </row>
    <row r="12" spans="1:15" ht="12.75">
      <c r="A12" s="3">
        <f t="shared" si="0"/>
        <v>9</v>
      </c>
      <c r="B12" s="2">
        <v>10</v>
      </c>
      <c r="C12" s="36" t="s">
        <v>303</v>
      </c>
      <c r="D12" s="149">
        <v>6</v>
      </c>
      <c r="E12" s="89"/>
      <c r="F12" s="85">
        <v>8</v>
      </c>
      <c r="G12" s="89"/>
      <c r="H12" s="102">
        <v>9</v>
      </c>
      <c r="I12" s="89"/>
      <c r="J12" s="102">
        <v>10</v>
      </c>
      <c r="K12" s="84"/>
      <c r="L12" s="118">
        <v>9</v>
      </c>
      <c r="M12" s="106"/>
      <c r="N12" s="109">
        <f t="shared" si="1"/>
        <v>9</v>
      </c>
      <c r="O12" s="8">
        <f t="shared" si="2"/>
        <v>9</v>
      </c>
    </row>
    <row r="13" spans="1:15" ht="12.75">
      <c r="A13" s="3">
        <f t="shared" si="0"/>
        <v>9</v>
      </c>
      <c r="B13" s="2">
        <v>11</v>
      </c>
      <c r="C13" s="36" t="s">
        <v>304</v>
      </c>
      <c r="D13" s="149" t="s">
        <v>322</v>
      </c>
      <c r="E13" s="89"/>
      <c r="F13" s="85">
        <v>8</v>
      </c>
      <c r="G13" s="89"/>
      <c r="H13" s="85">
        <v>9</v>
      </c>
      <c r="I13" s="89"/>
      <c r="J13" s="102">
        <v>10</v>
      </c>
      <c r="K13" s="84"/>
      <c r="L13" s="118">
        <v>9</v>
      </c>
      <c r="M13" s="106"/>
      <c r="N13" s="109">
        <f t="shared" si="1"/>
        <v>9</v>
      </c>
      <c r="O13" s="8">
        <f t="shared" si="2"/>
        <v>9</v>
      </c>
    </row>
    <row r="14" spans="1:15" ht="12.75">
      <c r="A14" s="3">
        <f t="shared" si="0"/>
        <v>8.5</v>
      </c>
      <c r="B14" s="2">
        <v>12</v>
      </c>
      <c r="C14" s="36" t="s">
        <v>305</v>
      </c>
      <c r="D14" s="149">
        <v>8</v>
      </c>
      <c r="E14" s="89"/>
      <c r="F14" s="85">
        <v>7</v>
      </c>
      <c r="G14" s="89"/>
      <c r="H14" s="85">
        <v>8</v>
      </c>
      <c r="I14" s="89"/>
      <c r="J14" s="102">
        <v>9</v>
      </c>
      <c r="K14" s="84"/>
      <c r="L14" s="118">
        <v>10</v>
      </c>
      <c r="M14" s="106" t="s">
        <v>160</v>
      </c>
      <c r="N14" s="109">
        <f t="shared" si="1"/>
        <v>8.5</v>
      </c>
      <c r="O14" s="8">
        <f t="shared" si="2"/>
        <v>9</v>
      </c>
    </row>
    <row r="15" spans="2:15" s="5" customFormat="1" ht="12.75">
      <c r="B15" s="2"/>
      <c r="C15" s="297" t="s">
        <v>0</v>
      </c>
      <c r="D15" s="298"/>
      <c r="E15" s="90"/>
      <c r="F15" s="91">
        <f>AVERAGE(F3:F14)</f>
        <v>7.416666666666667</v>
      </c>
      <c r="G15" s="90"/>
      <c r="H15" s="91">
        <f>AVERAGE(H3:H14)</f>
        <v>8.166666666666666</v>
      </c>
      <c r="I15" s="90"/>
      <c r="J15" s="91">
        <f>AVERAGE(J3:J14)</f>
        <v>7.666666666666667</v>
      </c>
      <c r="K15" s="90"/>
      <c r="L15" s="119">
        <f>AVERAGE(L3:L14)</f>
        <v>8.416666666666666</v>
      </c>
      <c r="M15" s="94"/>
      <c r="N15" s="107">
        <f>AVERAGE(N3:N14)</f>
        <v>7.7250000000000005</v>
      </c>
      <c r="O15" s="33">
        <f>AVERAGE(O3:O14)</f>
        <v>8</v>
      </c>
    </row>
    <row r="16" spans="2:15" s="5" customFormat="1" ht="13.5" thickBot="1">
      <c r="B16" s="2"/>
      <c r="C16" s="6"/>
      <c r="D16" s="76"/>
      <c r="E16" s="280" t="s">
        <v>69</v>
      </c>
      <c r="F16" s="282"/>
      <c r="G16" s="280" t="s">
        <v>70</v>
      </c>
      <c r="H16" s="282"/>
      <c r="I16" s="280" t="s">
        <v>71</v>
      </c>
      <c r="J16" s="282"/>
      <c r="K16" s="280" t="s">
        <v>72</v>
      </c>
      <c r="L16" s="281"/>
      <c r="M16" s="95" t="s">
        <v>73</v>
      </c>
      <c r="N16" s="97"/>
      <c r="O16" s="9"/>
    </row>
    <row r="17" spans="2:15" ht="13.5" thickBot="1">
      <c r="B17" s="2"/>
      <c r="C17" s="4" t="s">
        <v>36</v>
      </c>
      <c r="D17" s="77" t="s">
        <v>35</v>
      </c>
      <c r="E17" s="292" t="s">
        <v>80</v>
      </c>
      <c r="F17" s="293"/>
      <c r="G17" s="293"/>
      <c r="H17" s="293"/>
      <c r="I17" s="293"/>
      <c r="J17" s="293"/>
      <c r="K17" s="293"/>
      <c r="L17" s="293"/>
      <c r="M17" s="294"/>
      <c r="N17" s="73">
        <f>O17/$B$14</f>
        <v>1</v>
      </c>
      <c r="O17" s="8">
        <f>COUNTIF(O3:O14,"&gt;3")</f>
        <v>12</v>
      </c>
    </row>
    <row r="18" spans="2:15" ht="12.75">
      <c r="B18" s="2"/>
      <c r="C18" s="4" t="s">
        <v>37</v>
      </c>
      <c r="D18" s="4"/>
      <c r="E18" s="72"/>
      <c r="F18" s="72"/>
      <c r="G18" s="72"/>
      <c r="H18" s="72"/>
      <c r="I18" s="72"/>
      <c r="J18" s="72"/>
      <c r="K18" s="72"/>
      <c r="L18" s="72"/>
      <c r="M18" s="72"/>
      <c r="N18" s="73">
        <f>O18/$B$14</f>
        <v>0.8333333333333334</v>
      </c>
      <c r="O18" s="8">
        <f>COUNTIF(O3:O14,"&gt;6")</f>
        <v>10</v>
      </c>
    </row>
    <row r="20" ht="12.75">
      <c r="C20" t="s">
        <v>86</v>
      </c>
    </row>
    <row r="21" ht="12.75">
      <c r="S21" s="3"/>
    </row>
    <row r="22" ht="12.75">
      <c r="S22" s="3"/>
    </row>
    <row r="23" ht="12.75">
      <c r="S23" s="3"/>
    </row>
  </sheetData>
  <sheetProtection/>
  <mergeCells count="6">
    <mergeCell ref="K16:L16"/>
    <mergeCell ref="E17:M17"/>
    <mergeCell ref="C15:D15"/>
    <mergeCell ref="E16:F16"/>
    <mergeCell ref="G16:H16"/>
    <mergeCell ref="I16:J16"/>
  </mergeCells>
  <conditionalFormatting sqref="O3:O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N3:N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7"/>
  <sheetViews>
    <sheetView workbookViewId="0" topLeftCell="B1">
      <selection activeCell="O3" sqref="O3:O11"/>
    </sheetView>
  </sheetViews>
  <sheetFormatPr defaultColWidth="9.00390625" defaultRowHeight="12.75"/>
  <cols>
    <col min="1" max="1" width="7.375" style="0" hidden="1" customWidth="1"/>
    <col min="2" max="2" width="3.00390625" style="0" bestFit="1" customWidth="1"/>
    <col min="3" max="3" width="18.625" style="0" customWidth="1"/>
    <col min="4" max="4" width="7.875" style="0" customWidth="1"/>
    <col min="5" max="5" width="5.125" style="0" customWidth="1"/>
    <col min="6" max="6" width="5.25390625" style="0" customWidth="1"/>
    <col min="7" max="7" width="5.625" style="0" customWidth="1"/>
    <col min="8" max="8" width="5.25390625" style="0" customWidth="1"/>
    <col min="9" max="9" width="5.625" style="0" customWidth="1"/>
    <col min="10" max="12" width="5.375" style="0" customWidth="1"/>
    <col min="13" max="13" width="5.25390625" style="0" customWidth="1"/>
    <col min="14" max="14" width="9.875" style="3" customWidth="1"/>
    <col min="15" max="15" width="12.125" style="10" bestFit="1" customWidth="1"/>
  </cols>
  <sheetData>
    <row r="1" spans="4:36" ht="13.5" thickBot="1">
      <c r="D1" s="75" t="s">
        <v>159</v>
      </c>
      <c r="E1" s="75"/>
      <c r="F1" s="75"/>
      <c r="G1" s="75"/>
      <c r="H1" s="75"/>
      <c r="I1" s="75"/>
      <c r="J1" s="75"/>
      <c r="K1" s="179"/>
      <c r="L1" s="179"/>
      <c r="M1" s="75"/>
      <c r="N1" s="6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63"/>
      <c r="AF1" s="64"/>
      <c r="AI1" s="14"/>
      <c r="AJ1" s="15"/>
    </row>
    <row r="2" spans="2:32" ht="16.5" customHeight="1" thickBot="1">
      <c r="B2" s="65" t="s">
        <v>77</v>
      </c>
      <c r="C2" s="67" t="s">
        <v>26</v>
      </c>
      <c r="D2" s="111" t="s">
        <v>78</v>
      </c>
      <c r="E2" s="82">
        <v>42282</v>
      </c>
      <c r="F2" s="83">
        <v>42289</v>
      </c>
      <c r="G2" s="82">
        <v>42310</v>
      </c>
      <c r="H2" s="83">
        <v>42317</v>
      </c>
      <c r="I2" s="82">
        <v>42331</v>
      </c>
      <c r="J2" s="129">
        <v>42338</v>
      </c>
      <c r="K2" s="82">
        <v>42352</v>
      </c>
      <c r="L2" s="83">
        <v>42359</v>
      </c>
      <c r="M2" s="122">
        <v>42373</v>
      </c>
      <c r="N2" s="68" t="s">
        <v>24</v>
      </c>
      <c r="O2" s="69" t="s">
        <v>79</v>
      </c>
      <c r="Y2" s="31"/>
      <c r="Z2" s="31"/>
      <c r="AA2" s="31"/>
      <c r="AB2" s="31"/>
      <c r="AC2" s="31"/>
      <c r="AD2" s="31"/>
      <c r="AE2" s="31"/>
      <c r="AF2" s="31"/>
    </row>
    <row r="3" spans="1:18" ht="12.75">
      <c r="A3" s="3">
        <f aca="true" t="shared" si="0" ref="A3:A11">N3</f>
        <v>6.5</v>
      </c>
      <c r="B3" s="2">
        <v>1</v>
      </c>
      <c r="C3" s="2" t="s">
        <v>263</v>
      </c>
      <c r="D3" s="255">
        <v>4</v>
      </c>
      <c r="E3" s="88"/>
      <c r="F3" s="87">
        <v>7</v>
      </c>
      <c r="G3" s="88"/>
      <c r="H3" s="87">
        <v>7</v>
      </c>
      <c r="I3" s="88"/>
      <c r="J3" s="120">
        <v>5</v>
      </c>
      <c r="K3" s="84"/>
      <c r="L3" s="102">
        <v>7</v>
      </c>
      <c r="M3" s="126"/>
      <c r="N3" s="109">
        <f aca="true" t="shared" si="1" ref="N3:N11">AVERAGE(E3:M3)</f>
        <v>6.5</v>
      </c>
      <c r="O3" s="8">
        <f aca="true" t="shared" si="2" ref="O3:O11">ROUND(N3,0)</f>
        <v>7</v>
      </c>
      <c r="P3" s="1" t="s">
        <v>30</v>
      </c>
      <c r="Q3" s="1">
        <f>COUNTIF(O3:O11,"&gt;8")</f>
        <v>0</v>
      </c>
      <c r="R3" s="46">
        <f>Q3/$B$11</f>
        <v>0</v>
      </c>
    </row>
    <row r="4" spans="1:18" ht="12.75">
      <c r="A4" s="3">
        <f t="shared" si="0"/>
        <v>6.6</v>
      </c>
      <c r="B4" s="2">
        <v>2</v>
      </c>
      <c r="C4" s="2" t="s">
        <v>264</v>
      </c>
      <c r="D4" s="149">
        <v>10</v>
      </c>
      <c r="E4" s="88"/>
      <c r="F4" s="103">
        <v>7</v>
      </c>
      <c r="G4" s="88">
        <v>2</v>
      </c>
      <c r="H4" s="103">
        <v>7</v>
      </c>
      <c r="I4" s="88"/>
      <c r="J4" s="120">
        <v>9</v>
      </c>
      <c r="K4" s="86"/>
      <c r="L4" s="103">
        <v>8</v>
      </c>
      <c r="M4" s="126"/>
      <c r="N4" s="109">
        <f t="shared" si="1"/>
        <v>6.6</v>
      </c>
      <c r="O4" s="8">
        <f t="shared" si="2"/>
        <v>7</v>
      </c>
      <c r="P4" s="1" t="s">
        <v>31</v>
      </c>
      <c r="Q4" s="47">
        <f>COUNTIF(O3:O11,7)+COUNTIF(O3:O11,8)</f>
        <v>8</v>
      </c>
      <c r="R4" s="46">
        <f>Q4/$B$11</f>
        <v>0.8888888888888888</v>
      </c>
    </row>
    <row r="5" spans="1:18" ht="12.75">
      <c r="A5" s="3">
        <f t="shared" si="0"/>
        <v>7.25</v>
      </c>
      <c r="B5" s="2">
        <v>3</v>
      </c>
      <c r="C5" s="2" t="s">
        <v>265</v>
      </c>
      <c r="D5" s="149">
        <v>13</v>
      </c>
      <c r="E5" s="88"/>
      <c r="F5" s="103">
        <v>9</v>
      </c>
      <c r="G5" s="86"/>
      <c r="H5" s="87">
        <v>4</v>
      </c>
      <c r="I5" s="88"/>
      <c r="J5" s="120">
        <v>9</v>
      </c>
      <c r="K5" s="86"/>
      <c r="L5" s="103">
        <v>7</v>
      </c>
      <c r="M5" s="126"/>
      <c r="N5" s="109">
        <f t="shared" si="1"/>
        <v>7.25</v>
      </c>
      <c r="O5" s="8">
        <v>8</v>
      </c>
      <c r="P5" s="1" t="s">
        <v>32</v>
      </c>
      <c r="Q5" s="47">
        <f>COUNTIF(O3:O11,4)+COUNTIF(O3:O11,5)+COUNTIF(O3:O11,6)</f>
        <v>1</v>
      </c>
      <c r="R5" s="46">
        <f>Q5/$B$11</f>
        <v>0.1111111111111111</v>
      </c>
    </row>
    <row r="6" spans="1:18" ht="12.75">
      <c r="A6" s="3">
        <f t="shared" si="0"/>
        <v>6.75</v>
      </c>
      <c r="B6" s="2">
        <v>4</v>
      </c>
      <c r="C6" s="2" t="s">
        <v>266</v>
      </c>
      <c r="D6" s="149">
        <v>11</v>
      </c>
      <c r="E6" s="88"/>
      <c r="F6" s="103">
        <v>7</v>
      </c>
      <c r="G6" s="88"/>
      <c r="H6" s="103">
        <v>6</v>
      </c>
      <c r="I6" s="88"/>
      <c r="J6" s="120">
        <v>9</v>
      </c>
      <c r="K6" s="86"/>
      <c r="L6" s="103">
        <v>5</v>
      </c>
      <c r="M6" s="126"/>
      <c r="N6" s="109">
        <f t="shared" si="1"/>
        <v>6.75</v>
      </c>
      <c r="O6" s="8">
        <f t="shared" si="2"/>
        <v>7</v>
      </c>
      <c r="P6" s="1" t="s">
        <v>33</v>
      </c>
      <c r="Q6" s="1">
        <f>COUNTIF(O3:O11,"&lt;4")</f>
        <v>0</v>
      </c>
      <c r="R6" s="46">
        <f>Q6/$B$11</f>
        <v>0</v>
      </c>
    </row>
    <row r="7" spans="1:18" ht="12.75">
      <c r="A7" s="3">
        <f t="shared" si="0"/>
        <v>6.6</v>
      </c>
      <c r="B7" s="2">
        <v>5</v>
      </c>
      <c r="C7" s="2" t="s">
        <v>267</v>
      </c>
      <c r="D7" s="149" t="s">
        <v>323</v>
      </c>
      <c r="E7" s="88"/>
      <c r="F7" s="87">
        <v>6</v>
      </c>
      <c r="G7" s="88"/>
      <c r="H7" s="87">
        <v>5</v>
      </c>
      <c r="I7" s="88">
        <v>8</v>
      </c>
      <c r="J7" s="120">
        <v>4</v>
      </c>
      <c r="K7" s="86"/>
      <c r="L7" s="103">
        <v>10</v>
      </c>
      <c r="M7" s="126"/>
      <c r="N7" s="109">
        <f t="shared" si="1"/>
        <v>6.6</v>
      </c>
      <c r="O7" s="8">
        <f t="shared" si="2"/>
        <v>7</v>
      </c>
      <c r="P7" s="48" t="s">
        <v>34</v>
      </c>
      <c r="Q7" s="1">
        <f>B11-SUM(Q3:Q6)</f>
        <v>0</v>
      </c>
      <c r="R7" s="46">
        <f>Q7/$B$11</f>
        <v>0</v>
      </c>
    </row>
    <row r="8" spans="1:15" ht="12.75">
      <c r="A8" s="3">
        <f t="shared" si="0"/>
        <v>7</v>
      </c>
      <c r="B8" s="2">
        <v>6</v>
      </c>
      <c r="C8" s="2" t="s">
        <v>268</v>
      </c>
      <c r="D8" s="149">
        <v>5</v>
      </c>
      <c r="E8" s="88"/>
      <c r="F8" s="103">
        <v>7</v>
      </c>
      <c r="G8" s="88"/>
      <c r="H8" s="87">
        <v>6</v>
      </c>
      <c r="I8" s="88"/>
      <c r="J8" s="120">
        <v>7</v>
      </c>
      <c r="K8" s="86"/>
      <c r="L8" s="103">
        <v>8</v>
      </c>
      <c r="M8" s="126"/>
      <c r="N8" s="109">
        <f t="shared" si="1"/>
        <v>7</v>
      </c>
      <c r="O8" s="8">
        <f t="shared" si="2"/>
        <v>7</v>
      </c>
    </row>
    <row r="9" spans="1:15" ht="12.75">
      <c r="A9" s="3">
        <f t="shared" si="0"/>
        <v>7.25</v>
      </c>
      <c r="B9" s="2">
        <v>7</v>
      </c>
      <c r="C9" s="2" t="s">
        <v>269</v>
      </c>
      <c r="D9" s="149">
        <v>6</v>
      </c>
      <c r="E9" s="88"/>
      <c r="F9" s="87">
        <v>5</v>
      </c>
      <c r="G9" s="88"/>
      <c r="H9" s="87">
        <v>7</v>
      </c>
      <c r="I9" s="88"/>
      <c r="J9" s="120">
        <v>9</v>
      </c>
      <c r="K9" s="86"/>
      <c r="L9" s="103">
        <v>8</v>
      </c>
      <c r="M9" s="126"/>
      <c r="N9" s="109">
        <f t="shared" si="1"/>
        <v>7.25</v>
      </c>
      <c r="O9" s="8">
        <v>8</v>
      </c>
    </row>
    <row r="10" spans="1:15" ht="12.75">
      <c r="A10" s="3">
        <f t="shared" si="0"/>
        <v>4.5</v>
      </c>
      <c r="B10" s="2">
        <v>8</v>
      </c>
      <c r="C10" s="2" t="s">
        <v>309</v>
      </c>
      <c r="D10" s="149">
        <v>8</v>
      </c>
      <c r="E10" s="88"/>
      <c r="F10" s="87">
        <v>4</v>
      </c>
      <c r="G10" s="88"/>
      <c r="H10" s="87">
        <v>5</v>
      </c>
      <c r="I10" s="88"/>
      <c r="J10" s="120">
        <v>5</v>
      </c>
      <c r="K10" s="86"/>
      <c r="L10" s="103">
        <v>4</v>
      </c>
      <c r="M10" s="126"/>
      <c r="N10" s="109">
        <f t="shared" si="1"/>
        <v>4.5</v>
      </c>
      <c r="O10" s="8">
        <f t="shared" si="2"/>
        <v>5</v>
      </c>
    </row>
    <row r="11" spans="1:15" ht="12.75">
      <c r="A11" s="3">
        <f t="shared" si="0"/>
        <v>6.75</v>
      </c>
      <c r="B11" s="2">
        <v>9</v>
      </c>
      <c r="C11" s="36" t="s">
        <v>270</v>
      </c>
      <c r="D11" s="149">
        <v>12</v>
      </c>
      <c r="E11" s="89"/>
      <c r="F11" s="85">
        <v>9</v>
      </c>
      <c r="G11" s="89"/>
      <c r="H11" s="85">
        <v>4</v>
      </c>
      <c r="I11" s="89"/>
      <c r="J11" s="118">
        <v>8</v>
      </c>
      <c r="K11" s="86" t="s">
        <v>160</v>
      </c>
      <c r="L11" s="103">
        <v>6</v>
      </c>
      <c r="M11" s="124"/>
      <c r="N11" s="109">
        <f t="shared" si="1"/>
        <v>6.75</v>
      </c>
      <c r="O11" s="8">
        <f t="shared" si="2"/>
        <v>7</v>
      </c>
    </row>
    <row r="12" spans="2:15" s="5" customFormat="1" ht="12.75">
      <c r="B12" s="2"/>
      <c r="C12" s="297" t="s">
        <v>0</v>
      </c>
      <c r="D12" s="298"/>
      <c r="E12" s="90"/>
      <c r="F12" s="91">
        <f>AVERAGE(F3:F11)</f>
        <v>6.777777777777778</v>
      </c>
      <c r="G12" s="90"/>
      <c r="H12" s="91">
        <f>AVERAGE(H3:H11)</f>
        <v>5.666666666666667</v>
      </c>
      <c r="I12" s="90"/>
      <c r="J12" s="119">
        <f>AVERAGE(J3:J11)</f>
        <v>7.222222222222222</v>
      </c>
      <c r="K12" s="127"/>
      <c r="L12" s="128">
        <f>AVERAGE(L3:L11)</f>
        <v>7</v>
      </c>
      <c r="M12" s="81"/>
      <c r="N12" s="107">
        <f>AVERAGE(N3:N11)</f>
        <v>6.577777777777778</v>
      </c>
      <c r="O12" s="33">
        <f>AVERAGE(O3:O11)</f>
        <v>7</v>
      </c>
    </row>
    <row r="13" spans="2:15" s="5" customFormat="1" ht="13.5" thickBot="1">
      <c r="B13" s="2"/>
      <c r="C13" s="6"/>
      <c r="D13" s="76"/>
      <c r="E13" s="289" t="s">
        <v>69</v>
      </c>
      <c r="F13" s="291"/>
      <c r="G13" s="289" t="s">
        <v>70</v>
      </c>
      <c r="H13" s="291"/>
      <c r="I13" s="289" t="s">
        <v>71</v>
      </c>
      <c r="J13" s="290"/>
      <c r="K13" s="283" t="s">
        <v>72</v>
      </c>
      <c r="L13" s="284"/>
      <c r="M13" s="13" t="s">
        <v>67</v>
      </c>
      <c r="N13" s="266"/>
      <c r="O13" s="9"/>
    </row>
    <row r="14" spans="2:15" ht="13.5" thickBot="1">
      <c r="B14" s="2"/>
      <c r="C14" s="4" t="s">
        <v>36</v>
      </c>
      <c r="D14" s="77" t="s">
        <v>35</v>
      </c>
      <c r="E14" s="292" t="s">
        <v>80</v>
      </c>
      <c r="F14" s="293"/>
      <c r="G14" s="293"/>
      <c r="H14" s="293"/>
      <c r="I14" s="293"/>
      <c r="J14" s="293"/>
      <c r="K14" s="304"/>
      <c r="L14" s="304"/>
      <c r="M14" s="304"/>
      <c r="N14" s="265">
        <f>O14/$B$11</f>
        <v>1</v>
      </c>
      <c r="O14" s="8">
        <f>COUNTIF(O3:O11,"&gt;3")</f>
        <v>9</v>
      </c>
    </row>
    <row r="15" spans="2:15" ht="12.75">
      <c r="B15" s="2"/>
      <c r="C15" s="4" t="s">
        <v>37</v>
      </c>
      <c r="D15" s="4"/>
      <c r="E15" s="72"/>
      <c r="F15" s="72"/>
      <c r="G15" s="72"/>
      <c r="H15" s="72"/>
      <c r="I15" s="72"/>
      <c r="J15" s="72"/>
      <c r="K15" s="72"/>
      <c r="L15" s="72"/>
      <c r="M15" s="72"/>
      <c r="N15" s="73">
        <f>O15/$B$11</f>
        <v>0.8888888888888888</v>
      </c>
      <c r="O15" s="8">
        <f>COUNTIF(O3:O11,"&gt;6")</f>
        <v>8</v>
      </c>
    </row>
    <row r="17" ht="12.75">
      <c r="C17" t="s">
        <v>118</v>
      </c>
    </row>
  </sheetData>
  <sheetProtection/>
  <mergeCells count="6">
    <mergeCell ref="E14:M14"/>
    <mergeCell ref="C12:D12"/>
    <mergeCell ref="E13:F13"/>
    <mergeCell ref="G13:H13"/>
    <mergeCell ref="I13:J13"/>
    <mergeCell ref="K13:L13"/>
  </mergeCells>
  <conditionalFormatting sqref="O3:O11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N3:N11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MMasyukevich</cp:lastModifiedBy>
  <cp:lastPrinted>2015-01-12T10:57:54Z</cp:lastPrinted>
  <dcterms:created xsi:type="dcterms:W3CDTF">2004-12-18T17:35:54Z</dcterms:created>
  <dcterms:modified xsi:type="dcterms:W3CDTF">2016-02-03T07:56:12Z</dcterms:modified>
  <cp:category/>
  <cp:version/>
  <cp:contentType/>
  <cp:contentStatus/>
</cp:coreProperties>
</file>