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1355" windowHeight="8880" tabRatio="753" activeTab="4"/>
  </bookViews>
  <sheets>
    <sheet name="23в-1_ПО" sheetId="1" r:id="rId1"/>
    <sheet name="24вк-1_ПО" sheetId="2" r:id="rId2"/>
    <sheet name="23в_САПР" sheetId="3" r:id="rId3"/>
    <sheet name="24вк_САПР" sheetId="4" r:id="rId4"/>
    <sheet name="43ппа-1_ИТ" sheetId="5" r:id="rId5"/>
    <sheet name="44ппа-1_Прогр" sheetId="6" r:id="rId6"/>
    <sheet name="45пп-1_Прогр" sheetId="7" r:id="rId7"/>
    <sheet name="26л-1_ИТ" sheetId="8" r:id="rId8"/>
    <sheet name="209ту-1_СК_ИТ" sheetId="9" r:id="rId9"/>
    <sheet name="210тку-1_СК_ИТ" sheetId="10" r:id="rId10"/>
    <sheet name="Отчет" sheetId="11" r:id="rId11"/>
    <sheet name="Лучшие" sheetId="12" r:id="rId12"/>
    <sheet name="Худшие" sheetId="13" r:id="rId13"/>
    <sheet name="Ср_балл" sheetId="14" r:id="rId14"/>
    <sheet name="Кач_успев" sheetId="15" r:id="rId15"/>
    <sheet name="Оценки" sheetId="16" r:id="rId16"/>
    <sheet name="Успеваемость" sheetId="17" r:id="rId17"/>
    <sheet name="Среднее_по_семестрам" sheetId="18" r:id="rId18"/>
  </sheets>
  <definedNames>
    <definedName name="a" localSheetId="2">'23в_САПР'!$B$3</definedName>
    <definedName name="a" localSheetId="3">'24вк_САПР'!$B$3</definedName>
    <definedName name="a" localSheetId="7">'26л-1_ИТ'!$C$3</definedName>
    <definedName name="a">'43ппа-1_ИТ'!$B$3</definedName>
  </definedNames>
  <calcPr fullCalcOnLoad="1"/>
</workbook>
</file>

<file path=xl/sharedStrings.xml><?xml version="1.0" encoding="utf-8"?>
<sst xmlns="http://schemas.openxmlformats.org/spreadsheetml/2006/main" count="665" uniqueCount="270">
  <si>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</si>
  <si>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</si>
  <si>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</si>
  <si>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</si>
  <si>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</si>
  <si>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</si>
  <si>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</si>
  <si>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</si>
  <si>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</si>
  <si>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</si>
  <si>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</si>
  <si>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</si>
  <si>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</si>
  <si>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</si>
  <si>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</si>
  <si>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</si>
  <si>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</si>
  <si>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</si>
  <si>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</si>
  <si>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</si>
  <si>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</si>
  <si>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</si>
  <si>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</si>
  <si>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</si>
  <si>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</si>
  <si>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</si>
  <si>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</si>
  <si>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</si>
  <si>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</si>
  <si>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</si>
  <si>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</si>
  <si>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</si>
  <si>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</si>
  <si>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</si>
  <si>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</si>
  <si>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</si>
  <si>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</si>
  <si>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</si>
  <si>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</si>
  <si>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</si>
  <si>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</si>
  <si>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</si>
  <si>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</si>
  <si>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</si>
  <si>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</si>
  <si>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</si>
  <si>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</si>
  <si>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</si>
  <si>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</si>
  <si>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</si>
  <si>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Программное обеспечение (ПО):</t>
  </si>
  <si>
    <t>Основы программирования (Прогр.):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</si>
  <si>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</si>
  <si>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</si>
  <si>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</si>
  <si>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</si>
  <si>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</si>
  <si>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</si>
  <si>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</si>
  <si>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</si>
  <si>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</si>
  <si>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</si>
  <si>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</si>
  <si>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</si>
  <si>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</si>
  <si>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</si>
  <si>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</si>
  <si>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</si>
  <si>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</si>
  <si>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</si>
  <si>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</si>
  <si>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ЛР1.1</t>
  </si>
  <si>
    <t>ЛР1.2</t>
  </si>
  <si>
    <t>ЛР1.3</t>
  </si>
  <si>
    <t>ЛР1.4</t>
  </si>
  <si>
    <t>ЛР1.5</t>
  </si>
  <si>
    <t>ЛР4</t>
  </si>
  <si>
    <t>11/12-II</t>
  </si>
  <si>
    <t>12/13-I</t>
  </si>
  <si>
    <t>№</t>
  </si>
  <si>
    <t>№ комп.</t>
  </si>
  <si>
    <t>Вельб Андрей</t>
  </si>
  <si>
    <t>VII сем.</t>
  </si>
  <si>
    <t>Компас-3D</t>
  </si>
  <si>
    <t>Системы автоматизиров. проектирования (САПР)</t>
  </si>
  <si>
    <t>43ппа-1</t>
  </si>
  <si>
    <t>Варианты:</t>
  </si>
  <si>
    <t>1 гр. - N (по номеру компьютера)</t>
  </si>
  <si>
    <t>2 гр. - N + 13</t>
  </si>
  <si>
    <t>ЛР8</t>
  </si>
  <si>
    <t>Барановский Вадим</t>
  </si>
  <si>
    <t>Барташевич Александр</t>
  </si>
  <si>
    <t>Будевич Александр</t>
  </si>
  <si>
    <t>Бурак Дмитрий</t>
  </si>
  <si>
    <t>Григорович Герман</t>
  </si>
  <si>
    <t>Гудович Дмитрий</t>
  </si>
  <si>
    <t>Девульский Олег</t>
  </si>
  <si>
    <t>Завыша Илья</t>
  </si>
  <si>
    <t>Зибайло Кирилл</t>
  </si>
  <si>
    <t>Коминч Александр</t>
  </si>
  <si>
    <t>Кравчук Алексей</t>
  </si>
  <si>
    <t>Лепешо Владислав</t>
  </si>
  <si>
    <t>Лисица Алексей</t>
  </si>
  <si>
    <t>Микиянец Егор</t>
  </si>
  <si>
    <t>Милошевич Юрий</t>
  </si>
  <si>
    <t>Варианты N+13 (N - номер комп.)</t>
  </si>
  <si>
    <t>1 гр. - N (N - номер компьютера)</t>
  </si>
  <si>
    <t>Варианты по номеру компьютера (N)</t>
  </si>
  <si>
    <t>1 гр. - N + 13 (N - номер компьютера)</t>
  </si>
  <si>
    <t>2 гр. - N</t>
  </si>
  <si>
    <t>Распределение вариантов:</t>
  </si>
  <si>
    <t>N + 13 (N - номер компьютера).</t>
  </si>
  <si>
    <t>12/13-II</t>
  </si>
  <si>
    <t>13/14-I</t>
  </si>
  <si>
    <t>Тест2</t>
  </si>
  <si>
    <t>Тест1</t>
  </si>
  <si>
    <t>Программное обеспечение, гр. 23в-1, 3 курс.</t>
  </si>
  <si>
    <t>Андрыш Артём</t>
  </si>
  <si>
    <t>Будай Екатерина</t>
  </si>
  <si>
    <t>Василенко Павел</t>
  </si>
  <si>
    <t>Вербицкий Максим</t>
  </si>
  <si>
    <t>Гемза Максим</t>
  </si>
  <si>
    <t>Жилинский Эмиль</t>
  </si>
  <si>
    <t>Ивуть Павел</t>
  </si>
  <si>
    <t>Карасёв Владислав</t>
  </si>
  <si>
    <t>Колодко Дмитрий</t>
  </si>
  <si>
    <t>Микишко Роман</t>
  </si>
  <si>
    <t>Милюшкевич Виталий</t>
  </si>
  <si>
    <t>Программное обеспечение, гр. 24вк-1, 3 курс.</t>
  </si>
  <si>
    <t>Адамчик Сергей</t>
  </si>
  <si>
    <t>Валюк Максим</t>
  </si>
  <si>
    <t>Винглевский Денис</t>
  </si>
  <si>
    <t>Воловицкий Костя</t>
  </si>
  <si>
    <t>Голец Владимир</t>
  </si>
  <si>
    <t>Емельянчик Вадим</t>
  </si>
  <si>
    <t>Завадский Артем</t>
  </si>
  <si>
    <t>Зверко Артем</t>
  </si>
  <si>
    <t>Зневеровский Егор</t>
  </si>
  <si>
    <t>Клышейко Дмитрий</t>
  </si>
  <si>
    <t>Коренной Ростислав</t>
  </si>
  <si>
    <t>Макарчук Андрей</t>
  </si>
  <si>
    <t>Системы автоматизированного проектирования, гр. 23в, 3 курс.</t>
  </si>
  <si>
    <t>Мицкевич Алексей</t>
  </si>
  <si>
    <t>Мышко Илья</t>
  </si>
  <si>
    <t>Неверо Игорь</t>
  </si>
  <si>
    <t>Новик Дмитрий</t>
  </si>
  <si>
    <t>Поль Евгений</t>
  </si>
  <si>
    <t>Сокол Виктор</t>
  </si>
  <si>
    <t>Станкевич Михаил</t>
  </si>
  <si>
    <t>Станюкевич Никита</t>
  </si>
  <si>
    <t>Федорович Илья</t>
  </si>
  <si>
    <t>Филипчик Павел</t>
  </si>
  <si>
    <t>Шибайло Дмитрий</t>
  </si>
  <si>
    <t>Системы автоматизированного проектирования, гр. 24вк, 3 курс.</t>
  </si>
  <si>
    <t>Новаковский Данниил</t>
  </si>
  <si>
    <t>Олефирович Алексей</t>
  </si>
  <si>
    <t>Плюто Кирилл</t>
  </si>
  <si>
    <t>Таренть Владислав</t>
  </si>
  <si>
    <t>Тишук Алексей</t>
  </si>
  <si>
    <t>Шейко Артур</t>
  </si>
  <si>
    <t>Шершнев Олег</t>
  </si>
  <si>
    <t>Щепук Вадим</t>
  </si>
  <si>
    <t>Ялошевский Антон</t>
  </si>
  <si>
    <t>Янцалевич Дмитрий</t>
  </si>
  <si>
    <t>Ярмошук Юрий</t>
  </si>
  <si>
    <t>Основы программирования, гр. 44ппа-1, 3 курс.</t>
  </si>
  <si>
    <t>Основы программирования, гр. 45пп-1, 3 курс.</t>
  </si>
  <si>
    <t>Архипов Александр</t>
  </si>
  <si>
    <t>Банцевич Павел</t>
  </si>
  <si>
    <t>Беняш Владислав</t>
  </si>
  <si>
    <t>Богдевич Игорь</t>
  </si>
  <si>
    <t>Винча Евгений</t>
  </si>
  <si>
    <t>Войткун Роман</t>
  </si>
  <si>
    <t>Гульник Виталий</t>
  </si>
  <si>
    <t>Домбровский Владислав</t>
  </si>
  <si>
    <t>Ирчиц Илья</t>
  </si>
  <si>
    <t>Картовицкий Евгений</t>
  </si>
  <si>
    <t>Качура Максим</t>
  </si>
  <si>
    <t>Колешко Алексей</t>
  </si>
  <si>
    <t>Конон Александр</t>
  </si>
  <si>
    <t>Белов Иван</t>
  </si>
  <si>
    <t>Боярчик Илона</t>
  </si>
  <si>
    <t>Бурблис Илья</t>
  </si>
  <si>
    <t>Вареница Никита</t>
  </si>
  <si>
    <t>Дворонин Дмитрий</t>
  </si>
  <si>
    <t>Жамойтин Сергей</t>
  </si>
  <si>
    <t>Ивашевич Екатерина</t>
  </si>
  <si>
    <t>Игнатчик Денис</t>
  </si>
  <si>
    <t>Ильченко Алеся</t>
  </si>
  <si>
    <t>Кузнецов Сергей</t>
  </si>
  <si>
    <t>Латыш Владислав</t>
  </si>
  <si>
    <t>Спец. курс "Информационные технологии", гр. 209ту, 2 курс.</t>
  </si>
  <si>
    <t>Спец. курс "Информационные технологии", гр. 210тку, 2 курс.</t>
  </si>
  <si>
    <t>(н)</t>
  </si>
  <si>
    <t>Варианты N (N - номер комп.)</t>
  </si>
  <si>
    <t>1-й семестр 2014-15 уч.г.</t>
  </si>
  <si>
    <t>44ппа-1</t>
  </si>
  <si>
    <t>45пп-1</t>
  </si>
  <si>
    <t>23в-1</t>
  </si>
  <si>
    <t>24вк-1</t>
  </si>
  <si>
    <t>23в</t>
  </si>
  <si>
    <t>24вк</t>
  </si>
  <si>
    <t>209ту-1</t>
  </si>
  <si>
    <t>210тку-1</t>
  </si>
  <si>
    <t>23в-1 ПО</t>
  </si>
  <si>
    <t>24вк-1 ПО</t>
  </si>
  <si>
    <t>23в САПР</t>
  </si>
  <si>
    <t>24вк САПР</t>
  </si>
  <si>
    <t>43ппа-1 ИТ</t>
  </si>
  <si>
    <t>44ппа-1 Прогр.</t>
  </si>
  <si>
    <t>45пп-1 Прогр.</t>
  </si>
  <si>
    <t>209ту-1 СК ИТ</t>
  </si>
  <si>
    <t>210тку-1 СК ИТ</t>
  </si>
  <si>
    <t>13/14-II</t>
  </si>
  <si>
    <t>Автух Владислав</t>
  </si>
  <si>
    <t>Богдель Вадим</t>
  </si>
  <si>
    <t>Барковский Виталий</t>
  </si>
  <si>
    <t>Бражицкий Артур</t>
  </si>
  <si>
    <t>Гриб Никита</t>
  </si>
  <si>
    <t>Дыль Антон</t>
  </si>
  <si>
    <t>Капуста Дмитрий</t>
  </si>
  <si>
    <t>Кургун Павел</t>
  </si>
  <si>
    <t>Кушель Алексей</t>
  </si>
  <si>
    <t>Невядомский Алексей</t>
  </si>
  <si>
    <t>Орловский Максим</t>
  </si>
  <si>
    <t>н</t>
  </si>
  <si>
    <t>Адамович Алена</t>
  </si>
  <si>
    <t>Бичель Екатерина</t>
  </si>
  <si>
    <t>Бондарь Анна</t>
  </si>
  <si>
    <t>Будрик Олег</t>
  </si>
  <si>
    <t>Вонсович Элеонора</t>
  </si>
  <si>
    <t>Головач Ольга</t>
  </si>
  <si>
    <t>Гончар Виктория</t>
  </si>
  <si>
    <t>Грицкевич Оксана</t>
  </si>
  <si>
    <t>Дудойть Татьяна</t>
  </si>
  <si>
    <t>Карпович  Александра</t>
  </si>
  <si>
    <t>Карпович  Гражина</t>
  </si>
  <si>
    <t>Т1</t>
  </si>
  <si>
    <t>Т2</t>
  </si>
  <si>
    <t>-</t>
  </si>
  <si>
    <t>Андалюкевич Евгений</t>
  </si>
  <si>
    <t>Ахмиров Илья</t>
  </si>
  <si>
    <t>Баранов Артем</t>
  </si>
  <si>
    <t>Блажевич Денис</t>
  </si>
  <si>
    <t>Бразовский Андрей</t>
  </si>
  <si>
    <t>Бутько Евгений</t>
  </si>
  <si>
    <t>Дашкевич Евгений</t>
  </si>
  <si>
    <t>Ендза Евгений</t>
  </si>
  <si>
    <t>Жарский Владислав</t>
  </si>
  <si>
    <t>Илбуть Виктор</t>
  </si>
  <si>
    <t>Филиппович Алексей</t>
  </si>
  <si>
    <t>+</t>
  </si>
  <si>
    <t>Варианты:N+13 (N - номер компьютера)</t>
  </si>
  <si>
    <t>1</t>
  </si>
  <si>
    <t xml:space="preserve"> 23.10</t>
  </si>
  <si>
    <t>ОКР1, 2-й раз: N + 11</t>
  </si>
  <si>
    <t>14/15-I</t>
  </si>
  <si>
    <t>С ОКР1: N+11</t>
  </si>
  <si>
    <t>VI сем.</t>
  </si>
  <si>
    <t>Итог.</t>
  </si>
  <si>
    <t>ЛР4-1</t>
  </si>
  <si>
    <t>ЛР4-2</t>
  </si>
  <si>
    <t>Варианты: N + 13 (N - номер компьютера). Начиная с ОКР1: N + 11</t>
  </si>
  <si>
    <t>Варианты по номеру компьютера (N). 2-й раз ОКР1: N+11</t>
  </si>
  <si>
    <t>Информационные технологии, гр. 43ппа-1, 4 курс.</t>
  </si>
  <si>
    <t>"Информационные технологии", гр. 26л-1, 4 курс.</t>
  </si>
  <si>
    <t>26л-1</t>
  </si>
  <si>
    <t>26л-1 ИТ</t>
  </si>
  <si>
    <t>2 (в.14)</t>
  </si>
  <si>
    <t>C++Builder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</si>
</sst>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  <numFmt numFmtId="177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6.25"/>
      <color indexed="8"/>
      <name val="Arial Cyr"/>
      <family val="0"/>
    </font>
    <font>
      <sz val="8.25"/>
      <color indexed="8"/>
      <name val="Arial Cyr"/>
      <family val="0"/>
    </font>
    <font>
      <sz val="9.2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name val="Arial Cyr"/>
      <family val="0"/>
    </font>
    <font>
      <b/>
      <sz val="9"/>
      <color indexed="13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2" fillId="20" borderId="15" xfId="0" applyFont="1" applyFill="1" applyBorder="1" applyAlignment="1">
      <alignment/>
    </xf>
    <xf numFmtId="0" fontId="0" fillId="20" borderId="19" xfId="0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1" fontId="2" fillId="20" borderId="17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1" fontId="2" fillId="20" borderId="26" xfId="0" applyNumberFormat="1" applyFont="1" applyFill="1" applyBorder="1" applyAlignment="1">
      <alignment horizontal="center" vertical="center"/>
    </xf>
    <xf numFmtId="0" fontId="0" fillId="20" borderId="27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2" fontId="2" fillId="20" borderId="29" xfId="0" applyNumberFormat="1" applyFont="1" applyFill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5" fontId="0" fillId="0" borderId="26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75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2" fontId="0" fillId="20" borderId="40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2" fillId="20" borderId="28" xfId="0" applyFont="1" applyFill="1" applyBorder="1" applyAlignment="1">
      <alignment/>
    </xf>
    <xf numFmtId="175" fontId="0" fillId="0" borderId="19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5" fontId="0" fillId="0" borderId="42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2" fillId="20" borderId="44" xfId="0" applyFont="1" applyFill="1" applyBorder="1" applyAlignment="1">
      <alignment/>
    </xf>
    <xf numFmtId="0" fontId="46" fillId="0" borderId="32" xfId="0" applyFont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2" fillId="20" borderId="45" xfId="0" applyFont="1" applyFill="1" applyBorder="1" applyAlignment="1">
      <alignment/>
    </xf>
    <xf numFmtId="0" fontId="0" fillId="0" borderId="0" xfId="0" applyAlignment="1">
      <alignment horizontal="left"/>
    </xf>
    <xf numFmtId="0" fontId="0" fillId="20" borderId="46" xfId="0" applyFill="1" applyBorder="1" applyAlignment="1">
      <alignment horizontal="center"/>
    </xf>
    <xf numFmtId="0" fontId="46" fillId="0" borderId="30" xfId="0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75" fontId="0" fillId="0" borderId="47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2" fontId="2" fillId="20" borderId="49" xfId="0" applyNumberFormat="1" applyFont="1" applyFill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2" fontId="2" fillId="20" borderId="52" xfId="0" applyNumberFormat="1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5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ont="1" applyBorder="1" applyAlignment="1">
      <alignment horizontal="center"/>
    </xf>
    <xf numFmtId="2" fontId="2" fillId="20" borderId="57" xfId="0" applyNumberFormat="1" applyFont="1" applyFill="1" applyBorder="1" applyAlignment="1">
      <alignment horizontal="center"/>
    </xf>
    <xf numFmtId="0" fontId="0" fillId="20" borderId="19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58" xfId="0" applyFill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20" borderId="15" xfId="0" applyNumberForma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2" fontId="2" fillId="20" borderId="15" xfId="0" applyNumberFormat="1" applyFont="1" applyFill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40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2" fillId="20" borderId="58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2" fillId="20" borderId="62" xfId="0" applyNumberFormat="1" applyFont="1" applyFill="1" applyBorder="1" applyAlignment="1">
      <alignment horizontal="center" vertical="center"/>
    </xf>
    <xf numFmtId="1" fontId="2" fillId="20" borderId="42" xfId="0" applyNumberFormat="1" applyFont="1" applyFill="1" applyBorder="1" applyAlignment="1">
      <alignment horizontal="center"/>
    </xf>
    <xf numFmtId="1" fontId="2" fillId="20" borderId="37" xfId="0" applyNumberFormat="1" applyFont="1" applyFill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10" fontId="2" fillId="20" borderId="40" xfId="0" applyNumberFormat="1" applyFont="1" applyFill="1" applyBorder="1" applyAlignment="1">
      <alignment horizontal="center"/>
    </xf>
    <xf numFmtId="2" fontId="0" fillId="20" borderId="42" xfId="0" applyNumberFormat="1" applyFill="1" applyBorder="1" applyAlignment="1">
      <alignment/>
    </xf>
    <xf numFmtId="2" fontId="0" fillId="20" borderId="37" xfId="0" applyNumberFormat="1" applyFill="1" applyBorder="1" applyAlignment="1">
      <alignment/>
    </xf>
    <xf numFmtId="2" fontId="0" fillId="20" borderId="43" xfId="0" applyNumberFormat="1" applyFill="1" applyBorder="1" applyAlignment="1">
      <alignment/>
    </xf>
    <xf numFmtId="1" fontId="2" fillId="20" borderId="14" xfId="0" applyNumberFormat="1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2" fillId="20" borderId="58" xfId="0" applyFont="1" applyFill="1" applyBorder="1" applyAlignment="1">
      <alignment/>
    </xf>
    <xf numFmtId="0" fontId="2" fillId="20" borderId="64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2" fontId="2" fillId="20" borderId="44" xfId="0" applyNumberFormat="1" applyFont="1" applyFill="1" applyBorder="1" applyAlignment="1">
      <alignment horizontal="center"/>
    </xf>
    <xf numFmtId="175" fontId="0" fillId="0" borderId="66" xfId="0" applyNumberForma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20" borderId="18" xfId="0" applyNumberFormat="1" applyFill="1" applyBorder="1" applyAlignment="1">
      <alignment horizontal="center"/>
    </xf>
    <xf numFmtId="49" fontId="0" fillId="20" borderId="6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175" fontId="0" fillId="0" borderId="68" xfId="0" applyNumberFormat="1" applyBorder="1" applyAlignment="1">
      <alignment horizontal="center"/>
    </xf>
    <xf numFmtId="175" fontId="0" fillId="0" borderId="69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5" fontId="0" fillId="0" borderId="70" xfId="0" applyNumberFormat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77" fontId="0" fillId="0" borderId="0" xfId="0" applyNumberFormat="1" applyAlignment="1">
      <alignment/>
    </xf>
    <xf numFmtId="0" fontId="0" fillId="20" borderId="64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175" fontId="0" fillId="0" borderId="73" xfId="0" applyNumberFormat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46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74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right"/>
    </xf>
    <xf numFmtId="0" fontId="2" fillId="20" borderId="27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20" borderId="15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54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worksheet" Target="worksheets/sheet1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6"/>
          <c:w val="0.9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'23в-1_ПО'!$AG$16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'23в-1_ПО'!$C$3:$C$14</c:f>
              <c:strCache/>
            </c:strRef>
          </c:cat>
          <c:val>
            <c:numRef>
              <c:f>'23в-1_ПО'!$AF$3:$AF$14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9"/>
          <c:w val="0.973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'210тку-1_СК_ИТ'!$N$14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'210тку-1_СК_ИТ'!$C$3:$C$12</c:f>
              <c:strCache/>
            </c:strRef>
          </c:cat>
          <c:val>
            <c:numRef>
              <c:f>'210тку-1_СК_ИТ'!$M$3:$M$12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98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Отчет!$D$40:$H$49</c:f>
              <c:multiLvlStrCache>
                <c:ptCount val="10"/>
                <c:lvl>
                  <c:pt idx="0">
                    <c:v>Карасёв Владислав</c:v>
                  </c:pt>
                  <c:pt idx="1">
                    <c:v>Жилинский Эмиль</c:v>
                  </c:pt>
                  <c:pt idx="2">
                    <c:v>Зверко Артем</c:v>
                  </c:pt>
                  <c:pt idx="3">
                    <c:v>Ярмошук Юрий</c:v>
                  </c:pt>
                  <c:pt idx="4">
                    <c:v>Барташевич Александр</c:v>
                  </c:pt>
                  <c:pt idx="5">
                    <c:v>Богдевич Игорь</c:v>
                  </c:pt>
                  <c:pt idx="6">
                    <c:v>Белов Иван</c:v>
                  </c:pt>
                  <c:pt idx="7">
                    <c:v>Гончар Виктория</c:v>
                  </c:pt>
                  <c:pt idx="8">
                    <c:v>Невядомский Алексей</c:v>
                  </c:pt>
                  <c:pt idx="9">
                    <c:v>Илбуть Виктор</c:v>
                  </c:pt>
                </c:lvl>
                <c:lvl>
                  <c:pt idx="0">
                    <c:v>23в-1 ПО</c:v>
                  </c:pt>
                  <c:pt idx="1">
                    <c:v>23в САПР</c:v>
                  </c:pt>
                  <c:pt idx="2">
                    <c:v>24вк-1 ПО</c:v>
                  </c:pt>
                  <c:pt idx="3">
                    <c:v>24вк САПР</c:v>
                  </c:pt>
                  <c:pt idx="4">
                    <c:v>43ппа-1 ИТ</c:v>
                  </c:pt>
                  <c:pt idx="5">
                    <c:v>44ппа-1 Прогр.</c:v>
                  </c:pt>
                  <c:pt idx="6">
                    <c:v>45пп-1 Прогр.</c:v>
                  </c:pt>
                  <c:pt idx="7">
                    <c:v>26л-1 ИТ</c:v>
                  </c:pt>
                  <c:pt idx="8">
                    <c:v>209ту-1 СК ИТ</c:v>
                  </c:pt>
                  <c:pt idx="9">
                    <c:v>210тку-1 СК ИТ</c:v>
                  </c:pt>
                </c:lvl>
              </c:multiLvlStrCache>
            </c:multiLvlStrRef>
          </c:cat>
          <c:val>
            <c:numRef>
              <c:f>Отчет!$C$40:$C$49</c:f>
              <c:numCache>
                <c:ptCount val="10"/>
                <c:pt idx="0">
                  <c:v>8.636363636363637</c:v>
                </c:pt>
                <c:pt idx="1">
                  <c:v>9.714285714285714</c:v>
                </c:pt>
                <c:pt idx="2">
                  <c:v>8</c:v>
                </c:pt>
                <c:pt idx="3">
                  <c:v>9.857142857142858</c:v>
                </c:pt>
                <c:pt idx="4">
                  <c:v>9.333333333333334</c:v>
                </c:pt>
                <c:pt idx="5">
                  <c:v>8.555555555555555</c:v>
                </c:pt>
                <c:pt idx="6">
                  <c:v>7.333333333333333</c:v>
                </c:pt>
                <c:pt idx="7">
                  <c:v>7.857142857142857</c:v>
                </c:pt>
                <c:pt idx="8">
                  <c:v>9.75</c:v>
                </c:pt>
                <c:pt idx="9">
                  <c:v>8.5</c:v>
                </c:pt>
              </c:numCache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75"/>
          <c:w val="0.98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Отчет!$K$40:$P$49</c:f>
              <c:multiLvlStrCache>
                <c:ptCount val="10"/>
                <c:lvl>
                  <c:pt idx="0">
                    <c:v>Гемза Максим</c:v>
                  </c:pt>
                  <c:pt idx="1">
                    <c:v>Гемза Максим</c:v>
                  </c:pt>
                  <c:pt idx="2">
                    <c:v>Валюк Максим</c:v>
                  </c:pt>
                  <c:pt idx="3">
                    <c:v>Плюто Кирилл</c:v>
                  </c:pt>
                  <c:pt idx="4">
                    <c:v>Коминч Александр</c:v>
                  </c:pt>
                  <c:pt idx="5">
                    <c:v>Домбровский Владислав</c:v>
                  </c:pt>
                  <c:pt idx="6">
                    <c:v>Ильченко Алеся</c:v>
                  </c:pt>
                  <c:pt idx="7">
                    <c:v>Будрик Олег</c:v>
                  </c:pt>
                  <c:pt idx="8">
                    <c:v>Кургун Павел</c:v>
                  </c:pt>
                  <c:pt idx="9">
                    <c:v>Ахмиров Илья</c:v>
                  </c:pt>
                </c:lvl>
                <c:lvl>
                  <c:pt idx="0">
                    <c:v>23в-1 ПО</c:v>
                  </c:pt>
                  <c:pt idx="1">
                    <c:v>23в САПР</c:v>
                  </c:pt>
                  <c:pt idx="2">
                    <c:v>24вк-1 ПО</c:v>
                  </c:pt>
                  <c:pt idx="3">
                    <c:v>24вк САПР</c:v>
                  </c:pt>
                  <c:pt idx="4">
                    <c:v>43ппа-1 ИТ</c:v>
                  </c:pt>
                  <c:pt idx="5">
                    <c:v>44ппа-1 Прогр.</c:v>
                  </c:pt>
                  <c:pt idx="6">
                    <c:v>45пп-1 Прогр.</c:v>
                  </c:pt>
                  <c:pt idx="7">
                    <c:v>26л-1 ИТ</c:v>
                  </c:pt>
                  <c:pt idx="8">
                    <c:v>209ту-1 СК ИТ</c:v>
                  </c:pt>
                  <c:pt idx="9">
                    <c:v>210тку-1 СК ИТ</c:v>
                  </c:pt>
                </c:lvl>
              </c:multiLvlStrCache>
            </c:multiLvlStrRef>
          </c:cat>
          <c:val>
            <c:numRef>
              <c:f>Отчет!$J$40:$J$49</c:f>
              <c:numCache>
                <c:ptCount val="10"/>
                <c:pt idx="0">
                  <c:v>5.066666666666666</c:v>
                </c:pt>
                <c:pt idx="1">
                  <c:v>6.5</c:v>
                </c:pt>
                <c:pt idx="2">
                  <c:v>3.5</c:v>
                </c:pt>
                <c:pt idx="3">
                  <c:v>3.5454545454545454</c:v>
                </c:pt>
                <c:pt idx="4">
                  <c:v>2.625</c:v>
                </c:pt>
                <c:pt idx="5">
                  <c:v>4.6</c:v>
                </c:pt>
                <c:pt idx="6">
                  <c:v>4.538461538461538</c:v>
                </c:pt>
                <c:pt idx="7">
                  <c:v>4.571428571428571</c:v>
                </c:pt>
                <c:pt idx="8">
                  <c:v>7.5</c:v>
                </c:pt>
                <c:pt idx="9">
                  <c:v>3.5</c:v>
                </c:pt>
              </c:numCache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89"/>
          <c:w val="0.9912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(Отчет!$A$14,Отчет!$A$16,Отчет!$A$18,Отчет!$A$20,Отчет!$A$22,Отчет!$A$24,Отчет!$A$26,Отчет!$A$28,Отчет!$A$30,Отчет!$A$32)</c:f>
              <c:strCache>
                <c:ptCount val="10"/>
                <c:pt idx="0">
                  <c:v>23в-1 ПО</c:v>
                </c:pt>
                <c:pt idx="1">
                  <c:v>24вк-1 ПО</c:v>
                </c:pt>
                <c:pt idx="2">
                  <c:v>23в САПР</c:v>
                </c:pt>
                <c:pt idx="3">
                  <c:v>24вк САПР</c:v>
                </c:pt>
                <c:pt idx="4">
                  <c:v>43ппа-1 ИТ</c:v>
                </c:pt>
                <c:pt idx="5">
                  <c:v>44ппа-1 Прогр.</c:v>
                </c:pt>
                <c:pt idx="6">
                  <c:v>45пп-1 Прогр.</c:v>
                </c:pt>
                <c:pt idx="7">
                  <c:v>26л-1 ИТ</c:v>
                </c:pt>
                <c:pt idx="8">
                  <c:v>209ту-1 СК ИТ</c:v>
                </c:pt>
                <c:pt idx="9">
                  <c:v>210тку-1 СК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(Отчет!$O$15,Отчет!$O$17,Отчет!$O$19,Отчет!$O$21,Отчет!$O$23,Отчет!$O$25,Отчет!$O$27,Отчет!$O$29,Отчет!$O$31,Отчет!$O$33)</c:f>
              <c:numCache>
                <c:ptCount val="10"/>
                <c:pt idx="0">
                  <c:v>7.083333333333333</c:v>
                </c:pt>
                <c:pt idx="1">
                  <c:v>5.3076923076923075</c:v>
                </c:pt>
                <c:pt idx="2">
                  <c:v>8.826086956521738</c:v>
                </c:pt>
                <c:pt idx="3">
                  <c:v>6.92</c:v>
                </c:pt>
                <c:pt idx="4">
                  <c:v>5.066666666666666</c:v>
                </c:pt>
                <c:pt idx="5">
                  <c:v>6.3076923076923075</c:v>
                </c:pt>
                <c:pt idx="6">
                  <c:v>5.909090909090909</c:v>
                </c:pt>
                <c:pt idx="7">
                  <c:v>6.909090909090909</c:v>
                </c:pt>
                <c:pt idx="8">
                  <c:v>8.909090909090908</c:v>
                </c:pt>
                <c:pt idx="9">
                  <c:v>6.5</c:v>
                </c:pt>
              </c:numCache>
            </c:numRef>
          </c:val>
          <c:shape val="box"/>
        </c:ser>
        <c:shape val="box"/>
        <c:axId val="24597529"/>
        <c:axId val="20051170"/>
      </c:bar3D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525"/>
          <c:w val="0.98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(Отчет!$A$14,Отчет!$A$16,Отчет!$A$18,Отчет!$A$20,Отчет!$A$22,Отчет!$A$24,Отчет!$A$26,Отчет!$A$28,Отчет!$A$30,Отчет!$A$32)</c:f>
              <c:strCache>
                <c:ptCount val="10"/>
                <c:pt idx="0">
                  <c:v>23в-1 ПО</c:v>
                </c:pt>
                <c:pt idx="1">
                  <c:v>24вк-1 ПО</c:v>
                </c:pt>
                <c:pt idx="2">
                  <c:v>23в САПР</c:v>
                </c:pt>
                <c:pt idx="3">
                  <c:v>24вк САПР</c:v>
                </c:pt>
                <c:pt idx="4">
                  <c:v>43ппа-1 ИТ</c:v>
                </c:pt>
                <c:pt idx="5">
                  <c:v>44ппа-1 Прогр.</c:v>
                </c:pt>
                <c:pt idx="6">
                  <c:v>45пп-1 Прогр.</c:v>
                </c:pt>
                <c:pt idx="7">
                  <c:v>26л-1 ИТ</c:v>
                </c:pt>
                <c:pt idx="8">
                  <c:v>209ту-1 СК ИТ</c:v>
                </c:pt>
                <c:pt idx="9">
                  <c:v>210тку-1 СК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(Отчет!$Q$15,Отчет!$Q$17,Отчет!$Q$19,Отчет!$Q$21,Отчет!$Q$23,Отчет!$Q$25,Отчет!$Q$27,Отчет!$Q$29,Отчет!$Q$31,Отчет!$Q$33)</c:f>
              <c:numCache>
                <c:ptCount val="10"/>
                <c:pt idx="0">
                  <c:v>0.75</c:v>
                </c:pt>
                <c:pt idx="1">
                  <c:v>0.23076923076923078</c:v>
                </c:pt>
                <c:pt idx="2">
                  <c:v>1</c:v>
                </c:pt>
                <c:pt idx="3">
                  <c:v>0.56</c:v>
                </c:pt>
                <c:pt idx="4">
                  <c:v>0.4</c:v>
                </c:pt>
                <c:pt idx="5">
                  <c:v>0.38461538461538464</c:v>
                </c:pt>
                <c:pt idx="6">
                  <c:v>0.18181818181818182</c:v>
                </c:pt>
                <c:pt idx="7">
                  <c:v>0.6363636363636364</c:v>
                </c:pt>
                <c:pt idx="8">
                  <c:v>1</c:v>
                </c:pt>
                <c:pt idx="9">
                  <c:v>0.5</c:v>
                </c:pt>
              </c:numCache>
            </c:numRef>
          </c:val>
          <c:shape val="box"/>
        </c:ser>
        <c:shape val="box"/>
        <c:axId val="46242803"/>
        <c:axId val="13532044"/>
      </c:bar3D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675"/>
          <c:w val="0.985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Отчет!$C$34:$N$34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26</c:v>
                </c:pt>
                <c:pt idx="3">
                  <c:v>23</c:v>
                </c:pt>
                <c:pt idx="4">
                  <c:v>25</c:v>
                </c:pt>
                <c:pt idx="5">
                  <c:v>17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4679533"/>
        <c:axId val="22353750"/>
      </c:bar3D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53750"/>
        <c:crosses val="autoZero"/>
        <c:auto val="1"/>
        <c:lblOffset val="100"/>
        <c:tickLblSkip val="1"/>
        <c:noMultiLvlLbl val="0"/>
      </c:cat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75"/>
          <c:y val="0.26675"/>
          <c:w val="0.6595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Отчет!$A$38:$A$42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Отчет!$B$38:$B$42</c:f>
              <c:numCache>
                <c:ptCount val="5"/>
                <c:pt idx="0">
                  <c:v>36</c:v>
                </c:pt>
                <c:pt idx="1">
                  <c:v>49</c:v>
                </c:pt>
                <c:pt idx="2">
                  <c:v>55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25"/>
          <c:y val="0.15075"/>
          <c:w val="0.97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Среднее_по_семестрам!$A$45:$A$59</c:f>
              <c:strCache/>
            </c:strRef>
          </c:cat>
          <c:val>
            <c:numRef>
              <c:f>Среднее_по_семестрам!$B$45:$B$59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 val="autoZero"/>
        <c:auto val="1"/>
        <c:lblOffset val="100"/>
        <c:tickLblSkip val="1"/>
        <c:noMultiLvlLbl val="0"/>
      </c:catAx>
      <c:valAx>
        <c:axId val="65823296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095"/>
          <c:w val="0.98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Среднее_по_семестрам!$A$45:$A$59</c:f>
              <c:strCache/>
            </c:strRef>
          </c:cat>
          <c:val>
            <c:numRef>
              <c:f>Среднее_по_семестрам!$C$45:$C$59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5538753"/>
        <c:axId val="30086730"/>
      </c:bar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6"/>
          <c:w val="0.974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'24вк-1_ПО'!$AD$17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'24вк-1_ПО'!$C$3:$C$15</c:f>
              <c:strCache/>
            </c:strRef>
          </c:cat>
          <c:val>
            <c:numRef>
              <c:f>'24вк-1_ПО'!$AC$3:$AC$15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46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125"/>
          <c:w val="0.9797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'23в_САПР'!$S$28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('23в_САПР'!$C$3:$C$14,'23в_САПР'!$C$16:$C$26)</c:f>
              <c:strCache/>
            </c:strRef>
          </c:cat>
          <c:val>
            <c:numRef>
              <c:f>('23в_САПР'!$R$3:$R$14,'23в_САПР'!$R$16:$R$26)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7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125"/>
          <c:w val="0.97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'24вк_САПР'!$S$30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('24вк_САПР'!$C$3:$C$15,'24вк_САПР'!$C$17:$C$28)</c:f>
              <c:strCache/>
            </c:strRef>
          </c:cat>
          <c:val>
            <c:numRef>
              <c:f>('24вк_САПР'!$R$3:$R$15,'24вк_САПР'!$R$17:$R$28)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5"/>
          <c:w val="0.988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'43ппа-1_ИТ'!$AF$19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('43ппа-1_ИТ'!$C$3:$C$16,'43ппа-1_ИТ'!$C$17:$C$17)</c:f>
              <c:strCache/>
            </c:strRef>
          </c:cat>
          <c:val>
            <c:numRef>
              <c:f>('43ппа-1_ИТ'!$AE$3:$AE$16,'43ппа-1_ИТ'!$AE$17:$AE$17)</c:f>
              <c:numCache/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'44ппа-1_Прогр'!$Y$17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'44ппа-1_Прогр'!$C$3:$C$15</c:f>
              <c:strCache/>
            </c:strRef>
          </c:cat>
          <c:val>
            <c:numRef>
              <c:f>'44ппа-1_Прогр'!$X$3:$X$15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5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7"/>
          <c:w val="0.9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'45пп-1_Прогр'!$Z$15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'45пп-1_Прогр'!$C$3:$C$13</c:f>
              <c:strCache/>
            </c:strRef>
          </c:cat>
          <c:val>
            <c:numRef>
              <c:f>'45пп-1_Прогр'!$Y$3:$Y$13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875"/>
          <c:w val="0.9817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'26л-1_ИТ'!$S$15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'26л-1_ИТ'!$C$3:$C$13</c:f>
              <c:strCache/>
            </c:strRef>
          </c:cat>
          <c:val>
            <c:numRef>
              <c:f>'26л-1_ИТ'!$R$3:$R$13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59"/>
          <c:w val="0.975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'209ту-1_СК_ИТ'!$O$15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'209ту-1_СК_ИТ'!$C$3:$C$13</c:f>
              <c:strCache/>
            </c:strRef>
          </c:cat>
          <c:val>
            <c:numRef>
              <c:f>'209ту-1_СК_ИТ'!$N$3:$N$13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784561"/>
        <c:axId val="56952186"/>
      </c:bar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20</xdr:row>
      <xdr:rowOff>57150</xdr:rowOff>
    </xdr:from>
    <xdr:to>
      <xdr:col>25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76225" y="3371850"/>
        <a:ext cx="116205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47625</xdr:rowOff>
    </xdr:from>
    <xdr:to>
      <xdr:col>13</xdr:col>
      <xdr:colOff>904875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228600" y="3038475"/>
        <a:ext cx="7162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16</xdr:col>
      <xdr:colOff>666750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1811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16</xdr:col>
      <xdr:colOff>666750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1811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123825</xdr:rowOff>
    </xdr:from>
    <xdr:to>
      <xdr:col>23</xdr:col>
      <xdr:colOff>9525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285750" y="3590925"/>
        <a:ext cx="1062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18</xdr:col>
      <xdr:colOff>676275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5467350"/>
        <a:ext cx="9677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104775</xdr:rowOff>
    </xdr:from>
    <xdr:to>
      <xdr:col>18</xdr:col>
      <xdr:colOff>676275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0" y="5915025"/>
        <a:ext cx="9515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33</xdr:col>
      <xdr:colOff>647700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16087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23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3495675"/>
        <a:ext cx="10601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24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62300"/>
        <a:ext cx="107156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76200</xdr:rowOff>
    </xdr:from>
    <xdr:to>
      <xdr:col>21</xdr:col>
      <xdr:colOff>542925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257175" y="3228975"/>
        <a:ext cx="113252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47625</xdr:rowOff>
    </xdr:from>
    <xdr:to>
      <xdr:col>14</xdr:col>
      <xdr:colOff>904875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28600" y="3200400"/>
        <a:ext cx="76104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zoomScale="87" zoomScaleNormal="87" zoomScalePageLayoutView="0" workbookViewId="0" topLeftCell="J1">
      <selection activeCell="AG3" sqref="AG3:AG14"/>
    </sheetView>
  </sheetViews>
  <sheetFormatPr defaultColWidth="9.00390625" defaultRowHeight="12.75"/>
  <cols>
    <col min="1" max="1" width="8.87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4.625" style="0" customWidth="1"/>
    <col min="6" max="6" width="4.75390625" style="0" customWidth="1"/>
    <col min="7" max="7" width="5.00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00390625" style="0" customWidth="1"/>
    <col min="13" max="17" width="5.875" style="0" customWidth="1"/>
    <col min="18" max="18" width="6.00390625" style="0" customWidth="1"/>
    <col min="19" max="19" width="6.625" style="0" customWidth="1"/>
    <col min="20" max="20" width="6.125" style="0" customWidth="1"/>
    <col min="21" max="21" width="6.375" style="0" customWidth="1"/>
    <col min="22" max="22" width="6.625" style="14" customWidth="1"/>
    <col min="23" max="25" width="5.875" style="14" customWidth="1"/>
    <col min="26" max="26" width="6.125" style="14" customWidth="1"/>
    <col min="27" max="27" width="5.125" style="14" customWidth="1"/>
    <col min="28" max="29" width="5.375" style="14" customWidth="1"/>
    <col min="30" max="30" width="5.875" style="14" customWidth="1"/>
    <col min="31" max="31" width="6.125" style="14" customWidth="1"/>
    <col min="32" max="32" width="9.125" style="3" customWidth="1"/>
    <col min="33" max="33" width="9.125" style="10" customWidth="1"/>
  </cols>
  <sheetData>
    <row r="1" spans="3:35" ht="13.5" thickBot="1">
      <c r="C1" s="245" t="s">
        <v>116</v>
      </c>
      <c r="D1" s="245"/>
      <c r="E1" s="245"/>
      <c r="F1" s="245"/>
      <c r="G1" s="245"/>
      <c r="H1" s="245"/>
      <c r="I1" s="245"/>
      <c r="J1" s="24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73"/>
      <c r="X1" s="73"/>
      <c r="Y1" s="73"/>
      <c r="Z1" s="73"/>
      <c r="AA1" s="73"/>
      <c r="AB1" s="73"/>
      <c r="AC1" s="74"/>
      <c r="AD1" s="74"/>
      <c r="AE1" s="74"/>
      <c r="AF1"/>
      <c r="AG1"/>
      <c r="AH1" s="14"/>
      <c r="AI1" s="15"/>
    </row>
    <row r="2" spans="2:33" ht="16.5" customHeight="1">
      <c r="B2" s="68" t="s">
        <v>79</v>
      </c>
      <c r="C2" s="65" t="s">
        <v>26</v>
      </c>
      <c r="D2" s="66" t="s">
        <v>80</v>
      </c>
      <c r="E2" s="110">
        <v>41890</v>
      </c>
      <c r="F2" s="111">
        <v>41891</v>
      </c>
      <c r="G2" s="112">
        <v>41900</v>
      </c>
      <c r="H2" s="110">
        <v>41905</v>
      </c>
      <c r="I2" s="111">
        <v>41911</v>
      </c>
      <c r="J2" s="112">
        <v>41912</v>
      </c>
      <c r="K2" s="110">
        <v>41918</v>
      </c>
      <c r="L2" s="112">
        <v>41919</v>
      </c>
      <c r="M2" s="110">
        <v>41926</v>
      </c>
      <c r="N2" s="112">
        <v>41928</v>
      </c>
      <c r="O2" s="110">
        <v>41932</v>
      </c>
      <c r="P2" s="128">
        <v>41933</v>
      </c>
      <c r="Q2" s="112">
        <v>41940</v>
      </c>
      <c r="R2" s="110">
        <v>41942</v>
      </c>
      <c r="S2" s="112">
        <v>41946</v>
      </c>
      <c r="T2" s="110">
        <v>41953</v>
      </c>
      <c r="U2" s="112">
        <v>41954</v>
      </c>
      <c r="V2" s="115">
        <v>41956</v>
      </c>
      <c r="W2" s="110">
        <v>41961</v>
      </c>
      <c r="X2" s="128">
        <v>41967</v>
      </c>
      <c r="Y2" s="112">
        <v>41968</v>
      </c>
      <c r="Z2" s="110">
        <v>41971</v>
      </c>
      <c r="AA2" s="128">
        <v>41974</v>
      </c>
      <c r="AB2" s="133">
        <v>41975</v>
      </c>
      <c r="AC2" s="110">
        <v>41982</v>
      </c>
      <c r="AD2" s="111">
        <v>41984</v>
      </c>
      <c r="AE2" s="112">
        <v>41989</v>
      </c>
      <c r="AF2" s="69" t="s">
        <v>24</v>
      </c>
      <c r="AG2" s="70" t="s">
        <v>21</v>
      </c>
    </row>
    <row r="3" spans="1:36" ht="12.75">
      <c r="A3" s="3">
        <f aca="true" t="shared" si="0" ref="A3:A14">AF3</f>
        <v>7.166666666666667</v>
      </c>
      <c r="B3" s="46">
        <v>1</v>
      </c>
      <c r="C3" s="46" t="s">
        <v>117</v>
      </c>
      <c r="D3" s="81">
        <v>1</v>
      </c>
      <c r="E3" s="95"/>
      <c r="F3" s="89" t="s">
        <v>239</v>
      </c>
      <c r="G3" s="113">
        <v>6</v>
      </c>
      <c r="H3" s="100">
        <v>2</v>
      </c>
      <c r="I3" s="89" t="s">
        <v>239</v>
      </c>
      <c r="J3" s="113">
        <v>6</v>
      </c>
      <c r="K3" s="95"/>
      <c r="L3" s="113">
        <v>8</v>
      </c>
      <c r="M3" s="95"/>
      <c r="N3" s="113">
        <v>9</v>
      </c>
      <c r="O3" s="95"/>
      <c r="P3" s="130" t="s">
        <v>225</v>
      </c>
      <c r="Q3" s="113">
        <v>7</v>
      </c>
      <c r="R3" s="95"/>
      <c r="S3" s="113">
        <v>8</v>
      </c>
      <c r="T3" s="95"/>
      <c r="U3" s="113">
        <v>7</v>
      </c>
      <c r="V3" s="116">
        <v>7</v>
      </c>
      <c r="W3" s="95"/>
      <c r="X3" s="130"/>
      <c r="Y3" s="113">
        <v>9</v>
      </c>
      <c r="Z3" s="95"/>
      <c r="AA3" s="130"/>
      <c r="AB3" s="134">
        <v>8</v>
      </c>
      <c r="AC3" s="97"/>
      <c r="AD3" s="90"/>
      <c r="AE3" s="114">
        <v>9</v>
      </c>
      <c r="AF3" s="107">
        <f aca="true" t="shared" si="1" ref="AF3:AF14">AVERAGE(E3:AE3)</f>
        <v>7.166666666666667</v>
      </c>
      <c r="AG3" s="45">
        <f aca="true" t="shared" si="2" ref="AG3:AG10">ROUND(AF3,0)</f>
        <v>7</v>
      </c>
      <c r="AH3" s="1" t="s">
        <v>30</v>
      </c>
      <c r="AI3" s="1">
        <f>COUNTIF(AG3:AG14,"&gt;8")</f>
        <v>2</v>
      </c>
      <c r="AJ3" s="57">
        <f>AI3/$B$14</f>
        <v>0.16666666666666666</v>
      </c>
    </row>
    <row r="4" spans="1:36" ht="12.75">
      <c r="A4" s="3">
        <f t="shared" si="0"/>
        <v>6.636363636363637</v>
      </c>
      <c r="B4" s="46">
        <v>2</v>
      </c>
      <c r="C4" s="46" t="s">
        <v>118</v>
      </c>
      <c r="D4" s="81">
        <v>2</v>
      </c>
      <c r="E4" s="95"/>
      <c r="F4" s="89" t="s">
        <v>239</v>
      </c>
      <c r="G4" s="96">
        <v>7</v>
      </c>
      <c r="H4" s="100"/>
      <c r="I4" s="89" t="s">
        <v>239</v>
      </c>
      <c r="J4" s="96">
        <v>8</v>
      </c>
      <c r="K4" s="100"/>
      <c r="L4" s="113">
        <v>9</v>
      </c>
      <c r="M4" s="95"/>
      <c r="N4" s="113">
        <v>6</v>
      </c>
      <c r="O4" s="95" t="s">
        <v>225</v>
      </c>
      <c r="P4" s="130" t="s">
        <v>225</v>
      </c>
      <c r="Q4" s="113">
        <v>7</v>
      </c>
      <c r="R4" s="97"/>
      <c r="S4" s="113">
        <v>6</v>
      </c>
      <c r="T4" s="95"/>
      <c r="U4" s="113">
        <v>7</v>
      </c>
      <c r="V4" s="116">
        <v>6</v>
      </c>
      <c r="W4" s="95"/>
      <c r="X4" s="130"/>
      <c r="Y4" s="113">
        <v>6</v>
      </c>
      <c r="Z4" s="95"/>
      <c r="AA4" s="130"/>
      <c r="AB4" s="134">
        <v>5</v>
      </c>
      <c r="AC4" s="97"/>
      <c r="AD4" s="90" t="s">
        <v>225</v>
      </c>
      <c r="AE4" s="114">
        <v>6</v>
      </c>
      <c r="AF4" s="107">
        <f t="shared" si="1"/>
        <v>6.636363636363637</v>
      </c>
      <c r="AG4" s="45">
        <f t="shared" si="2"/>
        <v>7</v>
      </c>
      <c r="AH4" s="1" t="s">
        <v>31</v>
      </c>
      <c r="AI4" s="58">
        <f>COUNTIF(AG3:AG14,7)+COUNTIF(AG3:AG14,8)</f>
        <v>7</v>
      </c>
      <c r="AJ4" s="57">
        <f>AI4/$B$14</f>
        <v>0.5833333333333334</v>
      </c>
    </row>
    <row r="5" spans="1:36" ht="12.75">
      <c r="A5" s="3">
        <f t="shared" si="0"/>
        <v>7.583333333333333</v>
      </c>
      <c r="B5" s="46">
        <v>3</v>
      </c>
      <c r="C5" s="46" t="s">
        <v>119</v>
      </c>
      <c r="D5" s="81">
        <v>3</v>
      </c>
      <c r="E5" s="99"/>
      <c r="F5" s="12">
        <v>6</v>
      </c>
      <c r="G5" s="98">
        <v>7</v>
      </c>
      <c r="H5" s="99"/>
      <c r="I5" s="89" t="s">
        <v>239</v>
      </c>
      <c r="J5" s="98">
        <v>8</v>
      </c>
      <c r="K5" s="99" t="s">
        <v>225</v>
      </c>
      <c r="L5" s="114">
        <v>8</v>
      </c>
      <c r="M5" s="97"/>
      <c r="N5" s="114">
        <v>9</v>
      </c>
      <c r="O5" s="97"/>
      <c r="P5" s="132"/>
      <c r="Q5" s="114">
        <v>9</v>
      </c>
      <c r="R5" s="97"/>
      <c r="S5" s="114">
        <v>8</v>
      </c>
      <c r="T5" s="97"/>
      <c r="U5" s="114">
        <v>9</v>
      </c>
      <c r="V5" s="117">
        <v>8</v>
      </c>
      <c r="W5" s="97"/>
      <c r="X5" s="132"/>
      <c r="Y5" s="114">
        <v>4</v>
      </c>
      <c r="Z5" s="97"/>
      <c r="AA5" s="132"/>
      <c r="AB5" s="136">
        <v>9</v>
      </c>
      <c r="AC5" s="97"/>
      <c r="AD5" s="90"/>
      <c r="AE5" s="114">
        <v>6</v>
      </c>
      <c r="AF5" s="107">
        <f t="shared" si="1"/>
        <v>7.583333333333333</v>
      </c>
      <c r="AG5" s="45">
        <f t="shared" si="2"/>
        <v>8</v>
      </c>
      <c r="AH5" s="1" t="s">
        <v>32</v>
      </c>
      <c r="AI5" s="58">
        <f>COUNTIF(AG3:AG14,4)+COUNTIF(AG3:AG14,5)+COUNTIF(AG3:AG14,6)</f>
        <v>3</v>
      </c>
      <c r="AJ5" s="57">
        <f>AI5/$B$14</f>
        <v>0.25</v>
      </c>
    </row>
    <row r="6" spans="1:36" ht="12.75">
      <c r="A6" s="3">
        <f t="shared" si="0"/>
        <v>7.916666666666667</v>
      </c>
      <c r="B6" s="46">
        <v>4</v>
      </c>
      <c r="C6" s="2" t="s">
        <v>120</v>
      </c>
      <c r="D6" s="82">
        <v>4</v>
      </c>
      <c r="E6" s="97"/>
      <c r="F6" s="12">
        <v>7</v>
      </c>
      <c r="G6" s="98">
        <v>7</v>
      </c>
      <c r="H6" s="99"/>
      <c r="I6" s="89" t="s">
        <v>239</v>
      </c>
      <c r="J6" s="98">
        <v>7</v>
      </c>
      <c r="K6" s="99"/>
      <c r="L6" s="114">
        <v>10</v>
      </c>
      <c r="M6" s="97"/>
      <c r="N6" s="114">
        <v>9</v>
      </c>
      <c r="O6" s="97"/>
      <c r="P6" s="132"/>
      <c r="Q6" s="114">
        <v>7</v>
      </c>
      <c r="R6" s="97"/>
      <c r="S6" s="114">
        <v>10</v>
      </c>
      <c r="T6" s="97"/>
      <c r="U6" s="114">
        <v>8</v>
      </c>
      <c r="V6" s="117">
        <v>7</v>
      </c>
      <c r="W6" s="97"/>
      <c r="X6" s="132"/>
      <c r="Y6" s="114">
        <v>8</v>
      </c>
      <c r="Z6" s="97"/>
      <c r="AA6" s="132"/>
      <c r="AB6" s="136">
        <v>7</v>
      </c>
      <c r="AC6" s="97"/>
      <c r="AD6" s="90"/>
      <c r="AE6" s="114">
        <v>8</v>
      </c>
      <c r="AF6" s="107">
        <f t="shared" si="1"/>
        <v>7.916666666666667</v>
      </c>
      <c r="AG6" s="45">
        <f t="shared" si="2"/>
        <v>8</v>
      </c>
      <c r="AH6" s="1" t="s">
        <v>33</v>
      </c>
      <c r="AI6" s="1">
        <f>COUNTIF(AG3:AG14,"&lt;4")</f>
        <v>0</v>
      </c>
      <c r="AJ6" s="57">
        <f>AI6/$B$14</f>
        <v>0</v>
      </c>
    </row>
    <row r="7" spans="1:36" ht="12.75">
      <c r="A7" s="3">
        <f t="shared" si="0"/>
        <v>5.066666666666666</v>
      </c>
      <c r="B7" s="46">
        <v>5</v>
      </c>
      <c r="C7" s="46" t="s">
        <v>121</v>
      </c>
      <c r="D7" s="81">
        <v>5</v>
      </c>
      <c r="E7" s="95">
        <v>2</v>
      </c>
      <c r="F7" s="19" t="s">
        <v>239</v>
      </c>
      <c r="G7" s="113">
        <v>5</v>
      </c>
      <c r="H7" s="100">
        <v>2</v>
      </c>
      <c r="I7" s="89" t="s">
        <v>239</v>
      </c>
      <c r="J7" s="113">
        <v>5</v>
      </c>
      <c r="K7" s="100" t="s">
        <v>225</v>
      </c>
      <c r="L7" s="113">
        <v>6</v>
      </c>
      <c r="M7" s="95">
        <v>1</v>
      </c>
      <c r="N7" s="113">
        <v>7</v>
      </c>
      <c r="O7" s="95"/>
      <c r="P7" s="130"/>
      <c r="Q7" s="113">
        <v>6</v>
      </c>
      <c r="R7" s="97">
        <v>1</v>
      </c>
      <c r="S7" s="113">
        <v>6</v>
      </c>
      <c r="T7" s="95" t="s">
        <v>225</v>
      </c>
      <c r="U7" s="113">
        <v>7</v>
      </c>
      <c r="V7" s="116">
        <v>6</v>
      </c>
      <c r="W7" s="95"/>
      <c r="X7" s="130"/>
      <c r="Y7" s="113">
        <v>5</v>
      </c>
      <c r="Z7" s="95" t="s">
        <v>193</v>
      </c>
      <c r="AA7" s="130"/>
      <c r="AB7" s="134">
        <v>8</v>
      </c>
      <c r="AC7" s="97"/>
      <c r="AD7" s="90" t="s">
        <v>225</v>
      </c>
      <c r="AE7" s="114">
        <v>9</v>
      </c>
      <c r="AF7" s="107">
        <f t="shared" si="1"/>
        <v>5.066666666666666</v>
      </c>
      <c r="AG7" s="45">
        <f t="shared" si="2"/>
        <v>5</v>
      </c>
      <c r="AH7" s="59" t="s">
        <v>34</v>
      </c>
      <c r="AI7" s="1">
        <f>B14-SUM(AI3:AI6)</f>
        <v>0</v>
      </c>
      <c r="AJ7" s="57">
        <f>AI7/$B$14</f>
        <v>0</v>
      </c>
    </row>
    <row r="8" spans="1:33" ht="12.75">
      <c r="A8" s="3">
        <f t="shared" si="0"/>
        <v>8.545454545454545</v>
      </c>
      <c r="B8" s="46">
        <v>6</v>
      </c>
      <c r="C8" s="2" t="s">
        <v>122</v>
      </c>
      <c r="D8" s="82">
        <v>6</v>
      </c>
      <c r="E8" s="97"/>
      <c r="F8" s="90" t="s">
        <v>239</v>
      </c>
      <c r="G8" s="114">
        <v>7</v>
      </c>
      <c r="H8" s="99"/>
      <c r="I8" s="89" t="s">
        <v>239</v>
      </c>
      <c r="J8" s="98">
        <v>9</v>
      </c>
      <c r="K8" s="97"/>
      <c r="L8" s="114">
        <v>9</v>
      </c>
      <c r="M8" s="97"/>
      <c r="N8" s="114">
        <v>9</v>
      </c>
      <c r="O8" s="97"/>
      <c r="P8" s="132"/>
      <c r="Q8" s="114">
        <v>9</v>
      </c>
      <c r="R8" s="97"/>
      <c r="S8" s="114">
        <v>8</v>
      </c>
      <c r="T8" s="97"/>
      <c r="U8" s="114">
        <v>9</v>
      </c>
      <c r="V8" s="117">
        <v>8</v>
      </c>
      <c r="W8" s="97"/>
      <c r="X8" s="132"/>
      <c r="Y8" s="114">
        <v>10</v>
      </c>
      <c r="Z8" s="97"/>
      <c r="AA8" s="132"/>
      <c r="AB8" s="136">
        <v>9</v>
      </c>
      <c r="AC8" s="97"/>
      <c r="AD8" s="90"/>
      <c r="AE8" s="114">
        <v>7</v>
      </c>
      <c r="AF8" s="107">
        <f t="shared" si="1"/>
        <v>8.545454545454545</v>
      </c>
      <c r="AG8" s="45">
        <f t="shared" si="2"/>
        <v>9</v>
      </c>
    </row>
    <row r="9" spans="1:33" ht="12.75">
      <c r="A9" s="3">
        <f t="shared" si="0"/>
        <v>5.25</v>
      </c>
      <c r="B9" s="46">
        <v>7</v>
      </c>
      <c r="C9" s="2" t="s">
        <v>123</v>
      </c>
      <c r="D9" s="82">
        <v>7</v>
      </c>
      <c r="E9" s="99">
        <v>3</v>
      </c>
      <c r="F9" s="12" t="s">
        <v>239</v>
      </c>
      <c r="G9" s="114">
        <v>6</v>
      </c>
      <c r="H9" s="99">
        <v>1</v>
      </c>
      <c r="I9" s="89" t="s">
        <v>239</v>
      </c>
      <c r="J9" s="114">
        <v>6</v>
      </c>
      <c r="K9" s="97"/>
      <c r="L9" s="114">
        <v>9</v>
      </c>
      <c r="M9" s="97">
        <v>2</v>
      </c>
      <c r="N9" s="114">
        <v>6</v>
      </c>
      <c r="O9" s="97"/>
      <c r="P9" s="132"/>
      <c r="Q9" s="114">
        <v>7</v>
      </c>
      <c r="R9" s="97">
        <v>1</v>
      </c>
      <c r="S9" s="114">
        <v>7</v>
      </c>
      <c r="T9" s="97">
        <v>1</v>
      </c>
      <c r="U9" s="114">
        <v>4</v>
      </c>
      <c r="V9" s="117">
        <v>8</v>
      </c>
      <c r="W9" s="97"/>
      <c r="X9" s="132"/>
      <c r="Y9" s="114">
        <v>6</v>
      </c>
      <c r="Z9" s="97" t="s">
        <v>225</v>
      </c>
      <c r="AA9" s="132"/>
      <c r="AB9" s="136">
        <v>9</v>
      </c>
      <c r="AC9" s="97"/>
      <c r="AD9" s="90"/>
      <c r="AE9" s="114">
        <v>8</v>
      </c>
      <c r="AF9" s="107">
        <f t="shared" si="1"/>
        <v>5.25</v>
      </c>
      <c r="AG9" s="45">
        <f t="shared" si="2"/>
        <v>5</v>
      </c>
    </row>
    <row r="10" spans="1:33" ht="12.75">
      <c r="A10" s="3">
        <f t="shared" si="0"/>
        <v>8.636363636363637</v>
      </c>
      <c r="B10" s="46">
        <v>8</v>
      </c>
      <c r="C10" s="2" t="s">
        <v>124</v>
      </c>
      <c r="D10" s="82">
        <v>8</v>
      </c>
      <c r="E10" s="97"/>
      <c r="F10" s="12" t="s">
        <v>239</v>
      </c>
      <c r="G10" s="98">
        <v>8</v>
      </c>
      <c r="H10" s="99"/>
      <c r="I10" s="89" t="s">
        <v>239</v>
      </c>
      <c r="J10" s="98">
        <v>8</v>
      </c>
      <c r="K10" s="97"/>
      <c r="L10" s="114">
        <v>9</v>
      </c>
      <c r="M10" s="97"/>
      <c r="N10" s="114">
        <v>7</v>
      </c>
      <c r="O10" s="97"/>
      <c r="P10" s="132"/>
      <c r="Q10" s="114">
        <v>9</v>
      </c>
      <c r="R10" s="97"/>
      <c r="S10" s="114">
        <v>10</v>
      </c>
      <c r="T10" s="97"/>
      <c r="U10" s="114">
        <v>8</v>
      </c>
      <c r="V10" s="117">
        <v>9</v>
      </c>
      <c r="W10" s="97"/>
      <c r="X10" s="132"/>
      <c r="Y10" s="114">
        <v>9</v>
      </c>
      <c r="Z10" s="97"/>
      <c r="AA10" s="132"/>
      <c r="AB10" s="136">
        <v>9</v>
      </c>
      <c r="AC10" s="97"/>
      <c r="AD10" s="90"/>
      <c r="AE10" s="114">
        <v>9</v>
      </c>
      <c r="AF10" s="107">
        <f t="shared" si="1"/>
        <v>8.636363636363637</v>
      </c>
      <c r="AG10" s="45">
        <f t="shared" si="2"/>
        <v>9</v>
      </c>
    </row>
    <row r="11" spans="1:33" ht="12.75">
      <c r="A11" s="3">
        <f t="shared" si="0"/>
        <v>6.545454545454546</v>
      </c>
      <c r="B11" s="46">
        <v>9</v>
      </c>
      <c r="C11" s="2" t="s">
        <v>125</v>
      </c>
      <c r="D11" s="82">
        <v>9</v>
      </c>
      <c r="E11" s="99"/>
      <c r="F11" s="90" t="s">
        <v>239</v>
      </c>
      <c r="G11" s="98">
        <v>8</v>
      </c>
      <c r="H11" s="99"/>
      <c r="I11" s="89" t="s">
        <v>239</v>
      </c>
      <c r="J11" s="98">
        <v>6</v>
      </c>
      <c r="K11" s="97"/>
      <c r="L11" s="114">
        <v>5</v>
      </c>
      <c r="M11" s="97"/>
      <c r="N11" s="114">
        <v>5</v>
      </c>
      <c r="O11" s="97"/>
      <c r="P11" s="132"/>
      <c r="Q11" s="114">
        <v>8</v>
      </c>
      <c r="R11" s="97"/>
      <c r="S11" s="114">
        <v>9</v>
      </c>
      <c r="T11" s="97"/>
      <c r="U11" s="114">
        <v>8</v>
      </c>
      <c r="V11" s="117">
        <v>5</v>
      </c>
      <c r="W11" s="97"/>
      <c r="X11" s="132"/>
      <c r="Y11" s="114">
        <v>4</v>
      </c>
      <c r="Z11" s="97"/>
      <c r="AA11" s="132"/>
      <c r="AB11" s="136">
        <v>5</v>
      </c>
      <c r="AC11" s="97"/>
      <c r="AD11" s="90"/>
      <c r="AE11" s="114">
        <v>9</v>
      </c>
      <c r="AF11" s="107">
        <f t="shared" si="1"/>
        <v>6.545454545454546</v>
      </c>
      <c r="AG11" s="8">
        <f>ROUND(AF11,0)</f>
        <v>7</v>
      </c>
    </row>
    <row r="12" spans="1:33" ht="12.75">
      <c r="A12" s="3">
        <f t="shared" si="0"/>
        <v>5.615384615384615</v>
      </c>
      <c r="B12" s="46">
        <v>10</v>
      </c>
      <c r="C12" s="2" t="s">
        <v>99</v>
      </c>
      <c r="D12" s="82">
        <v>10</v>
      </c>
      <c r="E12" s="97"/>
      <c r="F12" s="90" t="s">
        <v>239</v>
      </c>
      <c r="G12" s="114">
        <v>6</v>
      </c>
      <c r="H12" s="99"/>
      <c r="I12" s="89" t="s">
        <v>239</v>
      </c>
      <c r="J12" s="98">
        <v>5</v>
      </c>
      <c r="K12" s="97">
        <v>2</v>
      </c>
      <c r="L12" s="114">
        <v>6</v>
      </c>
      <c r="M12" s="97"/>
      <c r="N12" s="114">
        <v>10</v>
      </c>
      <c r="O12" s="97"/>
      <c r="P12" s="132"/>
      <c r="Q12" s="114">
        <v>5</v>
      </c>
      <c r="R12" s="97">
        <v>1</v>
      </c>
      <c r="S12" s="114">
        <v>4</v>
      </c>
      <c r="T12" s="97"/>
      <c r="U12" s="114">
        <v>7</v>
      </c>
      <c r="V12" s="117">
        <v>5</v>
      </c>
      <c r="W12" s="97" t="s">
        <v>225</v>
      </c>
      <c r="X12" s="132"/>
      <c r="Y12" s="114">
        <v>8</v>
      </c>
      <c r="Z12" s="97"/>
      <c r="AA12" s="132"/>
      <c r="AB12" s="136">
        <v>5</v>
      </c>
      <c r="AC12" s="97"/>
      <c r="AD12" s="90"/>
      <c r="AE12" s="114">
        <v>9</v>
      </c>
      <c r="AF12" s="107">
        <f t="shared" si="1"/>
        <v>5.615384615384615</v>
      </c>
      <c r="AG12" s="8">
        <f>ROUND(AF12,0)</f>
        <v>6</v>
      </c>
    </row>
    <row r="13" spans="1:33" ht="12.75">
      <c r="A13" s="3">
        <f t="shared" si="0"/>
        <v>6.538461538461538</v>
      </c>
      <c r="B13" s="46">
        <v>11</v>
      </c>
      <c r="C13" s="2" t="s">
        <v>126</v>
      </c>
      <c r="D13" s="82">
        <v>11</v>
      </c>
      <c r="E13" s="97"/>
      <c r="F13" s="12" t="s">
        <v>239</v>
      </c>
      <c r="G13" s="98">
        <v>9</v>
      </c>
      <c r="H13" s="99"/>
      <c r="I13" s="89" t="s">
        <v>239</v>
      </c>
      <c r="J13" s="98">
        <v>6</v>
      </c>
      <c r="K13" s="99">
        <v>3</v>
      </c>
      <c r="L13" s="114">
        <v>7</v>
      </c>
      <c r="M13" s="97">
        <v>1</v>
      </c>
      <c r="N13" s="114">
        <v>6</v>
      </c>
      <c r="O13" s="97"/>
      <c r="P13" s="132"/>
      <c r="Q13" s="114">
        <v>7</v>
      </c>
      <c r="R13" s="97"/>
      <c r="S13" s="114">
        <v>8</v>
      </c>
      <c r="T13" s="97"/>
      <c r="U13" s="114">
        <v>7</v>
      </c>
      <c r="V13" s="117">
        <v>5</v>
      </c>
      <c r="W13" s="97"/>
      <c r="X13" s="132"/>
      <c r="Y13" s="114">
        <v>8</v>
      </c>
      <c r="Z13" s="97"/>
      <c r="AA13" s="132"/>
      <c r="AB13" s="136">
        <v>9</v>
      </c>
      <c r="AC13" s="97"/>
      <c r="AD13" s="90"/>
      <c r="AE13" s="114">
        <v>9</v>
      </c>
      <c r="AF13" s="107">
        <f t="shared" si="1"/>
        <v>6.538461538461538</v>
      </c>
      <c r="AG13" s="8">
        <f>ROUND(AF13,0)</f>
        <v>7</v>
      </c>
    </row>
    <row r="14" spans="1:33" ht="12.75">
      <c r="A14" s="3">
        <f t="shared" si="0"/>
        <v>6.7272727272727275</v>
      </c>
      <c r="B14" s="46">
        <v>12</v>
      </c>
      <c r="C14" s="2" t="s">
        <v>127</v>
      </c>
      <c r="D14" s="82">
        <v>12</v>
      </c>
      <c r="E14" s="97"/>
      <c r="F14" s="12" t="s">
        <v>239</v>
      </c>
      <c r="G14" s="98">
        <v>8</v>
      </c>
      <c r="H14" s="99"/>
      <c r="I14" s="89" t="s">
        <v>239</v>
      </c>
      <c r="J14" s="98">
        <v>4</v>
      </c>
      <c r="K14" s="99"/>
      <c r="L14" s="114">
        <v>6</v>
      </c>
      <c r="M14" s="97"/>
      <c r="N14" s="114">
        <v>8</v>
      </c>
      <c r="O14" s="97"/>
      <c r="P14" s="132"/>
      <c r="Q14" s="114">
        <v>8</v>
      </c>
      <c r="R14" s="97"/>
      <c r="S14" s="114">
        <v>9</v>
      </c>
      <c r="T14" s="97"/>
      <c r="U14" s="114">
        <v>7</v>
      </c>
      <c r="V14" s="117">
        <v>6</v>
      </c>
      <c r="W14" s="97"/>
      <c r="X14" s="132"/>
      <c r="Y14" s="114">
        <v>4</v>
      </c>
      <c r="Z14" s="97"/>
      <c r="AA14" s="132"/>
      <c r="AB14" s="136">
        <v>5</v>
      </c>
      <c r="AC14" s="97"/>
      <c r="AD14" s="90"/>
      <c r="AE14" s="114">
        <v>9</v>
      </c>
      <c r="AF14" s="107">
        <f t="shared" si="1"/>
        <v>6.7272727272727275</v>
      </c>
      <c r="AG14" s="8">
        <f>ROUND(AF14,0)</f>
        <v>7</v>
      </c>
    </row>
    <row r="15" spans="3:33" s="5" customFormat="1" ht="13.5" thickBot="1">
      <c r="C15" s="246" t="s">
        <v>0</v>
      </c>
      <c r="D15" s="247"/>
      <c r="E15" s="101"/>
      <c r="F15" s="11">
        <f>AVERAGE(F3:F14)</f>
        <v>6.5</v>
      </c>
      <c r="G15" s="102">
        <f>AVERAGE(G3:G14)</f>
        <v>7</v>
      </c>
      <c r="H15" s="101"/>
      <c r="I15" s="11" t="e">
        <f>AVERAGE(I3:I14)</f>
        <v>#DIV/0!</v>
      </c>
      <c r="J15" s="102">
        <f>AVERAGE(J3:J14)</f>
        <v>6.5</v>
      </c>
      <c r="K15" s="101"/>
      <c r="L15" s="102">
        <f>AVERAGE(L3:L14)</f>
        <v>7.666666666666667</v>
      </c>
      <c r="M15" s="101"/>
      <c r="N15" s="102">
        <f>AVERAGE(N3:N14)</f>
        <v>7.583333333333333</v>
      </c>
      <c r="O15" s="138"/>
      <c r="P15" s="43"/>
      <c r="Q15" s="102">
        <f>AVERAGE(Q3:Q14)</f>
        <v>7.416666666666667</v>
      </c>
      <c r="R15" s="101"/>
      <c r="S15" s="102">
        <f>AVERAGE(S3:S14)</f>
        <v>7.75</v>
      </c>
      <c r="T15" s="101"/>
      <c r="U15" s="102">
        <f>AVERAGE(U3:U14)</f>
        <v>7.333333333333333</v>
      </c>
      <c r="V15" s="105">
        <f>AVERAGE(V3:V14)</f>
        <v>6.666666666666667</v>
      </c>
      <c r="W15" s="101"/>
      <c r="X15" s="150"/>
      <c r="Y15" s="102">
        <f>AVERAGE(Y3:Y14)</f>
        <v>6.75</v>
      </c>
      <c r="Z15" s="101"/>
      <c r="AA15" s="150"/>
      <c r="AB15" s="135">
        <f>AVERAGE(AB3:AB14)</f>
        <v>7.333333333333333</v>
      </c>
      <c r="AC15" s="184"/>
      <c r="AD15" s="197"/>
      <c r="AE15" s="185">
        <f>AVERAGE(AE3:AE14)</f>
        <v>8.166666666666666</v>
      </c>
      <c r="AF15" s="118">
        <f>AVERAGE(AF3:AF14)</f>
        <v>6.852340714840715</v>
      </c>
      <c r="AG15" s="43">
        <f>AVERAGE(AG3:AG14)</f>
        <v>7.083333333333333</v>
      </c>
    </row>
    <row r="16" spans="3:33" s="5" customFormat="1" ht="13.5" thickBot="1">
      <c r="C16" s="6"/>
      <c r="D16" s="109"/>
      <c r="E16" s="240" t="s">
        <v>61</v>
      </c>
      <c r="F16" s="241"/>
      <c r="G16" s="242"/>
      <c r="H16" s="240" t="s">
        <v>62</v>
      </c>
      <c r="I16" s="241"/>
      <c r="J16" s="242"/>
      <c r="K16" s="240" t="s">
        <v>63</v>
      </c>
      <c r="L16" s="242"/>
      <c r="M16" s="240" t="s">
        <v>64</v>
      </c>
      <c r="N16" s="242"/>
      <c r="O16" s="240" t="s">
        <v>65</v>
      </c>
      <c r="P16" s="241"/>
      <c r="Q16" s="242"/>
      <c r="R16" s="240" t="s">
        <v>69</v>
      </c>
      <c r="S16" s="242"/>
      <c r="T16" s="240" t="s">
        <v>70</v>
      </c>
      <c r="U16" s="242"/>
      <c r="V16" s="106" t="s">
        <v>66</v>
      </c>
      <c r="W16" s="240" t="s">
        <v>67</v>
      </c>
      <c r="X16" s="241"/>
      <c r="Y16" s="242"/>
      <c r="Z16" s="240" t="s">
        <v>89</v>
      </c>
      <c r="AA16" s="241"/>
      <c r="AB16" s="242"/>
      <c r="AC16" s="243" t="s">
        <v>68</v>
      </c>
      <c r="AD16" s="244"/>
      <c r="AE16" s="244"/>
      <c r="AF16" s="108"/>
      <c r="AG16" s="9"/>
    </row>
    <row r="17" spans="3:33" ht="12.75">
      <c r="C17" s="4" t="s">
        <v>46</v>
      </c>
      <c r="D17" s="67"/>
      <c r="E17" s="238" t="s">
        <v>22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44">
        <f>AG17/B14</f>
        <v>1</v>
      </c>
      <c r="AG17" s="8">
        <f>COUNTIF(AG3:AG14,"&gt;3")</f>
        <v>12</v>
      </c>
    </row>
    <row r="18" spans="3:33" ht="12.75">
      <c r="C18" s="4" t="s">
        <v>47</v>
      </c>
      <c r="D18" s="4"/>
      <c r="E18" s="4"/>
      <c r="F18" s="4" t="s">
        <v>115</v>
      </c>
      <c r="G18" s="4"/>
      <c r="H18" s="4"/>
      <c r="I18" s="4" t="s">
        <v>114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4">
        <f>AG18/B14</f>
        <v>0.75</v>
      </c>
      <c r="AG18" s="8">
        <f>COUNTIF(AG3:AG14,"&gt;6")</f>
        <v>9</v>
      </c>
    </row>
    <row r="20" ht="12.75">
      <c r="C20" t="s">
        <v>262</v>
      </c>
    </row>
    <row r="22" ht="12.75">
      <c r="AG22" s="127"/>
    </row>
  </sheetData>
  <sheetProtection/>
  <mergeCells count="13">
    <mergeCell ref="C1:J1"/>
    <mergeCell ref="C15:D15"/>
    <mergeCell ref="E16:G16"/>
    <mergeCell ref="H16:J16"/>
    <mergeCell ref="E17:AE17"/>
    <mergeCell ref="W16:Y16"/>
    <mergeCell ref="Z16:AB16"/>
    <mergeCell ref="K16:L16"/>
    <mergeCell ref="M16:N16"/>
    <mergeCell ref="O16:Q16"/>
    <mergeCell ref="R16:S16"/>
    <mergeCell ref="T16:U16"/>
    <mergeCell ref="AC16:AE16"/>
  </mergeCells>
  <conditionalFormatting sqref="AG3:AG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F3:AF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8"/>
  <sheetViews>
    <sheetView workbookViewId="0" topLeftCell="B1">
      <selection activeCell="N3" sqref="N3:N12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6" width="4.75390625" style="0" customWidth="1"/>
    <col min="7" max="7" width="5.625" style="0" customWidth="1"/>
    <col min="8" max="8" width="5.25390625" style="0" customWidth="1"/>
    <col min="9" max="9" width="5.625" style="0" customWidth="1"/>
    <col min="10" max="10" width="5.375" style="0" customWidth="1"/>
    <col min="11" max="11" width="5.25390625" style="0" customWidth="1"/>
    <col min="12" max="12" width="5.875" style="0" customWidth="1"/>
    <col min="13" max="13" width="9.875" style="3" customWidth="1"/>
    <col min="14" max="14" width="12.125" style="10" bestFit="1" customWidth="1"/>
  </cols>
  <sheetData>
    <row r="1" spans="4:35" ht="13.5" thickBot="1">
      <c r="D1" s="86" t="s">
        <v>192</v>
      </c>
      <c r="E1" s="86"/>
      <c r="F1" s="86"/>
      <c r="G1" s="86"/>
      <c r="H1" s="86"/>
      <c r="I1" s="86"/>
      <c r="J1" s="86"/>
      <c r="K1" s="86"/>
      <c r="L1" s="86"/>
      <c r="M1" s="72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74"/>
      <c r="AE1" s="75"/>
      <c r="AH1" s="14"/>
      <c r="AI1" s="15"/>
    </row>
    <row r="2" spans="2:31" ht="16.5" customHeight="1" thickBot="1">
      <c r="B2" s="76" t="s">
        <v>79</v>
      </c>
      <c r="C2" s="78" t="s">
        <v>26</v>
      </c>
      <c r="D2" s="125" t="s">
        <v>80</v>
      </c>
      <c r="E2" s="93">
        <v>41914</v>
      </c>
      <c r="F2" s="94">
        <v>41921</v>
      </c>
      <c r="G2" s="93">
        <v>41928</v>
      </c>
      <c r="H2" s="94">
        <v>41935</v>
      </c>
      <c r="I2" s="93">
        <v>41949</v>
      </c>
      <c r="J2" s="94">
        <v>41956</v>
      </c>
      <c r="K2" s="93">
        <v>41984</v>
      </c>
      <c r="L2" s="94">
        <v>41991</v>
      </c>
      <c r="M2" s="79" t="s">
        <v>24</v>
      </c>
      <c r="N2" s="80" t="s">
        <v>82</v>
      </c>
      <c r="X2" s="41"/>
      <c r="Y2" s="41"/>
      <c r="Z2" s="41"/>
      <c r="AA2" s="41"/>
      <c r="AB2" s="41"/>
      <c r="AC2" s="41"/>
      <c r="AD2" s="41"/>
      <c r="AE2" s="41"/>
    </row>
    <row r="3" spans="1:17" ht="12.75">
      <c r="A3" s="3">
        <f aca="true" t="shared" si="0" ref="A3:A12">M3</f>
        <v>8</v>
      </c>
      <c r="B3" s="2">
        <v>1</v>
      </c>
      <c r="C3" s="2" t="s">
        <v>240</v>
      </c>
      <c r="D3" s="81">
        <v>8</v>
      </c>
      <c r="E3" s="99"/>
      <c r="F3" s="98">
        <v>4</v>
      </c>
      <c r="G3" s="99"/>
      <c r="H3" s="98">
        <v>8</v>
      </c>
      <c r="I3" s="99"/>
      <c r="J3" s="114">
        <v>10</v>
      </c>
      <c r="K3" s="97"/>
      <c r="L3" s="114">
        <v>10</v>
      </c>
      <c r="M3" s="122">
        <f aca="true" t="shared" si="1" ref="M3:M12">AVERAGE(E3:L3)</f>
        <v>8</v>
      </c>
      <c r="N3" s="8">
        <f aca="true" t="shared" si="2" ref="N3:N12">ROUND(M3,0)</f>
        <v>8</v>
      </c>
      <c r="O3" s="1" t="s">
        <v>30</v>
      </c>
      <c r="P3" s="1">
        <f>COUNTIF(N3:N12,"&gt;8")</f>
        <v>1</v>
      </c>
      <c r="Q3" s="57">
        <f>P3/$B$12</f>
        <v>0.1</v>
      </c>
    </row>
    <row r="4" spans="1:17" ht="12.75">
      <c r="A4" s="3">
        <f t="shared" si="0"/>
        <v>3.5</v>
      </c>
      <c r="B4" s="2">
        <v>2</v>
      </c>
      <c r="C4" s="2" t="s">
        <v>241</v>
      </c>
      <c r="D4" s="82">
        <v>11</v>
      </c>
      <c r="E4" s="99">
        <v>1</v>
      </c>
      <c r="F4" s="114">
        <v>4</v>
      </c>
      <c r="G4" s="99">
        <v>2</v>
      </c>
      <c r="H4" s="114">
        <v>4</v>
      </c>
      <c r="I4" s="99"/>
      <c r="J4" s="114">
        <v>4</v>
      </c>
      <c r="K4" s="97" t="s">
        <v>225</v>
      </c>
      <c r="L4" s="114">
        <v>6</v>
      </c>
      <c r="M4" s="122">
        <f t="shared" si="1"/>
        <v>3.5</v>
      </c>
      <c r="N4" s="8">
        <f t="shared" si="2"/>
        <v>4</v>
      </c>
      <c r="O4" s="1" t="s">
        <v>31</v>
      </c>
      <c r="P4" s="58">
        <f>COUNTIF(N3:N12,7)+COUNTIF(N3:N12,8)</f>
        <v>4</v>
      </c>
      <c r="Q4" s="57">
        <f>P4/$B$12</f>
        <v>0.4</v>
      </c>
    </row>
    <row r="5" spans="1:17" ht="12.75">
      <c r="A5" s="3">
        <f t="shared" si="0"/>
        <v>6</v>
      </c>
      <c r="B5" s="2">
        <v>3</v>
      </c>
      <c r="C5" s="2" t="s">
        <v>242</v>
      </c>
      <c r="D5" s="82">
        <v>10</v>
      </c>
      <c r="E5" s="99"/>
      <c r="F5" s="114">
        <v>4</v>
      </c>
      <c r="G5" s="97" t="s">
        <v>225</v>
      </c>
      <c r="H5" s="98">
        <v>4</v>
      </c>
      <c r="I5" s="99"/>
      <c r="J5" s="114">
        <v>7</v>
      </c>
      <c r="K5" s="97"/>
      <c r="L5" s="114">
        <v>9</v>
      </c>
      <c r="M5" s="122">
        <f t="shared" si="1"/>
        <v>6</v>
      </c>
      <c r="N5" s="8">
        <f t="shared" si="2"/>
        <v>6</v>
      </c>
      <c r="O5" s="1" t="s">
        <v>32</v>
      </c>
      <c r="P5" s="58">
        <f>COUNTIF(N3:N12,4)+COUNTIF(N3:N12,5)+COUNTIF(N3:N12,6)</f>
        <v>5</v>
      </c>
      <c r="Q5" s="57">
        <f>P5/$B$12</f>
        <v>0.5</v>
      </c>
    </row>
    <row r="6" spans="1:17" ht="12.75">
      <c r="A6" s="3">
        <f t="shared" si="0"/>
        <v>3.5</v>
      </c>
      <c r="B6" s="2">
        <v>4</v>
      </c>
      <c r="C6" s="2" t="s">
        <v>243</v>
      </c>
      <c r="D6" s="82">
        <v>13</v>
      </c>
      <c r="E6" s="99">
        <v>1</v>
      </c>
      <c r="F6" s="114">
        <v>4</v>
      </c>
      <c r="G6" s="99">
        <v>2</v>
      </c>
      <c r="H6" s="114">
        <v>4</v>
      </c>
      <c r="I6" s="99"/>
      <c r="J6" s="114">
        <v>5</v>
      </c>
      <c r="K6" s="97"/>
      <c r="L6" s="114">
        <v>5</v>
      </c>
      <c r="M6" s="122">
        <f t="shared" si="1"/>
        <v>3.5</v>
      </c>
      <c r="N6" s="8">
        <f t="shared" si="2"/>
        <v>4</v>
      </c>
      <c r="O6" s="1" t="s">
        <v>33</v>
      </c>
      <c r="P6" s="1">
        <f>COUNTIF(N3:N12,"&lt;4")</f>
        <v>0</v>
      </c>
      <c r="Q6" s="57">
        <f>P6/$B$12</f>
        <v>0</v>
      </c>
    </row>
    <row r="7" spans="1:17" ht="12.75">
      <c r="A7" s="3">
        <f t="shared" si="0"/>
        <v>8</v>
      </c>
      <c r="B7" s="2">
        <v>5</v>
      </c>
      <c r="C7" s="2" t="s">
        <v>244</v>
      </c>
      <c r="D7" s="82">
        <v>6</v>
      </c>
      <c r="E7" s="99"/>
      <c r="F7" s="98">
        <v>6</v>
      </c>
      <c r="G7" s="99"/>
      <c r="H7" s="98">
        <v>8</v>
      </c>
      <c r="I7" s="99"/>
      <c r="J7" s="114">
        <v>10</v>
      </c>
      <c r="K7" s="97"/>
      <c r="L7" s="114">
        <v>8</v>
      </c>
      <c r="M7" s="122">
        <f t="shared" si="1"/>
        <v>8</v>
      </c>
      <c r="N7" s="8">
        <f t="shared" si="2"/>
        <v>8</v>
      </c>
      <c r="O7" s="59" t="s">
        <v>34</v>
      </c>
      <c r="P7" s="1">
        <f>B12-SUM(P3:P6)</f>
        <v>0</v>
      </c>
      <c r="Q7" s="57">
        <f>P7/$B$12</f>
        <v>0</v>
      </c>
    </row>
    <row r="8" spans="1:14" ht="12.75">
      <c r="A8" s="3">
        <f t="shared" si="0"/>
        <v>5.6</v>
      </c>
      <c r="B8" s="2">
        <v>6</v>
      </c>
      <c r="C8" s="2" t="s">
        <v>245</v>
      </c>
      <c r="D8" s="82">
        <v>5</v>
      </c>
      <c r="E8" s="99">
        <v>3</v>
      </c>
      <c r="F8" s="114">
        <v>7</v>
      </c>
      <c r="G8" s="99"/>
      <c r="H8" s="98">
        <v>5</v>
      </c>
      <c r="I8" s="99"/>
      <c r="J8" s="114">
        <v>5</v>
      </c>
      <c r="K8" s="97" t="s">
        <v>225</v>
      </c>
      <c r="L8" s="114">
        <v>8</v>
      </c>
      <c r="M8" s="122">
        <f t="shared" si="1"/>
        <v>5.6</v>
      </c>
      <c r="N8" s="8">
        <f t="shared" si="2"/>
        <v>6</v>
      </c>
    </row>
    <row r="9" spans="1:14" ht="12.75">
      <c r="A9" s="3">
        <f t="shared" si="0"/>
        <v>7.5</v>
      </c>
      <c r="B9" s="2">
        <v>7</v>
      </c>
      <c r="C9" s="2" t="s">
        <v>246</v>
      </c>
      <c r="D9" s="82">
        <v>9</v>
      </c>
      <c r="E9" s="99"/>
      <c r="F9" s="98">
        <v>5</v>
      </c>
      <c r="G9" s="99"/>
      <c r="H9" s="98">
        <v>7</v>
      </c>
      <c r="I9" s="99"/>
      <c r="J9" s="114">
        <v>9</v>
      </c>
      <c r="K9" s="97"/>
      <c r="L9" s="114">
        <v>9</v>
      </c>
      <c r="M9" s="122">
        <f t="shared" si="1"/>
        <v>7.5</v>
      </c>
      <c r="N9" s="8">
        <f t="shared" si="2"/>
        <v>8</v>
      </c>
    </row>
    <row r="10" spans="1:14" ht="12.75">
      <c r="A10" s="3">
        <f t="shared" si="0"/>
        <v>3.6</v>
      </c>
      <c r="B10" s="2">
        <v>8</v>
      </c>
      <c r="C10" s="2" t="s">
        <v>247</v>
      </c>
      <c r="D10" s="82">
        <v>12</v>
      </c>
      <c r="E10" s="99">
        <v>1</v>
      </c>
      <c r="F10" s="114">
        <v>4</v>
      </c>
      <c r="G10" s="99"/>
      <c r="H10" s="98">
        <v>4</v>
      </c>
      <c r="I10" s="99" t="s">
        <v>225</v>
      </c>
      <c r="J10" s="114">
        <v>4</v>
      </c>
      <c r="K10" s="97"/>
      <c r="L10" s="114">
        <v>5</v>
      </c>
      <c r="M10" s="122">
        <f t="shared" si="1"/>
        <v>3.6</v>
      </c>
      <c r="N10" s="8">
        <f t="shared" si="2"/>
        <v>4</v>
      </c>
    </row>
    <row r="11" spans="1:14" ht="12.75">
      <c r="A11" s="3">
        <f t="shared" si="0"/>
        <v>7.75</v>
      </c>
      <c r="B11" s="2">
        <v>9</v>
      </c>
      <c r="C11" s="2" t="s">
        <v>248</v>
      </c>
      <c r="D11" s="82">
        <v>2</v>
      </c>
      <c r="E11" s="99"/>
      <c r="F11" s="98">
        <v>6</v>
      </c>
      <c r="G11" s="99"/>
      <c r="H11" s="98">
        <v>8</v>
      </c>
      <c r="I11" s="99"/>
      <c r="J11" s="114">
        <v>8</v>
      </c>
      <c r="K11" s="97"/>
      <c r="L11" s="114">
        <v>9</v>
      </c>
      <c r="M11" s="122">
        <f t="shared" si="1"/>
        <v>7.75</v>
      </c>
      <c r="N11" s="8">
        <f t="shared" si="2"/>
        <v>8</v>
      </c>
    </row>
    <row r="12" spans="1:14" ht="12.75">
      <c r="A12" s="3">
        <f t="shared" si="0"/>
        <v>8.5</v>
      </c>
      <c r="B12" s="2">
        <v>10</v>
      </c>
      <c r="C12" s="46" t="s">
        <v>249</v>
      </c>
      <c r="D12" s="82">
        <v>7</v>
      </c>
      <c r="E12" s="100">
        <v>9</v>
      </c>
      <c r="F12" s="96">
        <v>4</v>
      </c>
      <c r="G12" s="100">
        <v>10</v>
      </c>
      <c r="H12" s="96">
        <v>8</v>
      </c>
      <c r="I12" s="100"/>
      <c r="J12" s="113">
        <v>10</v>
      </c>
      <c r="K12" s="95"/>
      <c r="L12" s="113">
        <v>10</v>
      </c>
      <c r="M12" s="122">
        <f t="shared" si="1"/>
        <v>8.5</v>
      </c>
      <c r="N12" s="8">
        <f t="shared" si="2"/>
        <v>9</v>
      </c>
    </row>
    <row r="13" spans="2:14" s="5" customFormat="1" ht="12.75">
      <c r="B13" s="2"/>
      <c r="C13" s="246" t="s">
        <v>0</v>
      </c>
      <c r="D13" s="247"/>
      <c r="E13" s="101"/>
      <c r="F13" s="102">
        <f>AVERAGE(F3:F12)</f>
        <v>4.8</v>
      </c>
      <c r="G13" s="101"/>
      <c r="H13" s="102">
        <f>AVERAGE(H3:H12)</f>
        <v>6</v>
      </c>
      <c r="I13" s="101"/>
      <c r="J13" s="102">
        <f>AVERAGE(J3:J12)</f>
        <v>7.2</v>
      </c>
      <c r="K13" s="101"/>
      <c r="L13" s="102">
        <f>AVERAGE(L3:L12)</f>
        <v>7.9</v>
      </c>
      <c r="M13" s="118">
        <f>AVERAGE(M3:M12)</f>
        <v>6.195</v>
      </c>
      <c r="N13" s="43">
        <f>AVERAGE(N3:N12)</f>
        <v>6.5</v>
      </c>
    </row>
    <row r="14" spans="2:14" s="5" customFormat="1" ht="13.5" thickBot="1">
      <c r="B14" s="2"/>
      <c r="C14" s="6"/>
      <c r="D14" s="87"/>
      <c r="E14" s="240" t="s">
        <v>71</v>
      </c>
      <c r="F14" s="242"/>
      <c r="G14" s="240" t="s">
        <v>72</v>
      </c>
      <c r="H14" s="242"/>
      <c r="I14" s="240" t="s">
        <v>73</v>
      </c>
      <c r="J14" s="242"/>
      <c r="K14" s="240" t="s">
        <v>74</v>
      </c>
      <c r="L14" s="242"/>
      <c r="M14" s="108"/>
      <c r="N14" s="9"/>
    </row>
    <row r="15" spans="2:14" ht="13.5" thickBot="1">
      <c r="B15" s="2"/>
      <c r="C15" s="4" t="s">
        <v>36</v>
      </c>
      <c r="D15" s="88" t="s">
        <v>35</v>
      </c>
      <c r="E15" s="234" t="s">
        <v>83</v>
      </c>
      <c r="F15" s="235"/>
      <c r="G15" s="235"/>
      <c r="H15" s="235"/>
      <c r="I15" s="235"/>
      <c r="J15" s="235"/>
      <c r="K15" s="235"/>
      <c r="L15" s="250"/>
      <c r="M15" s="84">
        <f>N15/$B$12</f>
        <v>1</v>
      </c>
      <c r="N15" s="8">
        <f>COUNTIF(N3:N12,"&gt;3")</f>
        <v>10</v>
      </c>
    </row>
    <row r="16" spans="2:14" ht="12.75">
      <c r="B16" s="2"/>
      <c r="C16" s="4" t="s">
        <v>37</v>
      </c>
      <c r="D16" s="4"/>
      <c r="E16" s="83"/>
      <c r="F16" s="83"/>
      <c r="G16" s="83"/>
      <c r="H16" s="83"/>
      <c r="I16" s="83"/>
      <c r="J16" s="83"/>
      <c r="K16" s="83"/>
      <c r="L16" s="83"/>
      <c r="M16" s="84">
        <f>N16/$B$12</f>
        <v>0.5</v>
      </c>
      <c r="N16" s="8">
        <f>COUNTIF(N3:N12,"&gt;6")</f>
        <v>5</v>
      </c>
    </row>
    <row r="18" ht="12.75">
      <c r="C18" t="s">
        <v>252</v>
      </c>
    </row>
  </sheetData>
  <sheetProtection/>
  <mergeCells count="6">
    <mergeCell ref="E15:L15"/>
    <mergeCell ref="K14:L14"/>
    <mergeCell ref="C13:D13"/>
    <mergeCell ref="E14:F14"/>
    <mergeCell ref="G14:H14"/>
    <mergeCell ref="I14:J14"/>
  </mergeCells>
  <conditionalFormatting sqref="N3:N1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2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36" customWidth="1"/>
    <col min="17" max="17" width="11.00390625" style="35" bestFit="1" customWidth="1"/>
  </cols>
  <sheetData>
    <row r="1" spans="4:17" s="16" customFormat="1" ht="15.75">
      <c r="D1" s="16" t="s">
        <v>2</v>
      </c>
      <c r="O1" s="17"/>
      <c r="P1" s="34"/>
      <c r="Q1" s="34"/>
    </row>
    <row r="2" spans="5:8" ht="15.75">
      <c r="E2" s="18" t="s">
        <v>195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278" t="s">
        <v>5</v>
      </c>
      <c r="B5" s="279"/>
      <c r="C5" s="279"/>
      <c r="D5" s="280"/>
      <c r="E5" s="281" t="s">
        <v>6</v>
      </c>
      <c r="F5" s="281"/>
      <c r="H5" s="41"/>
      <c r="I5" s="41"/>
    </row>
    <row r="6" spans="1:9" ht="12.75">
      <c r="A6" s="266" t="s">
        <v>51</v>
      </c>
      <c r="B6" s="268"/>
      <c r="C6" s="268"/>
      <c r="D6" s="267"/>
      <c r="E6" s="19" t="s">
        <v>196</v>
      </c>
      <c r="F6" s="12" t="s">
        <v>197</v>
      </c>
      <c r="H6" s="40"/>
      <c r="I6" s="40"/>
    </row>
    <row r="7" spans="1:9" ht="12.75">
      <c r="A7" s="266" t="s">
        <v>50</v>
      </c>
      <c r="B7" s="268"/>
      <c r="C7" s="268"/>
      <c r="D7" s="267"/>
      <c r="E7" s="12" t="s">
        <v>198</v>
      </c>
      <c r="F7" s="12" t="s">
        <v>199</v>
      </c>
      <c r="H7" s="40"/>
      <c r="I7" s="40"/>
    </row>
    <row r="8" spans="1:9" ht="12.75">
      <c r="A8" s="266" t="s">
        <v>84</v>
      </c>
      <c r="B8" s="268"/>
      <c r="C8" s="268"/>
      <c r="D8" s="267"/>
      <c r="E8" s="12" t="s">
        <v>200</v>
      </c>
      <c r="F8" s="12" t="s">
        <v>201</v>
      </c>
      <c r="H8" s="40"/>
      <c r="I8" s="40"/>
    </row>
    <row r="9" spans="1:9" ht="12.75">
      <c r="A9" s="266" t="s">
        <v>17</v>
      </c>
      <c r="B9" s="268"/>
      <c r="C9" s="268"/>
      <c r="D9" s="267"/>
      <c r="E9" s="12" t="s">
        <v>85</v>
      </c>
      <c r="F9" s="12" t="s">
        <v>266</v>
      </c>
      <c r="H9" s="40"/>
      <c r="I9" s="40"/>
    </row>
    <row r="10" spans="1:9" ht="12.75">
      <c r="A10" s="282" t="s">
        <v>38</v>
      </c>
      <c r="B10" s="283"/>
      <c r="C10" s="283"/>
      <c r="D10" s="284"/>
      <c r="E10" s="12" t="s">
        <v>202</v>
      </c>
      <c r="F10" s="12" t="s">
        <v>203</v>
      </c>
      <c r="I10" s="40"/>
    </row>
    <row r="11" spans="3:6" ht="12.75">
      <c r="C11" s="14"/>
      <c r="D11" s="14"/>
      <c r="E11" s="14"/>
      <c r="F11" s="14"/>
    </row>
    <row r="12" spans="1:19" ht="12.75">
      <c r="A12" s="28" t="s">
        <v>8</v>
      </c>
      <c r="B12" s="28" t="s">
        <v>9</v>
      </c>
      <c r="C12" s="28">
        <v>10</v>
      </c>
      <c r="D12" s="30">
        <v>9</v>
      </c>
      <c r="E12" s="30">
        <v>8</v>
      </c>
      <c r="F12" s="28">
        <v>7</v>
      </c>
      <c r="G12" s="28">
        <v>6</v>
      </c>
      <c r="H12" s="28">
        <v>5</v>
      </c>
      <c r="I12" s="28">
        <v>4</v>
      </c>
      <c r="J12" s="28">
        <v>3</v>
      </c>
      <c r="K12" s="28">
        <v>2</v>
      </c>
      <c r="L12" s="28">
        <v>1</v>
      </c>
      <c r="M12" s="28">
        <v>0</v>
      </c>
      <c r="N12" s="28" t="s">
        <v>13</v>
      </c>
      <c r="O12" s="28" t="s">
        <v>10</v>
      </c>
      <c r="P12" s="32" t="s">
        <v>11</v>
      </c>
      <c r="Q12" s="32" t="s">
        <v>12</v>
      </c>
      <c r="R12" s="14"/>
      <c r="S12" s="14"/>
    </row>
    <row r="13" spans="1:19" ht="12.75">
      <c r="A13" s="29" t="s">
        <v>18</v>
      </c>
      <c r="B13" s="29" t="s">
        <v>19</v>
      </c>
      <c r="C13" s="29"/>
      <c r="D13" s="31"/>
      <c r="E13" s="3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3"/>
      <c r="Q13" s="33"/>
      <c r="R13" s="14"/>
      <c r="S13" s="14"/>
    </row>
    <row r="14" spans="1:17" ht="12.75">
      <c r="A14" s="24" t="s">
        <v>204</v>
      </c>
      <c r="B14" s="47" t="s">
        <v>1</v>
      </c>
      <c r="C14" s="1">
        <f>COUNTIF('23в-1_ПО'!$V$3:$V$14,C12)</f>
        <v>0</v>
      </c>
      <c r="D14" s="1">
        <f>COUNTIF('23в-1_ПО'!$V$3:$V$14,D12)</f>
        <v>1</v>
      </c>
      <c r="E14" s="1">
        <f>COUNTIF('23в-1_ПО'!$V$3:$V$14,E12)</f>
        <v>3</v>
      </c>
      <c r="F14" s="1">
        <f>COUNTIF('23в-1_ПО'!$V$3:$V$14,F12)</f>
        <v>2</v>
      </c>
      <c r="G14" s="1">
        <f>COUNTIF('23в-1_ПО'!$V$3:$V$14,G12)</f>
        <v>3</v>
      </c>
      <c r="H14" s="1">
        <f>COUNTIF('23в-1_ПО'!$V$3:$V$14,H12)</f>
        <v>3</v>
      </c>
      <c r="I14" s="1">
        <f>COUNTIF('23в-1_ПО'!$V$3:$V$14,I12)</f>
        <v>0</v>
      </c>
      <c r="J14" s="1">
        <f>COUNTIF('23в-1_ПО'!$V$3:$V$14,J12)</f>
        <v>0</v>
      </c>
      <c r="K14" s="1">
        <f>COUNTIF('23в-1_ПО'!$V$3:$V$14,K12)</f>
        <v>0</v>
      </c>
      <c r="L14" s="1">
        <f>COUNTIF('23в-1_ПО'!$V$3:$V$14,L12)</f>
        <v>0</v>
      </c>
      <c r="M14" s="1">
        <f>COUNTIF('23в-1_ПО'!$V$3:$V$14,M12)</f>
        <v>0</v>
      </c>
      <c r="N14" s="23">
        <f>$A$15-SUM(C14:M14)</f>
        <v>0</v>
      </c>
      <c r="O14" s="38">
        <f>'23в-1_ПО'!V15</f>
        <v>6.666666666666667</v>
      </c>
      <c r="P14" s="37">
        <f>SUM(C14:I14)/$A$15</f>
        <v>1</v>
      </c>
      <c r="Q14" s="33">
        <f>SUM(C14:F14)/$A$15</f>
        <v>0.5</v>
      </c>
    </row>
    <row r="15" spans="1:17" ht="12.75">
      <c r="A15" s="23">
        <f>'23в-1_ПО'!B14</f>
        <v>12</v>
      </c>
      <c r="B15" s="1" t="s">
        <v>7</v>
      </c>
      <c r="C15" s="1">
        <f>COUNTIF('23в-1_ПО'!$AG$3:$AG$14,C12)</f>
        <v>0</v>
      </c>
      <c r="D15" s="1">
        <f>COUNTIF('23в-1_ПО'!$AG$3:$AG$14,D12)</f>
        <v>2</v>
      </c>
      <c r="E15" s="1">
        <f>COUNTIF('23в-1_ПО'!$AG$3:$AG$14,E12)</f>
        <v>2</v>
      </c>
      <c r="F15" s="1">
        <f>COUNTIF('23в-1_ПО'!$AG$3:$AG$14,F12)</f>
        <v>5</v>
      </c>
      <c r="G15" s="1">
        <f>COUNTIF('23в-1_ПО'!$AG$3:$AG$14,G12)</f>
        <v>1</v>
      </c>
      <c r="H15" s="1">
        <f>COUNTIF('23в-1_ПО'!$AG$3:$AG$14,H12)</f>
        <v>2</v>
      </c>
      <c r="I15" s="1">
        <f>COUNTIF('23в-1_ПО'!$AG$3:$AG$14,I12)</f>
        <v>0</v>
      </c>
      <c r="J15" s="1">
        <f>COUNTIF('23в-1_ПО'!$AG$3:$AG$14,J12)</f>
        <v>0</v>
      </c>
      <c r="K15" s="1">
        <f>COUNTIF('23в-1_ПО'!$AG$3:$AG$14,K12)</f>
        <v>0</v>
      </c>
      <c r="L15" s="1">
        <f>COUNTIF('23в-1_ПО'!$AG$3:$AG$14,L12)</f>
        <v>0</v>
      </c>
      <c r="M15" s="1">
        <f>COUNTIF('23в-1_ПО'!$AG$3:$AG$14,M12)</f>
        <v>0</v>
      </c>
      <c r="N15" s="23">
        <f>$A$15-SUM(C15:M15)</f>
        <v>0</v>
      </c>
      <c r="O15" s="38">
        <f>'23в-1_ПО'!AG15</f>
        <v>7.083333333333333</v>
      </c>
      <c r="P15" s="37">
        <f>SUM(C15:I15)/$A$15</f>
        <v>1</v>
      </c>
      <c r="Q15" s="33">
        <f>SUM(C15:F15)/$A$15</f>
        <v>0.75</v>
      </c>
    </row>
    <row r="16" spans="1:17" ht="12.75">
      <c r="A16" s="24" t="s">
        <v>205</v>
      </c>
      <c r="B16" s="47" t="s">
        <v>1</v>
      </c>
      <c r="C16" s="1">
        <f>COUNTIF('24вк-1_ПО'!$W$3:$W$15,C12)</f>
        <v>0</v>
      </c>
      <c r="D16" s="1">
        <f>COUNTIF('24вк-1_ПО'!$W$3:$W$15,D12)</f>
        <v>0</v>
      </c>
      <c r="E16" s="1">
        <f>COUNTIF('24вк-1_ПО'!$W$3:$W$15,E12)</f>
        <v>0</v>
      </c>
      <c r="F16" s="1">
        <f>COUNTIF('24вк-1_ПО'!$W$3:$W$15,F12)</f>
        <v>1</v>
      </c>
      <c r="G16" s="1">
        <f>COUNTIF('24вк-1_ПО'!$W$3:$W$15,G12)</f>
        <v>4</v>
      </c>
      <c r="H16" s="1">
        <f>COUNTIF('24вк-1_ПО'!$W$3:$W$15,H12)</f>
        <v>3</v>
      </c>
      <c r="I16" s="1">
        <f>COUNTIF('24вк-1_ПО'!$W$3:$W$15,I12)</f>
        <v>5</v>
      </c>
      <c r="J16" s="1">
        <f>COUNTIF('24вк-1_ПО'!$W$3:$W$15,J12)</f>
        <v>0</v>
      </c>
      <c r="K16" s="1">
        <f>COUNTIF('24вк-1_ПО'!$W$3:$W$15,K12)</f>
        <v>0</v>
      </c>
      <c r="L16" s="1">
        <f>COUNTIF('24вк-1_ПО'!$W$3:$W$15,L12)</f>
        <v>0</v>
      </c>
      <c r="M16" s="1">
        <f>COUNTIF('24вк-1_ПО'!$W$3:$W$15,M12)</f>
        <v>0</v>
      </c>
      <c r="N16" s="23">
        <f>$A$17-SUM(C16:M16)</f>
        <v>0</v>
      </c>
      <c r="O16" s="38">
        <f>'24вк-1_ПО'!W16</f>
        <v>5.076923076923077</v>
      </c>
      <c r="P16" s="37">
        <f>SUM(C16:I16)/$A$17</f>
        <v>1</v>
      </c>
      <c r="Q16" s="33">
        <f>SUM(C16:F16)/$A$17</f>
        <v>0.07692307692307693</v>
      </c>
    </row>
    <row r="17" spans="1:17" ht="12.75">
      <c r="A17" s="23">
        <f>'24вк-1_ПО'!B15</f>
        <v>13</v>
      </c>
      <c r="B17" s="1" t="s">
        <v>7</v>
      </c>
      <c r="C17" s="1">
        <f>COUNTIF('24вк-1_ПО'!$AD$3:$AD$15,C12)</f>
        <v>0</v>
      </c>
      <c r="D17" s="1">
        <f>COUNTIF('24вк-1_ПО'!$AD$3:$AD$15,D12)</f>
        <v>0</v>
      </c>
      <c r="E17" s="1">
        <f>COUNTIF('24вк-1_ПО'!$AD$3:$AD$15,E12)</f>
        <v>2</v>
      </c>
      <c r="F17" s="1">
        <f>COUNTIF('24вк-1_ПО'!$AD$3:$AD$15,F12)</f>
        <v>1</v>
      </c>
      <c r="G17" s="1">
        <f>COUNTIF('24вк-1_ПО'!$AD$3:$AD$15,G12)</f>
        <v>2</v>
      </c>
      <c r="H17" s="1">
        <f>COUNTIF('24вк-1_ПО'!$AD$3:$AD$15,H12)</f>
        <v>2</v>
      </c>
      <c r="I17" s="1">
        <f>COUNTIF('24вк-1_ПО'!$AD$3:$AD$15,I12)</f>
        <v>6</v>
      </c>
      <c r="J17" s="1">
        <f>COUNTIF('24вк-1_ПО'!$AD$3:$AD$15,J12)</f>
        <v>0</v>
      </c>
      <c r="K17" s="1">
        <f>COUNTIF('24вк-1_ПО'!$AD$3:$AD$15,K12)</f>
        <v>0</v>
      </c>
      <c r="L17" s="1">
        <f>COUNTIF('24вк-1_ПО'!$AD$3:$AD$15,L12)</f>
        <v>0</v>
      </c>
      <c r="M17" s="1">
        <f>COUNTIF('24вк-1_ПО'!$AD$3:$AD$15,M12)</f>
        <v>0</v>
      </c>
      <c r="N17" s="23">
        <f>$A$17-SUM(C17:M17)</f>
        <v>0</v>
      </c>
      <c r="O17" s="38">
        <f>'24вк-1_ПО'!AD16</f>
        <v>5.3076923076923075</v>
      </c>
      <c r="P17" s="37">
        <f>SUM(C17:I17)/$A$17</f>
        <v>1</v>
      </c>
      <c r="Q17" s="33">
        <f>SUM(C17:F17)/$A$17</f>
        <v>0.23076923076923078</v>
      </c>
    </row>
    <row r="18" spans="1:17" ht="12.75">
      <c r="A18" s="24" t="s">
        <v>206</v>
      </c>
      <c r="B18" s="47" t="s">
        <v>1</v>
      </c>
      <c r="C18" s="1">
        <f>COUNTIF('23в_САПР'!$O$3:$O$26,C12)</f>
        <v>9</v>
      </c>
      <c r="D18" s="1">
        <f>COUNTIF('23в_САПР'!$O$3:$O$26,D12)</f>
        <v>11</v>
      </c>
      <c r="E18" s="1">
        <f>COUNTIF('23в_САПР'!$O$3:$O$26,E12)</f>
        <v>0</v>
      </c>
      <c r="F18" s="1">
        <f>COUNTIF('23в_САПР'!$O$3:$O$26,F12)</f>
        <v>3</v>
      </c>
      <c r="G18" s="1">
        <f>COUNTIF('23в_САПР'!$O$3:$O$26,G12)</f>
        <v>0</v>
      </c>
      <c r="H18" s="1">
        <f>COUNTIF('23в_САПР'!$O$3:$O$26,H12)</f>
        <v>0</v>
      </c>
      <c r="I18" s="1">
        <f>COUNTIF('23в_САПР'!$O$3:$O$26,I12)</f>
        <v>0</v>
      </c>
      <c r="J18" s="1">
        <f>COUNTIF('23в_САПР'!$O$3:$O$26,J12)</f>
        <v>0</v>
      </c>
      <c r="K18" s="1">
        <f>COUNTIF('23в_САПР'!$O$3:$O$26,K12)</f>
        <v>0</v>
      </c>
      <c r="L18" s="1">
        <f>COUNTIF('23в_САПР'!$O$3:$O$26,L12)</f>
        <v>0</v>
      </c>
      <c r="M18" s="1">
        <f>COUNTIF('23в_САПР'!$O$3:$O$26,M12)</f>
        <v>0</v>
      </c>
      <c r="N18" s="23">
        <f>$A$19-SUM(C18:M18)</f>
        <v>0</v>
      </c>
      <c r="O18" s="38">
        <f>'23в_САПР'!O27</f>
        <v>9.130434782608695</v>
      </c>
      <c r="P18" s="37">
        <f>SUM(C18:I18)/$A$19</f>
        <v>1</v>
      </c>
      <c r="Q18" s="33">
        <f>SUM(C18:F18)/$A$19</f>
        <v>1</v>
      </c>
    </row>
    <row r="19" spans="1:17" ht="12.75">
      <c r="A19" s="23">
        <f>'23в_САПР'!B26</f>
        <v>23</v>
      </c>
      <c r="B19" s="1" t="s">
        <v>7</v>
      </c>
      <c r="C19" s="1">
        <f>COUNTIF('23в_САПР'!$S$3:$S$26,C12)</f>
        <v>6</v>
      </c>
      <c r="D19" s="1">
        <f>COUNTIF('23в_САПР'!$S$3:$S$26,D12)</f>
        <v>10</v>
      </c>
      <c r="E19" s="1">
        <f>COUNTIF('23в_САПР'!$S$3:$S$26,E12)</f>
        <v>4</v>
      </c>
      <c r="F19" s="1">
        <f>COUNTIF('23в_САПР'!$S$3:$S$26,F12)</f>
        <v>3</v>
      </c>
      <c r="G19" s="1">
        <f>COUNTIF('23в_САПР'!$S$3:$S$26,G12)</f>
        <v>0</v>
      </c>
      <c r="H19" s="1">
        <f>COUNTIF('23в_САПР'!$S$3:$S$26,H12)</f>
        <v>0</v>
      </c>
      <c r="I19" s="1">
        <f>COUNTIF('23в_САПР'!$S$3:$S$26,I12)</f>
        <v>0</v>
      </c>
      <c r="J19" s="1">
        <f>COUNTIF('23в_САПР'!$S$3:$S$26,J12)</f>
        <v>0</v>
      </c>
      <c r="K19" s="1">
        <f>COUNTIF('23в_САПР'!$S$3:$S$26,K12)</f>
        <v>0</v>
      </c>
      <c r="L19" s="1">
        <f>COUNTIF('23в_САПР'!$S$3:$S$26,L12)</f>
        <v>0</v>
      </c>
      <c r="M19" s="1">
        <f>COUNTIF('23в_САПР'!$S$3:$S$26,M12)</f>
        <v>0</v>
      </c>
      <c r="N19" s="23">
        <f>$A$19-SUM(C19:M19)</f>
        <v>0</v>
      </c>
      <c r="O19" s="38">
        <f>'23в_САПР'!S27</f>
        <v>8.826086956521738</v>
      </c>
      <c r="P19" s="37">
        <f>SUM(C19:I19)/$A$19</f>
        <v>1</v>
      </c>
      <c r="Q19" s="33">
        <f>SUM(C19:F19)/$A$19</f>
        <v>1</v>
      </c>
    </row>
    <row r="20" spans="1:17" ht="12.75">
      <c r="A20" s="24" t="s">
        <v>207</v>
      </c>
      <c r="B20" s="47" t="s">
        <v>1</v>
      </c>
      <c r="C20" s="1">
        <f>COUNTIF('24вк_САПР'!$O$3:$O$28,C12)</f>
        <v>5</v>
      </c>
      <c r="D20" s="1">
        <f>COUNTIF('24вк_САПР'!$O$3:$O$28,D12)</f>
        <v>11</v>
      </c>
      <c r="E20" s="1">
        <f>COUNTIF('24вк_САПР'!$O$3:$O$28,E12)</f>
        <v>2</v>
      </c>
      <c r="F20" s="1">
        <f>COUNTIF('24вк_САПР'!$O$3:$O$28,F12)</f>
        <v>1</v>
      </c>
      <c r="G20" s="1">
        <f>COUNTIF('24вк_САПР'!$O$3:$O$28,G12)</f>
        <v>4</v>
      </c>
      <c r="H20" s="1">
        <f>COUNTIF('24вк_САПР'!$O$3:$O$28,H12)</f>
        <v>0</v>
      </c>
      <c r="I20" s="1">
        <f>COUNTIF('24вк_САПР'!$O$3:$O$28,I12)</f>
        <v>2</v>
      </c>
      <c r="J20" s="1">
        <f>COUNTIF('24вк_САПР'!$O$3:$O$28,J12)</f>
        <v>0</v>
      </c>
      <c r="K20" s="1">
        <f>COUNTIF('24вк_САПР'!$O$3:$O$28,K12)</f>
        <v>0</v>
      </c>
      <c r="L20" s="1">
        <f>COUNTIF('24вк_САПР'!$O$3:$O$28,L12)</f>
        <v>0</v>
      </c>
      <c r="M20" s="1">
        <f>COUNTIF('24вк_САПР'!$O$3:$O$28,M12)</f>
        <v>0</v>
      </c>
      <c r="N20" s="23">
        <f>$A$21-SUM(C20:M20)</f>
        <v>0</v>
      </c>
      <c r="O20" s="38">
        <f>'24вк_САПР'!O29</f>
        <v>8.16</v>
      </c>
      <c r="P20" s="37">
        <f>SUM(C20:I20)/$A$21</f>
        <v>1</v>
      </c>
      <c r="Q20" s="33">
        <f>SUM(C20:F20)/$A$21</f>
        <v>0.76</v>
      </c>
    </row>
    <row r="21" spans="1:17" ht="12.75">
      <c r="A21" s="23">
        <f>'24вк_САПР'!B28</f>
        <v>25</v>
      </c>
      <c r="B21" s="1" t="s">
        <v>7</v>
      </c>
      <c r="C21" s="1">
        <f>COUNTIF('24вк_САПР'!$S$3:$S$28,C12)</f>
        <v>3</v>
      </c>
      <c r="D21" s="1">
        <f>COUNTIF('24вк_САПР'!$S$3:$S$28,D12)</f>
        <v>2</v>
      </c>
      <c r="E21" s="1">
        <f>COUNTIF('24вк_САПР'!$S$3:$S$28,E12)</f>
        <v>5</v>
      </c>
      <c r="F21" s="1">
        <f>COUNTIF('24вк_САПР'!$S$3:$S$28,F12)</f>
        <v>4</v>
      </c>
      <c r="G21" s="1">
        <f>COUNTIF('24вк_САПР'!$S$3:$S$28,G12)</f>
        <v>5</v>
      </c>
      <c r="H21" s="1">
        <f>COUNTIF('24вк_САПР'!$S$3:$S$28,H12)</f>
        <v>3</v>
      </c>
      <c r="I21" s="1">
        <f>COUNTIF('24вк_САПР'!$S$3:$S$28,I12)</f>
        <v>3</v>
      </c>
      <c r="J21" s="1">
        <f>COUNTIF('24вк_САПР'!$S$3:$S$28,J12)</f>
        <v>0</v>
      </c>
      <c r="K21" s="1">
        <f>COUNTIF('24вк_САПР'!$S$3:$S$28,K12)</f>
        <v>0</v>
      </c>
      <c r="L21" s="1">
        <f>COUNTIF('24вк_САПР'!$S$3:$S$28,L12)</f>
        <v>0</v>
      </c>
      <c r="M21" s="1">
        <f>COUNTIF('24вк_САПР'!$S$3:$S$28,M12)</f>
        <v>0</v>
      </c>
      <c r="N21" s="23">
        <f>$A$21-SUM(C21:M21)</f>
        <v>0</v>
      </c>
      <c r="O21" s="38">
        <f>'24вк_САПР'!S29</f>
        <v>6.92</v>
      </c>
      <c r="P21" s="37">
        <f>SUM(C21:I21)/$A$21</f>
        <v>1</v>
      </c>
      <c r="Q21" s="33">
        <f>SUM(C21:F21)/$A$21</f>
        <v>0.56</v>
      </c>
    </row>
    <row r="22" spans="1:17" ht="12.75">
      <c r="A22" s="24" t="s">
        <v>208</v>
      </c>
      <c r="B22" s="47" t="s">
        <v>1</v>
      </c>
      <c r="C22" s="1">
        <f>COUNTIF('43ппа-1_ИТ'!$P$3:$P$17,C12)</f>
        <v>0</v>
      </c>
      <c r="D22" s="1">
        <f>COUNTIF('43ппа-1_ИТ'!$P$3:$P$17,D12)</f>
        <v>3</v>
      </c>
      <c r="E22" s="1">
        <f>COUNTIF('43ппа-1_ИТ'!$P$3:$P$17,E12)</f>
        <v>1</v>
      </c>
      <c r="F22" s="1">
        <f>COUNTIF('43ппа-1_ИТ'!$P$3:$P$17,F12)</f>
        <v>2</v>
      </c>
      <c r="G22" s="1">
        <f>COUNTIF('43ппа-1_ИТ'!$P$3:$P$17,G12)</f>
        <v>2</v>
      </c>
      <c r="H22" s="1">
        <f>COUNTIF('43ппа-1_ИТ'!$P$3:$P$17,H12)</f>
        <v>5</v>
      </c>
      <c r="I22" s="1">
        <f>COUNTIF('43ппа-1_ИТ'!$P$3:$P$17,I12)</f>
        <v>2</v>
      </c>
      <c r="J22" s="1">
        <f>COUNTIF('43ппа-1_ИТ'!$P$3:$P$17,J12)</f>
        <v>0</v>
      </c>
      <c r="K22" s="1">
        <f>COUNTIF('43ппа-1_ИТ'!$P$3:$P$17,K12)</f>
        <v>0</v>
      </c>
      <c r="L22" s="1">
        <f>COUNTIF('43ппа-1_ИТ'!$P$3:$P$17,L12)</f>
        <v>0</v>
      </c>
      <c r="M22" s="1">
        <f>COUNTIF('43ппа-1_ИТ'!$P$3:$P$17,M12)</f>
        <v>0</v>
      </c>
      <c r="N22" s="23">
        <f>$A$23-SUM(C22:M22)</f>
        <v>0</v>
      </c>
      <c r="O22" s="38">
        <f>'43ппа-1_ИТ'!P18</f>
        <v>6.266666666666667</v>
      </c>
      <c r="P22" s="37">
        <f>SUM(C22:I22)/$A$23</f>
        <v>1</v>
      </c>
      <c r="Q22" s="33">
        <f>SUM(C22:F22)/$A$23</f>
        <v>0.4</v>
      </c>
    </row>
    <row r="23" spans="1:17" ht="12.75">
      <c r="A23" s="23">
        <f>'43ппа-1_ИТ'!B17</f>
        <v>15</v>
      </c>
      <c r="B23" s="1" t="s">
        <v>7</v>
      </c>
      <c r="C23" s="1">
        <f>COUNTIF('43ппа-1_ИТ'!$AF$3:$AF$17,C12)</f>
        <v>1</v>
      </c>
      <c r="D23" s="1">
        <f>COUNTIF('43ппа-1_ИТ'!$AF$3:$AF$17,D12)</f>
        <v>2</v>
      </c>
      <c r="E23" s="1">
        <f>COUNTIF('43ппа-1_ИТ'!$AF$3:$AF$17,E12)</f>
        <v>1</v>
      </c>
      <c r="F23" s="1">
        <f>COUNTIF('43ппа-1_ИТ'!$AF$3:$AF$17,F12)</f>
        <v>2</v>
      </c>
      <c r="G23" s="1">
        <f>COUNTIF('43ппа-1_ИТ'!$AF$3:$AF$17,G12)</f>
        <v>2</v>
      </c>
      <c r="H23" s="1">
        <f>COUNTIF('43ппа-1_ИТ'!$AF$3:$AF$17,H12)</f>
        <v>2</v>
      </c>
      <c r="I23" s="1">
        <f>COUNTIF('43ппа-1_ИТ'!$AF$3:$AF$17,I12)</f>
        <v>5</v>
      </c>
      <c r="J23" s="1">
        <f>COUNTIF('43ппа-1_ИТ'!$AF$3:$AF$17,J12)</f>
        <v>0</v>
      </c>
      <c r="K23" s="1">
        <f>COUNTIF('43ппа-1_ИТ'!$AF$3:$AF$17,K12)</f>
        <v>0</v>
      </c>
      <c r="L23" s="1">
        <f>COUNTIF('43ппа-1_ИТ'!$AF$3:$AF$17,L12)</f>
        <v>0</v>
      </c>
      <c r="M23" s="1">
        <f>COUNTIF('43ппа-1_ИТ'!$AF$3:$AF$17,M12)</f>
        <v>0</v>
      </c>
      <c r="N23" s="23">
        <f>$A$23-SUM(C23:M23)</f>
        <v>0</v>
      </c>
      <c r="O23" s="38">
        <f>'43ппа-1_ИТ'!AF18</f>
        <v>6.133333333333334</v>
      </c>
      <c r="P23" s="37">
        <f>SUM(C23:I23)/$A$23</f>
        <v>1</v>
      </c>
      <c r="Q23" s="33">
        <f>SUM(C23:F23)/$A$23</f>
        <v>0.4</v>
      </c>
    </row>
    <row r="24" spans="1:17" ht="12.75">
      <c r="A24" s="22" t="s">
        <v>209</v>
      </c>
      <c r="B24" s="20" t="s">
        <v>1</v>
      </c>
      <c r="C24" s="1">
        <f>COUNTIF('44ппа-1_Прогр'!$P$3:$P$15,C12)</f>
        <v>0</v>
      </c>
      <c r="D24" s="1">
        <f>COUNTIF('44ппа-1_Прогр'!$P$3:$P$15,D12)</f>
        <v>2</v>
      </c>
      <c r="E24" s="1">
        <f>COUNTIF('44ппа-1_Прогр'!$P$3:$P$15,E12)</f>
        <v>2</v>
      </c>
      <c r="F24" s="1">
        <f>COUNTIF('44ппа-1_Прогр'!$P$3:$P$15,F12)</f>
        <v>2</v>
      </c>
      <c r="G24" s="1">
        <f>COUNTIF('44ппа-1_Прогр'!$P$3:$P$15,G12)</f>
        <v>1</v>
      </c>
      <c r="H24" s="1">
        <f>COUNTIF('44ппа-1_Прогр'!$P$3:$P$15,H12)</f>
        <v>1</v>
      </c>
      <c r="I24" s="1">
        <f>COUNTIF('44ппа-1_Прогр'!$P$3:$P$15,I12)</f>
        <v>5</v>
      </c>
      <c r="J24" s="1">
        <f>COUNTIF('44ппа-1_Прогр'!$P$3:$P$15,J12)</f>
        <v>0</v>
      </c>
      <c r="K24" s="1">
        <f>COUNTIF('44ппа-1_Прогр'!$P$3:$P$15,K12)</f>
        <v>0</v>
      </c>
      <c r="L24" s="1">
        <f>COUNTIF('44ппа-1_Прогр'!$P$3:$P$15,L12)</f>
        <v>0</v>
      </c>
      <c r="M24" s="1">
        <f>COUNTIF('44ппа-1_Прогр'!$P$3:$P$15,M12)</f>
        <v>0</v>
      </c>
      <c r="N24" s="23">
        <f>$A$25-SUM(C24:M24)</f>
        <v>0</v>
      </c>
      <c r="O24" s="38">
        <f>'44ппа-1_Прогр'!P16</f>
        <v>6.076923076923077</v>
      </c>
      <c r="P24" s="37">
        <f>SUM(C24:I24)/$A$25</f>
        <v>1</v>
      </c>
      <c r="Q24" s="33">
        <f>SUM(C24:F24)/$A$25</f>
        <v>0.46153846153846156</v>
      </c>
    </row>
    <row r="25" spans="1:17" ht="12.75">
      <c r="A25" s="27">
        <f>'44ппа-1_Прогр'!B15</f>
        <v>13</v>
      </c>
      <c r="B25" s="20" t="s">
        <v>7</v>
      </c>
      <c r="C25" s="1">
        <f>COUNTIF('44ппа-1_Прогр'!$Y$3:$Y$15,C12)</f>
        <v>0</v>
      </c>
      <c r="D25" s="1">
        <f>COUNTIF('44ппа-1_Прогр'!$Y$3:$Y$15,D12)</f>
        <v>1</v>
      </c>
      <c r="E25" s="1">
        <f>COUNTIF('44ппа-1_Прогр'!$Y$3:$Y$15,E12)</f>
        <v>0</v>
      </c>
      <c r="F25" s="1">
        <f>COUNTIF('44ппа-1_Прогр'!$Y$3:$Y$15,F12)</f>
        <v>4</v>
      </c>
      <c r="G25" s="1">
        <f>COUNTIF('44ппа-1_Прогр'!$Y$3:$Y$15,G12)</f>
        <v>5</v>
      </c>
      <c r="H25" s="1">
        <f>COUNTIF('44ппа-1_Прогр'!$Y$3:$Y$15,H12)</f>
        <v>3</v>
      </c>
      <c r="I25" s="1">
        <f>COUNTIF('44ппа-1_Прогр'!$Y$3:$Y$15,I12)</f>
        <v>0</v>
      </c>
      <c r="J25" s="1">
        <f>COUNTIF('44ппа-1_Прогр'!$Y$3:$Y$15,J12)</f>
        <v>0</v>
      </c>
      <c r="K25" s="1">
        <f>COUNTIF('44ппа-1_Прогр'!$Y$3:$Y$15,K12)</f>
        <v>0</v>
      </c>
      <c r="L25" s="1">
        <f>COUNTIF('44ппа-1_Прогр'!$Y$3:$Y$15,L12)</f>
        <v>0</v>
      </c>
      <c r="M25" s="1">
        <f>COUNTIF('44ппа-1_Прогр'!$Y$3:$Y$15,M12)</f>
        <v>0</v>
      </c>
      <c r="N25" s="23">
        <f>$A$25-SUM(C25:M25)</f>
        <v>0</v>
      </c>
      <c r="O25" s="38">
        <f>'44ппа-1_Прогр'!Y16</f>
        <v>6.3076923076923075</v>
      </c>
      <c r="P25" s="37">
        <f>SUM(C25:I25)/$A$25</f>
        <v>1</v>
      </c>
      <c r="Q25" s="33">
        <f>SUM(C25:F25)/$A$25</f>
        <v>0.38461538461538464</v>
      </c>
    </row>
    <row r="26" spans="1:17" ht="12.75">
      <c r="A26" s="22" t="s">
        <v>210</v>
      </c>
      <c r="B26" s="20" t="s">
        <v>1</v>
      </c>
      <c r="C26" s="1">
        <f>COUNTIF('45пп-1_Прогр'!$Q$3:$Q$13,C12)</f>
        <v>0</v>
      </c>
      <c r="D26" s="1">
        <f>COUNTIF('45пп-1_Прогр'!$Q$3:$Q$13,D12)</f>
        <v>0</v>
      </c>
      <c r="E26" s="1">
        <f>COUNTIF('45пп-1_Прогр'!$Q$3:$Q$13,E12)</f>
        <v>0</v>
      </c>
      <c r="F26" s="1">
        <f>COUNTIF('45пп-1_Прогр'!$Q$3:$Q$13,F12)</f>
        <v>1</v>
      </c>
      <c r="G26" s="1">
        <f>COUNTIF('45пп-1_Прогр'!$Q$3:$Q$13,G12)</f>
        <v>4</v>
      </c>
      <c r="H26" s="1">
        <f>COUNTIF('45пп-1_Прогр'!$Q$3:$Q$13,H12)</f>
        <v>1</v>
      </c>
      <c r="I26" s="1">
        <f>COUNTIF('45пп-1_Прогр'!$Q$3:$Q$13,I12)</f>
        <v>5</v>
      </c>
      <c r="J26" s="1">
        <f>COUNTIF('45пп-1_Прогр'!$Q$3:$Q$13,J12)</f>
        <v>0</v>
      </c>
      <c r="K26" s="1">
        <f>COUNTIF('45пп-1_Прогр'!$Q$3:$Q$13,K12)</f>
        <v>0</v>
      </c>
      <c r="L26" s="1">
        <f>COUNTIF('45пп-1_Прогр'!$Q$3:$Q$13,L12)</f>
        <v>0</v>
      </c>
      <c r="M26" s="1">
        <f>COUNTIF('45пп-1_Прогр'!$Q$3:$Q$13,M12)</f>
        <v>0</v>
      </c>
      <c r="N26" s="23">
        <f>$A$27-SUM(C26:M26)</f>
        <v>0</v>
      </c>
      <c r="O26" s="38">
        <f>'45пп-1_Прогр'!Q14</f>
        <v>5.090909090909091</v>
      </c>
      <c r="P26" s="37">
        <f>SUM(C26:I26)/$A$27</f>
        <v>1</v>
      </c>
      <c r="Q26" s="33">
        <f>SUM(C26:F26)/$A$27</f>
        <v>0.09090909090909091</v>
      </c>
    </row>
    <row r="27" spans="1:17" ht="12.75">
      <c r="A27" s="27">
        <f>'45пп-1_Прогр'!B13</f>
        <v>11</v>
      </c>
      <c r="B27" s="20" t="s">
        <v>7</v>
      </c>
      <c r="C27" s="1">
        <f>COUNTIF('45пп-1_Прогр'!$Z$3:$Z$13,C12)</f>
        <v>0</v>
      </c>
      <c r="D27" s="1">
        <f>COUNTIF('45пп-1_Прогр'!$Z$3:$Z$13,D12)</f>
        <v>0</v>
      </c>
      <c r="E27" s="1">
        <f>COUNTIF('45пп-1_Прогр'!$Z$3:$Z$13,E12)</f>
        <v>1</v>
      </c>
      <c r="F27" s="1">
        <f>COUNTIF('45пп-1_Прогр'!$Z$3:$Z$13,F12)</f>
        <v>1</v>
      </c>
      <c r="G27" s="1">
        <f>COUNTIF('45пп-1_Прогр'!$Z$3:$Z$13,G12)</f>
        <v>5</v>
      </c>
      <c r="H27" s="1">
        <f>COUNTIF('45пп-1_Прогр'!$Z$3:$Z$13,H12)</f>
        <v>4</v>
      </c>
      <c r="I27" s="1">
        <f>COUNTIF('45пп-1_Прогр'!$Z$3:$Z$13,I12)</f>
        <v>0</v>
      </c>
      <c r="J27" s="1">
        <f>COUNTIF('45пп-1_Прогр'!$Z$3:$Z$13,J12)</f>
        <v>0</v>
      </c>
      <c r="K27" s="1">
        <f>COUNTIF('45пп-1_Прогр'!$Z$3:$Z$13,K12)</f>
        <v>0</v>
      </c>
      <c r="L27" s="1">
        <f>COUNTIF('45пп-1_Прогр'!$Z$3:$Z$13,L12)</f>
        <v>0</v>
      </c>
      <c r="M27" s="1">
        <f>COUNTIF('45пп-1_Прогр'!$Z$3:$Z$13,M12)</f>
        <v>0</v>
      </c>
      <c r="N27" s="23">
        <f>$A$27-SUM(C27:M27)</f>
        <v>0</v>
      </c>
      <c r="O27" s="38">
        <f>'45пп-1_Прогр'!Z14</f>
        <v>5.909090909090909</v>
      </c>
      <c r="P27" s="37">
        <f>SUM(C27:I27)/$A$27</f>
        <v>1</v>
      </c>
      <c r="Q27" s="33">
        <f>SUM(C27:F27)/$A$27</f>
        <v>0.18181818181818182</v>
      </c>
    </row>
    <row r="28" spans="1:17" ht="12.75">
      <c r="A28" s="22" t="s">
        <v>267</v>
      </c>
      <c r="B28" s="20" t="s">
        <v>1</v>
      </c>
      <c r="C28" s="1">
        <f>COUNTIF('26л-1_ИТ'!$Q$3:$Q$13,C12)</f>
        <v>0</v>
      </c>
      <c r="D28" s="1">
        <f>COUNTIF('26л-1_ИТ'!$Q$3:$Q$13,D12)</f>
        <v>1</v>
      </c>
      <c r="E28" s="1">
        <f>COUNTIF('26л-1_ИТ'!$Q$3:$Q$13,E12)</f>
        <v>2</v>
      </c>
      <c r="F28" s="1">
        <f>COUNTIF('26л-1_ИТ'!$Q$3:$Q$13,F12)</f>
        <v>3</v>
      </c>
      <c r="G28" s="1">
        <f>COUNTIF('26л-1_ИТ'!$Q$3:$Q$13,G12)</f>
        <v>3</v>
      </c>
      <c r="H28" s="1">
        <f>COUNTIF('26л-1_ИТ'!$Q$3:$Q$13,H12)</f>
        <v>1</v>
      </c>
      <c r="I28" s="1">
        <f>COUNTIF('26л-1_ИТ'!$Q$3:$Q$13,I12)</f>
        <v>1</v>
      </c>
      <c r="J28" s="1">
        <f>COUNTIF('26л-1_ИТ'!$Q$3:$Q$13,J12)</f>
        <v>0</v>
      </c>
      <c r="K28" s="1">
        <f>COUNTIF('26л-1_ИТ'!$Q$3:$Q$13,K12)</f>
        <v>0</v>
      </c>
      <c r="L28" s="1">
        <f>COUNTIF('26л-1_ИТ'!$Q$3:$Q$13,L12)</f>
        <v>0</v>
      </c>
      <c r="M28" s="1">
        <f>COUNTIF('26л-1_ИТ'!$Q$3:$Q$13,M12)</f>
        <v>0</v>
      </c>
      <c r="N28" s="23">
        <f>$A$29-SUM(C28:M28)</f>
        <v>0</v>
      </c>
      <c r="O28" s="38">
        <f>'26л-1_ИТ'!Q14</f>
        <v>6.636363636363637</v>
      </c>
      <c r="P28" s="37">
        <f>SUM(C28:I28)/$A$29</f>
        <v>1</v>
      </c>
      <c r="Q28" s="33">
        <f>SUM(C28:F28)/$A$29</f>
        <v>0.5454545454545454</v>
      </c>
    </row>
    <row r="29" spans="1:17" ht="12.75">
      <c r="A29" s="23">
        <f>'26л-1_ИТ'!B13</f>
        <v>11</v>
      </c>
      <c r="B29" s="20" t="s">
        <v>7</v>
      </c>
      <c r="C29" s="1">
        <f>COUNTIF('26л-1_ИТ'!$S$3:$S$13,C12)</f>
        <v>0</v>
      </c>
      <c r="D29" s="1">
        <f>COUNTIF('26л-1_ИТ'!$S$3:$S$13,D12)</f>
        <v>0</v>
      </c>
      <c r="E29" s="1">
        <f>COUNTIF('26л-1_ИТ'!$S$3:$S$13,E12)</f>
        <v>4</v>
      </c>
      <c r="F29" s="1">
        <f>COUNTIF('26л-1_ИТ'!$S$3:$S$13,F12)</f>
        <v>3</v>
      </c>
      <c r="G29" s="1">
        <f>COUNTIF('26л-1_ИТ'!$S$3:$S$13,G12)</f>
        <v>3</v>
      </c>
      <c r="H29" s="1">
        <f>COUNTIF('26л-1_ИТ'!$S$3:$S$13,H12)</f>
        <v>1</v>
      </c>
      <c r="I29" s="1">
        <f>COUNTIF('26л-1_ИТ'!$S$3:$S$13,I12)</f>
        <v>0</v>
      </c>
      <c r="J29" s="1">
        <f>COUNTIF('26л-1_ИТ'!$S$3:$S$13,J12)</f>
        <v>0</v>
      </c>
      <c r="K29" s="1">
        <f>COUNTIF('26л-1_ИТ'!$S$3:$S$13,K12)</f>
        <v>0</v>
      </c>
      <c r="L29" s="1">
        <f>COUNTIF('26л-1_ИТ'!$S$3:$S$13,L12)</f>
        <v>0</v>
      </c>
      <c r="M29" s="1">
        <f>COUNTIF('26л-1_ИТ'!$S$3:$S$13,M12)</f>
        <v>0</v>
      </c>
      <c r="N29" s="23">
        <f>$A$29-SUM(C29:M29)</f>
        <v>0</v>
      </c>
      <c r="O29" s="38">
        <f>'26л-1_ИТ'!S14</f>
        <v>6.909090909090909</v>
      </c>
      <c r="P29" s="37">
        <f>SUM(C29:I29)/$A$29</f>
        <v>1</v>
      </c>
      <c r="Q29" s="33">
        <f>SUM(C29:F29)/$A$29</f>
        <v>0.6363636363636364</v>
      </c>
    </row>
    <row r="30" spans="1:17" ht="12.75">
      <c r="A30" s="22" t="s">
        <v>211</v>
      </c>
      <c r="B30" s="20" t="s"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3"/>
      <c r="O30" s="38"/>
      <c r="P30" s="37"/>
      <c r="Q30" s="33"/>
    </row>
    <row r="31" spans="1:17" ht="12.75">
      <c r="A31" s="27">
        <f>'209ту-1_СК_ИТ'!B13</f>
        <v>11</v>
      </c>
      <c r="B31" s="20" t="s">
        <v>7</v>
      </c>
      <c r="C31" s="1">
        <f>COUNTIF('209ту-1_СК_ИТ'!$O$3:$O$13,C12)</f>
        <v>2</v>
      </c>
      <c r="D31" s="1">
        <f>COUNTIF('209ту-1_СК_ИТ'!$O$3:$O$13,D12)</f>
        <v>6</v>
      </c>
      <c r="E31" s="1">
        <f>COUNTIF('209ту-1_СК_ИТ'!$O$3:$O$13,E12)</f>
        <v>3</v>
      </c>
      <c r="F31" s="1">
        <f>COUNTIF('209ту-1_СК_ИТ'!$O$3:$O$13,F12)</f>
        <v>0</v>
      </c>
      <c r="G31" s="1">
        <f>COUNTIF('209ту-1_СК_ИТ'!$O$3:$O$13,G12)</f>
        <v>0</v>
      </c>
      <c r="H31" s="1">
        <f>COUNTIF('209ту-1_СК_ИТ'!$O$3:$O$13,H12)</f>
        <v>0</v>
      </c>
      <c r="I31" s="1">
        <f>COUNTIF('209ту-1_СК_ИТ'!$O$3:$O$13,I12)</f>
        <v>0</v>
      </c>
      <c r="J31" s="1">
        <f>COUNTIF('209ту-1_СК_ИТ'!$O$3:$O$13,J12)</f>
        <v>0</v>
      </c>
      <c r="K31" s="1">
        <f>COUNTIF('209ту-1_СК_ИТ'!$O$3:$O$13,K12)</f>
        <v>0</v>
      </c>
      <c r="L31" s="1">
        <f>COUNTIF('209ту-1_СК_ИТ'!$O$3:$O$13,L12)</f>
        <v>0</v>
      </c>
      <c r="M31" s="1">
        <f>COUNTIF('209ту-1_СК_ИТ'!$O$3:$O$13,M12)</f>
        <v>0</v>
      </c>
      <c r="N31" s="23">
        <f>$A$31-SUM(C31:M31)</f>
        <v>0</v>
      </c>
      <c r="O31" s="38">
        <f>'209ту-1_СК_ИТ'!O14</f>
        <v>8.909090909090908</v>
      </c>
      <c r="P31" s="37">
        <f>SUM(C31:I31)/$A$31</f>
        <v>1</v>
      </c>
      <c r="Q31" s="33">
        <f>SUM(C31:F31)/$A$31</f>
        <v>1</v>
      </c>
    </row>
    <row r="32" spans="1:17" ht="12.75">
      <c r="A32" s="22" t="s">
        <v>212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3"/>
      <c r="O32" s="38"/>
      <c r="P32" s="37"/>
      <c r="Q32" s="33"/>
    </row>
    <row r="33" spans="1:17" ht="12.75">
      <c r="A33" s="27">
        <f>'210тку-1_СК_ИТ'!B12</f>
        <v>10</v>
      </c>
      <c r="B33" s="20" t="s">
        <v>7</v>
      </c>
      <c r="C33" s="1">
        <f>COUNTIF('210тку-1_СК_ИТ'!$N$3:$N$12,C12)</f>
        <v>0</v>
      </c>
      <c r="D33" s="1">
        <f>COUNTIF('210тку-1_СК_ИТ'!$N$3:$N$12,D12)</f>
        <v>1</v>
      </c>
      <c r="E33" s="1">
        <f>COUNTIF('210тку-1_СК_ИТ'!$N$3:$N$12,E12)</f>
        <v>4</v>
      </c>
      <c r="F33" s="1">
        <f>COUNTIF('210тку-1_СК_ИТ'!$N$3:$N$12,F12)</f>
        <v>0</v>
      </c>
      <c r="G33" s="1">
        <f>COUNTIF('210тку-1_СК_ИТ'!$N$3:$N$12,G12)</f>
        <v>2</v>
      </c>
      <c r="H33" s="1">
        <f>COUNTIF('210тку-1_СК_ИТ'!$N$3:$N$12,H12)</f>
        <v>0</v>
      </c>
      <c r="I33" s="1">
        <f>COUNTIF('210тку-1_СК_ИТ'!$N$3:$N$12,I12)</f>
        <v>3</v>
      </c>
      <c r="J33" s="1">
        <f>COUNTIF('210тку-1_СК_ИТ'!$N$3:$N$12,J12)</f>
        <v>0</v>
      </c>
      <c r="K33" s="1">
        <f>COUNTIF('210тку-1_СК_ИТ'!$N$3:$N$12,K12)</f>
        <v>0</v>
      </c>
      <c r="L33" s="1">
        <f>COUNTIF('210тку-1_СК_ИТ'!$N$3:$N$12,L12)</f>
        <v>0</v>
      </c>
      <c r="M33" s="1">
        <f>COUNTIF('210тку-1_СК_ИТ'!$N$3:$N$12,M12)</f>
        <v>0</v>
      </c>
      <c r="N33" s="23">
        <f>$A$33-SUM(C33:M33)</f>
        <v>0</v>
      </c>
      <c r="O33" s="38">
        <f>'210тку-1_СК_ИТ'!N13</f>
        <v>6.5</v>
      </c>
      <c r="P33" s="37">
        <f>SUM(C33:I33)/$A$33</f>
        <v>1</v>
      </c>
      <c r="Q33" s="33">
        <f>SUM(C33:F33)/$A$33</f>
        <v>0.5</v>
      </c>
    </row>
    <row r="34" spans="1:17" ht="12.75">
      <c r="A34" s="42" t="s">
        <v>20</v>
      </c>
      <c r="B34" s="21">
        <f>SUM(A14:A33)</f>
        <v>144</v>
      </c>
      <c r="C34" s="21">
        <f>SUM(C15,C17,C19,C21,C23,C25,C27,C29,C31,C33)</f>
        <v>12</v>
      </c>
      <c r="D34" s="21">
        <f aca="true" t="shared" si="0" ref="D34:M34">SUM(D15,D17,D19,D21,D23,D25,D27,D29,D31,D33)</f>
        <v>24</v>
      </c>
      <c r="E34" s="21">
        <f t="shared" si="0"/>
        <v>26</v>
      </c>
      <c r="F34" s="21">
        <f t="shared" si="0"/>
        <v>23</v>
      </c>
      <c r="G34" s="21">
        <f t="shared" si="0"/>
        <v>25</v>
      </c>
      <c r="H34" s="21">
        <f t="shared" si="0"/>
        <v>17</v>
      </c>
      <c r="I34" s="21">
        <f t="shared" si="0"/>
        <v>17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>$B$34-SUM(C34:M34)</f>
        <v>0</v>
      </c>
      <c r="O34" s="38">
        <f>AVERAGE(O15,O17,O19,O21,O23,O25,O27,O29,O31,O33)</f>
        <v>6.880541096584574</v>
      </c>
      <c r="P34" s="39">
        <f>SUM(C34:I34)/$B$34</f>
        <v>1</v>
      </c>
      <c r="Q34" s="39">
        <f>SUM(C34:F34)/$B$34</f>
        <v>0.5902777777777778</v>
      </c>
    </row>
    <row r="36" spans="1:15" ht="12.75">
      <c r="A36" s="25" t="s">
        <v>14</v>
      </c>
      <c r="B36" s="26">
        <f ca="1">TODAY()</f>
        <v>42062</v>
      </c>
      <c r="N36" s="25" t="s">
        <v>15</v>
      </c>
      <c r="O36" s="15" t="s">
        <v>16</v>
      </c>
    </row>
    <row r="38" spans="1:13" ht="12.75">
      <c r="A38" s="1" t="s">
        <v>39</v>
      </c>
      <c r="B38" s="62">
        <f>C34+D34</f>
        <v>36</v>
      </c>
      <c r="C38" s="281" t="s">
        <v>25</v>
      </c>
      <c r="D38" s="281"/>
      <c r="J38" s="281" t="s">
        <v>27</v>
      </c>
      <c r="K38" s="281"/>
      <c r="L38" s="63"/>
      <c r="M38" s="63"/>
    </row>
    <row r="39" spans="1:16" ht="12.75">
      <c r="A39" s="1" t="s">
        <v>40</v>
      </c>
      <c r="B39" s="62">
        <f>E34+F34</f>
        <v>49</v>
      </c>
      <c r="C39" s="12" t="s">
        <v>24</v>
      </c>
      <c r="D39" s="271" t="s">
        <v>23</v>
      </c>
      <c r="E39" s="271"/>
      <c r="F39" s="271" t="s">
        <v>26</v>
      </c>
      <c r="G39" s="271"/>
      <c r="H39" s="271"/>
      <c r="J39" s="12" t="s">
        <v>24</v>
      </c>
      <c r="K39" s="271" t="s">
        <v>23</v>
      </c>
      <c r="L39" s="271"/>
      <c r="M39" s="271"/>
      <c r="N39" s="271"/>
      <c r="O39" s="271" t="s">
        <v>26</v>
      </c>
      <c r="P39" s="271"/>
    </row>
    <row r="40" spans="1:16" ht="12.75">
      <c r="A40" s="1" t="s">
        <v>41</v>
      </c>
      <c r="B40" s="62">
        <f>SUM(G34:I34)</f>
        <v>59</v>
      </c>
      <c r="C40" s="48">
        <f>MAX('23в-1_ПО'!AF3:AF14)</f>
        <v>8.636363636363637</v>
      </c>
      <c r="D40" s="272" t="str">
        <f>A14</f>
        <v>23в-1 ПО</v>
      </c>
      <c r="E40" s="272"/>
      <c r="F40" s="266" t="str">
        <f>VLOOKUP(C40,'23в-1_ПО'!A3:C14,3,0)</f>
        <v>Карасёв Владислав</v>
      </c>
      <c r="G40" s="268"/>
      <c r="H40" s="267"/>
      <c r="J40" s="54">
        <f>MIN('23в-1_ПО'!AF3:AF14)</f>
        <v>5.066666666666666</v>
      </c>
      <c r="K40" s="266" t="str">
        <f aca="true" t="shared" si="1" ref="K40:K49">D40</f>
        <v>23в-1 ПО</v>
      </c>
      <c r="L40" s="268"/>
      <c r="M40" s="268"/>
      <c r="N40" s="267"/>
      <c r="O40" s="276" t="str">
        <f>VLOOKUP(J40,'23в-1_ПО'!A3:C14,3,0)</f>
        <v>Гемза Максим</v>
      </c>
      <c r="P40" s="277"/>
    </row>
    <row r="41" spans="1:16" ht="12.75">
      <c r="A41" s="1" t="s">
        <v>42</v>
      </c>
      <c r="B41" s="62">
        <f>SUM(J34:M34)</f>
        <v>0</v>
      </c>
      <c r="C41" s="48">
        <f>MAX('23в_САПР'!R3:R26)</f>
        <v>9.714285714285714</v>
      </c>
      <c r="D41" s="266" t="str">
        <f>A18</f>
        <v>23в САПР</v>
      </c>
      <c r="E41" s="267"/>
      <c r="F41" s="266" t="str">
        <f>VLOOKUP(C41,'23в_САПР'!A3:C26,3,0)</f>
        <v>Жилинский Эмиль</v>
      </c>
      <c r="G41" s="268"/>
      <c r="H41" s="267"/>
      <c r="J41" s="54">
        <f>MIN('23в_САПР'!R3:R26)</f>
        <v>6.5</v>
      </c>
      <c r="K41" s="266" t="str">
        <f t="shared" si="1"/>
        <v>23в САПР</v>
      </c>
      <c r="L41" s="268"/>
      <c r="M41" s="268"/>
      <c r="N41" s="267"/>
      <c r="O41" s="276" t="str">
        <f>VLOOKUP(J41,'23в_САПР'!A3:C26,3,0)</f>
        <v>Гемза Максим</v>
      </c>
      <c r="P41" s="277"/>
    </row>
    <row r="42" spans="1:16" ht="12.75">
      <c r="A42" s="1" t="s">
        <v>43</v>
      </c>
      <c r="B42" s="62">
        <f>N34</f>
        <v>0</v>
      </c>
      <c r="C42" s="48">
        <f>MAX('24вк-1_ПО'!AC3:AC15)</f>
        <v>8</v>
      </c>
      <c r="D42" s="272" t="str">
        <f>A16</f>
        <v>24вк-1 ПО</v>
      </c>
      <c r="E42" s="272"/>
      <c r="F42" s="266" t="str">
        <f>VLOOKUP(C42,'24вк-1_ПО'!A3:C15,3,0)</f>
        <v>Зверко Артем</v>
      </c>
      <c r="G42" s="268"/>
      <c r="H42" s="267"/>
      <c r="J42" s="54">
        <f>MIN('24вк-1_ПО'!AC3:AC15)</f>
        <v>3.5</v>
      </c>
      <c r="K42" s="266" t="str">
        <f t="shared" si="1"/>
        <v>24вк-1 ПО</v>
      </c>
      <c r="L42" s="268"/>
      <c r="M42" s="268"/>
      <c r="N42" s="267"/>
      <c r="O42" s="276" t="str">
        <f>VLOOKUP(J42,'24вк-1_ПО'!A3:C15,3,0)</f>
        <v>Валюк Максим</v>
      </c>
      <c r="P42" s="277"/>
    </row>
    <row r="43" spans="3:16" ht="12.75">
      <c r="C43" s="48">
        <f>MAX('24вк_САПР'!R3:R28)</f>
        <v>9.857142857142858</v>
      </c>
      <c r="D43" s="266" t="str">
        <f>A20</f>
        <v>24вк САПР</v>
      </c>
      <c r="E43" s="267"/>
      <c r="F43" s="266" t="str">
        <f>VLOOKUP(C43,'24вк_САПР'!A3:C28,3,0)</f>
        <v>Ярмошук Юрий</v>
      </c>
      <c r="G43" s="268"/>
      <c r="H43" s="267"/>
      <c r="J43" s="54">
        <f>MIN('24вк_САПР'!R3:R28)</f>
        <v>3.5454545454545454</v>
      </c>
      <c r="K43" s="266" t="str">
        <f t="shared" si="1"/>
        <v>24вк САПР</v>
      </c>
      <c r="L43" s="268"/>
      <c r="M43" s="268"/>
      <c r="N43" s="267"/>
      <c r="O43" s="276" t="str">
        <f>VLOOKUP(J43,'24вк_САПР'!A3:C28,3,0)</f>
        <v>Плюто Кирилл</v>
      </c>
      <c r="P43" s="277"/>
    </row>
    <row r="44" spans="3:16" ht="12.75">
      <c r="C44" s="48">
        <f>MAX('43ппа-1_ИТ'!AE3:AE17)</f>
        <v>9.333333333333334</v>
      </c>
      <c r="D44" s="266" t="str">
        <f>A22</f>
        <v>43ппа-1 ИТ</v>
      </c>
      <c r="E44" s="267"/>
      <c r="F44" s="266" t="str">
        <f>VLOOKUP(C44,'43ппа-1_ИТ'!A3:C17,3,0)</f>
        <v>Барташевич Александр</v>
      </c>
      <c r="G44" s="268"/>
      <c r="H44" s="267"/>
      <c r="J44" s="54">
        <f>MIN('43ппа-1_ИТ'!AE3:AE17)</f>
        <v>3.4761904761904763</v>
      </c>
      <c r="K44" s="60" t="str">
        <f t="shared" si="1"/>
        <v>43ппа-1 ИТ</v>
      </c>
      <c r="L44" s="91"/>
      <c r="M44" s="91"/>
      <c r="N44" s="61"/>
      <c r="O44" s="276" t="str">
        <f>VLOOKUP(J44,'43ппа-1_ИТ'!A3:C17,3,0)</f>
        <v>Коминч Александр</v>
      </c>
      <c r="P44" s="277"/>
    </row>
    <row r="45" spans="3:16" ht="12.75">
      <c r="C45" s="48">
        <f>MAX('44ппа-1_Прогр'!X3:X15)</f>
        <v>8.555555555555555</v>
      </c>
      <c r="D45" s="272" t="str">
        <f>A24</f>
        <v>44ппа-1 Прогр.</v>
      </c>
      <c r="E45" s="272"/>
      <c r="F45" s="266" t="str">
        <f>VLOOKUP(C45,'44ппа-1_Прогр'!A3:C15,3,0)</f>
        <v>Богдевич Игорь</v>
      </c>
      <c r="G45" s="268"/>
      <c r="H45" s="267"/>
      <c r="J45" s="54">
        <f>MIN('44ппа-1_Прогр'!X3:X15)</f>
        <v>4.6</v>
      </c>
      <c r="K45" s="266" t="str">
        <f t="shared" si="1"/>
        <v>44ппа-1 Прогр.</v>
      </c>
      <c r="L45" s="268"/>
      <c r="M45" s="268"/>
      <c r="N45" s="267"/>
      <c r="O45" s="276" t="str">
        <f>VLOOKUP(J45,'44ппа-1_Прогр'!A3:C15,3,0)</f>
        <v>Домбровский Владислав</v>
      </c>
      <c r="P45" s="277"/>
    </row>
    <row r="46" spans="3:16" ht="12.75">
      <c r="C46" s="48">
        <f>MAX('45пп-1_Прогр'!A3:A13)</f>
        <v>7.333333333333333</v>
      </c>
      <c r="D46" s="266" t="str">
        <f>A26</f>
        <v>45пп-1 Прогр.</v>
      </c>
      <c r="E46" s="267"/>
      <c r="F46" s="266" t="str">
        <f>VLOOKUP(C46,'45пп-1_Прогр'!A3:C13,3,0)</f>
        <v>Белов Иван</v>
      </c>
      <c r="G46" s="268"/>
      <c r="H46" s="267"/>
      <c r="J46" s="54">
        <f>MIN('45пп-1_Прогр'!A3:A13)</f>
        <v>4.538461538461538</v>
      </c>
      <c r="K46" s="266" t="str">
        <f t="shared" si="1"/>
        <v>45пп-1 Прогр.</v>
      </c>
      <c r="L46" s="268"/>
      <c r="M46" s="268"/>
      <c r="N46" s="267"/>
      <c r="O46" s="276" t="str">
        <f>VLOOKUP(J46,'45пп-1_Прогр'!A3:C13,3,0)</f>
        <v>Ильченко Алеся</v>
      </c>
      <c r="P46" s="277"/>
    </row>
    <row r="47" spans="3:16" ht="12.75">
      <c r="C47" s="48">
        <f>MAX('26л-1_ИТ'!R3:R13)</f>
        <v>7.857142857142857</v>
      </c>
      <c r="D47" s="266" t="str">
        <f>A28</f>
        <v>26л-1 ИТ</v>
      </c>
      <c r="E47" s="267"/>
      <c r="F47" s="266" t="str">
        <f>VLOOKUP(C47,'26л-1_ИТ'!A3:C13,3,0)</f>
        <v>Гончар Виктория</v>
      </c>
      <c r="G47" s="268"/>
      <c r="H47" s="267"/>
      <c r="J47" s="54">
        <f>MIN('26л-1_ИТ'!R3:R13)</f>
        <v>4.571428571428571</v>
      </c>
      <c r="K47" s="266" t="str">
        <f t="shared" si="1"/>
        <v>26л-1 ИТ</v>
      </c>
      <c r="L47" s="268"/>
      <c r="M47" s="268"/>
      <c r="N47" s="267"/>
      <c r="O47" s="276" t="str">
        <f>VLOOKUP(J47,'26л-1_ИТ'!A3:C13,3,0)</f>
        <v>Будрик Олег</v>
      </c>
      <c r="P47" s="277"/>
    </row>
    <row r="48" spans="3:16" ht="12.75">
      <c r="C48" s="48">
        <f>MAX('209ту-1_СК_ИТ'!A3:A13)</f>
        <v>9.75</v>
      </c>
      <c r="D48" s="266" t="str">
        <f>A30</f>
        <v>209ту-1 СК ИТ</v>
      </c>
      <c r="E48" s="267"/>
      <c r="F48" s="266" t="str">
        <f>VLOOKUP(C48,'209ту-1_СК_ИТ'!A3:C13,3,0)</f>
        <v>Невядомский Алексей</v>
      </c>
      <c r="G48" s="268"/>
      <c r="H48" s="267"/>
      <c r="J48" s="54">
        <f>MIN('209ту-1_СК_ИТ'!A3:A13)</f>
        <v>7.5</v>
      </c>
      <c r="K48" s="266" t="str">
        <f t="shared" si="1"/>
        <v>209ту-1 СК ИТ</v>
      </c>
      <c r="L48" s="268"/>
      <c r="M48" s="268"/>
      <c r="N48" s="267"/>
      <c r="O48" s="276" t="str">
        <f>VLOOKUP(J48,'209ту-1_СК_ИТ'!A3:C13,3,0)</f>
        <v>Кургун Павел</v>
      </c>
      <c r="P48" s="277"/>
    </row>
    <row r="49" spans="3:16" ht="12.75">
      <c r="C49" s="48">
        <f>MAX('210тку-1_СК_ИТ'!M3:M14)</f>
        <v>8.5</v>
      </c>
      <c r="D49" s="60" t="str">
        <f>A32</f>
        <v>210тку-1 СК ИТ</v>
      </c>
      <c r="E49" s="61"/>
      <c r="F49" s="266" t="str">
        <f>VLOOKUP(C49,'210тку-1_СК_ИТ'!A3:C14,3,0)</f>
        <v>Илбуть Виктор</v>
      </c>
      <c r="G49" s="268"/>
      <c r="H49" s="267"/>
      <c r="J49" s="54">
        <f>MIN('210тку-1_СК_ИТ'!M3:M14)</f>
        <v>3.5</v>
      </c>
      <c r="K49" s="266" t="str">
        <f t="shared" si="1"/>
        <v>210тку-1 СК ИТ</v>
      </c>
      <c r="L49" s="268"/>
      <c r="M49" s="268"/>
      <c r="N49" s="267"/>
      <c r="O49" s="276" t="str">
        <f>VLOOKUP(J49,'210тку-1_СК_ИТ'!A3:C14,3,0)</f>
        <v>Ахмиров Илья</v>
      </c>
      <c r="P49" s="277"/>
    </row>
    <row r="50" spans="2:18" ht="12.75">
      <c r="B50" s="49" t="s">
        <v>28</v>
      </c>
      <c r="C50" s="53">
        <f>MAX(C40:C49)</f>
        <v>9.857142857142858</v>
      </c>
      <c r="D50" s="269" t="str">
        <f>VLOOKUP(C50,C40:E49,2,0)</f>
        <v>24вк САПР</v>
      </c>
      <c r="E50" s="270"/>
      <c r="F50" s="50" t="str">
        <f>VLOOKUP(C50,C40:H49,4,0)</f>
        <v>Ярмошук Юрий</v>
      </c>
      <c r="G50" s="51"/>
      <c r="H50" s="52"/>
      <c r="J50" s="55">
        <f>MIN(J40:J49)</f>
        <v>3.4761904761904763</v>
      </c>
      <c r="K50" s="273" t="str">
        <f>VLOOKUP(J50,J40:N49,2,0)</f>
        <v>43ппа-1 ИТ</v>
      </c>
      <c r="L50" s="275"/>
      <c r="M50" s="275"/>
      <c r="N50" s="274"/>
      <c r="O50" s="273" t="str">
        <f>VLOOKUP(J50,J40:P49,6,0)</f>
        <v>Коминч Александр</v>
      </c>
      <c r="P50" s="274"/>
      <c r="Q50" s="56" t="s">
        <v>29</v>
      </c>
      <c r="R50" s="36"/>
    </row>
  </sheetData>
  <sheetProtection/>
  <mergeCells count="54">
    <mergeCell ref="A10:D10"/>
    <mergeCell ref="D42:E42"/>
    <mergeCell ref="K41:N41"/>
    <mergeCell ref="F41:H41"/>
    <mergeCell ref="D39:E39"/>
    <mergeCell ref="K39:N39"/>
    <mergeCell ref="D40:E40"/>
    <mergeCell ref="K40:N40"/>
    <mergeCell ref="D41:E41"/>
    <mergeCell ref="K42:N42"/>
    <mergeCell ref="A5:D5"/>
    <mergeCell ref="A6:D6"/>
    <mergeCell ref="A7:D7"/>
    <mergeCell ref="O41:P41"/>
    <mergeCell ref="A9:D9"/>
    <mergeCell ref="C38:D38"/>
    <mergeCell ref="J38:K38"/>
    <mergeCell ref="E5:F5"/>
    <mergeCell ref="A8:D8"/>
    <mergeCell ref="O39:P39"/>
    <mergeCell ref="O42:P42"/>
    <mergeCell ref="O47:P47"/>
    <mergeCell ref="O40:P40"/>
    <mergeCell ref="O45:P45"/>
    <mergeCell ref="O44:P44"/>
    <mergeCell ref="K43:N43"/>
    <mergeCell ref="K47:N47"/>
    <mergeCell ref="F44:H44"/>
    <mergeCell ref="O43:P43"/>
    <mergeCell ref="O50:P50"/>
    <mergeCell ref="K45:N45"/>
    <mergeCell ref="K50:N50"/>
    <mergeCell ref="O49:P49"/>
    <mergeCell ref="K49:N49"/>
    <mergeCell ref="O46:P46"/>
    <mergeCell ref="O48:P48"/>
    <mergeCell ref="D50:E50"/>
    <mergeCell ref="F39:H39"/>
    <mergeCell ref="F40:H40"/>
    <mergeCell ref="F42:H42"/>
    <mergeCell ref="F45:H45"/>
    <mergeCell ref="F49:H49"/>
    <mergeCell ref="F43:H43"/>
    <mergeCell ref="F47:H47"/>
    <mergeCell ref="D45:E45"/>
    <mergeCell ref="D43:E43"/>
    <mergeCell ref="D44:E44"/>
    <mergeCell ref="D47:E47"/>
    <mergeCell ref="K46:N46"/>
    <mergeCell ref="D46:E46"/>
    <mergeCell ref="D48:E48"/>
    <mergeCell ref="K48:N48"/>
    <mergeCell ref="F46:H46"/>
    <mergeCell ref="F48:H48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">
      <selection activeCell="R34" sqref="R34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52</v>
      </c>
      <c r="B45" s="54">
        <v>6.59</v>
      </c>
      <c r="C45" s="57">
        <v>0.54</v>
      </c>
    </row>
    <row r="46" spans="1:3" ht="12.75">
      <c r="A46" s="1" t="s">
        <v>53</v>
      </c>
      <c r="B46" s="54">
        <v>7.21</v>
      </c>
      <c r="C46" s="57">
        <v>0.68</v>
      </c>
    </row>
    <row r="47" spans="1:3" ht="12.75">
      <c r="A47" s="1" t="s">
        <v>54</v>
      </c>
      <c r="B47" s="54">
        <v>7.03</v>
      </c>
      <c r="C47" s="57">
        <v>0.66</v>
      </c>
    </row>
    <row r="48" spans="1:3" ht="12.75">
      <c r="A48" s="1" t="s">
        <v>55</v>
      </c>
      <c r="B48" s="54">
        <v>6.95</v>
      </c>
      <c r="C48" s="57">
        <v>0.6</v>
      </c>
    </row>
    <row r="49" spans="1:3" ht="12.75">
      <c r="A49" s="1" t="s">
        <v>56</v>
      </c>
      <c r="B49" s="54">
        <v>7.42</v>
      </c>
      <c r="C49" s="57">
        <v>0.71</v>
      </c>
    </row>
    <row r="50" spans="1:3" ht="12.75">
      <c r="A50" s="1" t="s">
        <v>57</v>
      </c>
      <c r="B50" s="54">
        <v>7.16</v>
      </c>
      <c r="C50" s="57">
        <v>0.65</v>
      </c>
    </row>
    <row r="51" spans="1:3" ht="12.75">
      <c r="A51" s="1" t="s">
        <v>58</v>
      </c>
      <c r="B51" s="54">
        <v>7.5</v>
      </c>
      <c r="C51" s="57">
        <v>0.58</v>
      </c>
    </row>
    <row r="52" spans="1:3" ht="12.75">
      <c r="A52" s="1" t="s">
        <v>59</v>
      </c>
      <c r="B52" s="54">
        <v>7.14</v>
      </c>
      <c r="C52" s="57">
        <v>0.68</v>
      </c>
    </row>
    <row r="53" spans="1:3" ht="12.75">
      <c r="A53" s="1" t="s">
        <v>60</v>
      </c>
      <c r="B53" s="54">
        <v>6.29</v>
      </c>
      <c r="C53" s="57">
        <v>0.46</v>
      </c>
    </row>
    <row r="54" spans="1:3" ht="12.75">
      <c r="A54" s="1" t="s">
        <v>77</v>
      </c>
      <c r="B54" s="54">
        <v>7.18423254985755</v>
      </c>
      <c r="C54" s="57">
        <v>0.6214285714285714</v>
      </c>
    </row>
    <row r="55" spans="1:3" ht="12.75">
      <c r="A55" s="59" t="s">
        <v>78</v>
      </c>
      <c r="B55" s="54">
        <v>6.52</v>
      </c>
      <c r="C55" s="57">
        <v>0.52</v>
      </c>
    </row>
    <row r="56" spans="1:3" ht="12.75">
      <c r="A56" s="59" t="s">
        <v>112</v>
      </c>
      <c r="B56" s="54">
        <v>7.24</v>
      </c>
      <c r="C56" s="57">
        <v>0.7</v>
      </c>
    </row>
    <row r="57" spans="1:3" ht="12.75">
      <c r="A57" s="59" t="s">
        <v>113</v>
      </c>
      <c r="B57" s="54">
        <v>7.28</v>
      </c>
      <c r="C57" s="57">
        <v>0.69</v>
      </c>
    </row>
    <row r="58" spans="1:3" ht="12.75">
      <c r="A58" s="59" t="s">
        <v>213</v>
      </c>
      <c r="B58" s="54">
        <v>6.17</v>
      </c>
      <c r="C58" s="57">
        <v>0.4</v>
      </c>
    </row>
    <row r="59" spans="1:3" ht="12.75">
      <c r="A59" s="59" t="s">
        <v>256</v>
      </c>
      <c r="B59" s="54">
        <f>Отчет!O34</f>
        <v>6.880541096584574</v>
      </c>
      <c r="C59" s="57">
        <f>Отчет!Q34</f>
        <v>0.5902777777777778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="85" zoomScaleNormal="85" workbookViewId="0" topLeftCell="I1">
      <selection activeCell="AD3" sqref="AD3:AD15"/>
    </sheetView>
  </sheetViews>
  <sheetFormatPr defaultColWidth="9.00390625" defaultRowHeight="12.75"/>
  <cols>
    <col min="1" max="1" width="5.75390625" style="0" hidden="1" customWidth="1"/>
    <col min="2" max="2" width="3.375" style="0" bestFit="1" customWidth="1"/>
    <col min="3" max="3" width="23.00390625" style="0" customWidth="1"/>
    <col min="4" max="4" width="8.875" style="0" customWidth="1"/>
    <col min="5" max="5" width="5.00390625" style="0" customWidth="1"/>
    <col min="6" max="6" width="4.875" style="0" customWidth="1"/>
    <col min="7" max="7" width="5.75390625" style="0" customWidth="1"/>
    <col min="8" max="8" width="5.125" style="0" customWidth="1"/>
    <col min="9" max="9" width="4.875" style="0" customWidth="1"/>
    <col min="10" max="11" width="5.75390625" style="0" customWidth="1"/>
    <col min="12" max="12" width="4.00390625" style="0" customWidth="1"/>
    <col min="13" max="16" width="6.125" style="0" customWidth="1"/>
    <col min="17" max="17" width="5.625" style="0" customWidth="1"/>
    <col min="18" max="18" width="5.875" style="0" customWidth="1"/>
    <col min="19" max="20" width="5.75390625" style="0" customWidth="1"/>
    <col min="21" max="21" width="6.125" style="0" customWidth="1"/>
    <col min="22" max="22" width="6.375" style="0" customWidth="1"/>
    <col min="23" max="23" width="6.625" style="14" customWidth="1"/>
    <col min="24" max="25" width="6.125" style="14" customWidth="1"/>
    <col min="26" max="26" width="6.375" style="14" customWidth="1"/>
    <col min="27" max="27" width="5.375" style="14" customWidth="1"/>
    <col min="28" max="28" width="5.75390625" style="14" customWidth="1"/>
    <col min="29" max="29" width="9.125" style="3" customWidth="1"/>
    <col min="30" max="30" width="9.125" style="10" customWidth="1"/>
  </cols>
  <sheetData>
    <row r="1" spans="3:32" ht="13.5" thickBot="1">
      <c r="C1" s="248" t="s">
        <v>128</v>
      </c>
      <c r="D1" s="248"/>
      <c r="E1" s="248"/>
      <c r="F1" s="248"/>
      <c r="G1" s="248"/>
      <c r="H1" s="248"/>
      <c r="I1" s="248"/>
      <c r="J1" s="24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4"/>
      <c r="X1" s="73"/>
      <c r="Y1" s="73"/>
      <c r="Z1" s="73"/>
      <c r="AA1" s="73"/>
      <c r="AB1" s="73"/>
      <c r="AC1"/>
      <c r="AD1"/>
      <c r="AE1" s="14"/>
      <c r="AF1" s="15"/>
    </row>
    <row r="2" spans="2:30" ht="16.5" customHeight="1">
      <c r="B2" s="68" t="s">
        <v>79</v>
      </c>
      <c r="C2" s="65" t="s">
        <v>26</v>
      </c>
      <c r="D2" s="66" t="s">
        <v>80</v>
      </c>
      <c r="E2" s="110">
        <v>41891</v>
      </c>
      <c r="F2" s="111">
        <v>41904</v>
      </c>
      <c r="G2" s="112">
        <v>41905</v>
      </c>
      <c r="H2" s="110">
        <v>41918</v>
      </c>
      <c r="I2" s="111">
        <v>41919</v>
      </c>
      <c r="J2" s="112">
        <v>41921</v>
      </c>
      <c r="K2" s="110">
        <v>41926</v>
      </c>
      <c r="L2" s="128"/>
      <c r="M2" s="112">
        <v>41932</v>
      </c>
      <c r="N2" s="110">
        <v>41935</v>
      </c>
      <c r="O2" s="112">
        <v>41939</v>
      </c>
      <c r="P2" s="110">
        <v>41940</v>
      </c>
      <c r="Q2" s="128">
        <v>41946</v>
      </c>
      <c r="R2" s="112">
        <v>41947</v>
      </c>
      <c r="S2" s="110">
        <v>41953</v>
      </c>
      <c r="T2" s="112">
        <v>41954</v>
      </c>
      <c r="U2" s="110">
        <v>41961</v>
      </c>
      <c r="V2" s="133">
        <v>41963</v>
      </c>
      <c r="W2" s="115">
        <v>41967</v>
      </c>
      <c r="X2" s="152">
        <v>41975</v>
      </c>
      <c r="Y2" s="128">
        <v>41981</v>
      </c>
      <c r="Z2" s="112">
        <v>41982</v>
      </c>
      <c r="AA2" s="110">
        <v>41991</v>
      </c>
      <c r="AB2" s="112" t="s">
        <v>239</v>
      </c>
      <c r="AC2" s="69" t="s">
        <v>24</v>
      </c>
      <c r="AD2" s="70" t="s">
        <v>21</v>
      </c>
    </row>
    <row r="3" spans="1:33" ht="12.75">
      <c r="A3" s="3">
        <f aca="true" t="shared" si="0" ref="A3:A15">AC3</f>
        <v>5.571428571428571</v>
      </c>
      <c r="B3" s="46">
        <v>1</v>
      </c>
      <c r="C3" s="46" t="s">
        <v>129</v>
      </c>
      <c r="D3" s="81">
        <v>12</v>
      </c>
      <c r="E3" s="95">
        <v>2</v>
      </c>
      <c r="F3" s="89">
        <v>8</v>
      </c>
      <c r="G3" s="113">
        <v>7</v>
      </c>
      <c r="H3" s="95"/>
      <c r="I3" s="89" t="s">
        <v>239</v>
      </c>
      <c r="J3" s="113">
        <v>7</v>
      </c>
      <c r="K3" s="95">
        <v>2</v>
      </c>
      <c r="L3" s="130"/>
      <c r="M3" s="113">
        <v>6</v>
      </c>
      <c r="N3" s="95">
        <v>1</v>
      </c>
      <c r="O3" s="113">
        <v>7</v>
      </c>
      <c r="P3" s="95"/>
      <c r="Q3" s="130">
        <v>1</v>
      </c>
      <c r="R3" s="113">
        <v>6</v>
      </c>
      <c r="S3" s="95"/>
      <c r="T3" s="113">
        <v>7</v>
      </c>
      <c r="U3" s="95"/>
      <c r="V3" s="134">
        <v>8</v>
      </c>
      <c r="W3" s="117">
        <v>6</v>
      </c>
      <c r="X3" s="141"/>
      <c r="Y3" s="130"/>
      <c r="Z3" s="113">
        <v>10</v>
      </c>
      <c r="AA3" s="95"/>
      <c r="AB3" s="113"/>
      <c r="AC3" s="107">
        <f aca="true" t="shared" si="1" ref="AC3:AC15">AVERAGE(E3:AA3)</f>
        <v>5.571428571428571</v>
      </c>
      <c r="AD3" s="45">
        <f aca="true" t="shared" si="2" ref="AD3:AD15">ROUND(AC3,0)</f>
        <v>6</v>
      </c>
      <c r="AE3" s="1" t="s">
        <v>30</v>
      </c>
      <c r="AF3" s="1">
        <f>COUNTIF(AD3:AD15,"&gt;8")</f>
        <v>0</v>
      </c>
      <c r="AG3" s="57">
        <f>AF3/$B$15</f>
        <v>0</v>
      </c>
    </row>
    <row r="4" spans="1:33" ht="12.75">
      <c r="A4" s="3">
        <f t="shared" si="0"/>
        <v>3.5</v>
      </c>
      <c r="B4" s="46">
        <v>2</v>
      </c>
      <c r="C4" s="46" t="s">
        <v>130</v>
      </c>
      <c r="D4" s="81">
        <v>8</v>
      </c>
      <c r="E4" s="95">
        <v>1</v>
      </c>
      <c r="F4" s="89">
        <v>7</v>
      </c>
      <c r="G4" s="113">
        <v>4</v>
      </c>
      <c r="H4" s="100">
        <v>1</v>
      </c>
      <c r="I4" s="89" t="s">
        <v>239</v>
      </c>
      <c r="J4" s="113">
        <v>7</v>
      </c>
      <c r="K4" s="95">
        <v>1</v>
      </c>
      <c r="L4" s="130"/>
      <c r="M4" s="113">
        <v>4</v>
      </c>
      <c r="N4" s="95">
        <v>1</v>
      </c>
      <c r="O4" s="113">
        <v>4</v>
      </c>
      <c r="P4" s="95"/>
      <c r="Q4" s="130">
        <v>1</v>
      </c>
      <c r="R4" s="113">
        <v>4</v>
      </c>
      <c r="S4" s="95">
        <v>2</v>
      </c>
      <c r="T4" s="113">
        <v>7</v>
      </c>
      <c r="U4" s="95"/>
      <c r="V4" s="134">
        <v>4</v>
      </c>
      <c r="W4" s="117">
        <v>4</v>
      </c>
      <c r="X4" s="141"/>
      <c r="Y4" s="130" t="s">
        <v>225</v>
      </c>
      <c r="Z4" s="113">
        <v>4</v>
      </c>
      <c r="AA4" s="95"/>
      <c r="AB4" s="113">
        <v>2</v>
      </c>
      <c r="AC4" s="107">
        <f t="shared" si="1"/>
        <v>3.5</v>
      </c>
      <c r="AD4" s="45">
        <f t="shared" si="2"/>
        <v>4</v>
      </c>
      <c r="AE4" s="1" t="s">
        <v>31</v>
      </c>
      <c r="AF4" s="58">
        <f>COUNTIF(AD3:AD15,7)+COUNTIF(AD3:AD15,8)</f>
        <v>3</v>
      </c>
      <c r="AG4" s="57">
        <f>AF4/$B$15</f>
        <v>0.23076923076923078</v>
      </c>
    </row>
    <row r="5" spans="1:33" ht="12.75">
      <c r="A5" s="3">
        <f t="shared" si="0"/>
        <v>5.181818181818182</v>
      </c>
      <c r="B5" s="46">
        <v>3</v>
      </c>
      <c r="C5" s="46" t="s">
        <v>81</v>
      </c>
      <c r="D5" s="81">
        <v>3</v>
      </c>
      <c r="E5" s="99"/>
      <c r="F5" s="90" t="s">
        <v>239</v>
      </c>
      <c r="G5" s="114">
        <v>9</v>
      </c>
      <c r="H5" s="99">
        <v>1</v>
      </c>
      <c r="I5" s="89" t="s">
        <v>239</v>
      </c>
      <c r="J5" s="114">
        <v>6</v>
      </c>
      <c r="K5" s="97"/>
      <c r="L5" s="132"/>
      <c r="M5" s="114">
        <v>9</v>
      </c>
      <c r="N5" s="97"/>
      <c r="O5" s="114">
        <v>6</v>
      </c>
      <c r="P5" s="97"/>
      <c r="Q5" s="132"/>
      <c r="R5" s="114">
        <v>9</v>
      </c>
      <c r="S5" s="97">
        <v>1</v>
      </c>
      <c r="T5" s="114">
        <v>4</v>
      </c>
      <c r="U5" s="97"/>
      <c r="V5" s="134">
        <v>4</v>
      </c>
      <c r="W5" s="117">
        <v>4</v>
      </c>
      <c r="X5" s="143"/>
      <c r="Y5" s="132" t="s">
        <v>193</v>
      </c>
      <c r="Z5" s="114">
        <v>4</v>
      </c>
      <c r="AA5" s="97"/>
      <c r="AB5" s="114"/>
      <c r="AC5" s="107">
        <f t="shared" si="1"/>
        <v>5.181818181818182</v>
      </c>
      <c r="AD5" s="45">
        <f t="shared" si="2"/>
        <v>5</v>
      </c>
      <c r="AE5" s="1" t="s">
        <v>32</v>
      </c>
      <c r="AF5" s="58">
        <f>COUNTIF(AD3:AD15,4)+COUNTIF(AD3:AD15,5)+COUNTIF(AD3:AD15,6)</f>
        <v>10</v>
      </c>
      <c r="AG5" s="57">
        <f>AF5/$B$15</f>
        <v>0.7692307692307693</v>
      </c>
    </row>
    <row r="6" spans="1:33" ht="12.75">
      <c r="A6" s="3">
        <f t="shared" si="0"/>
        <v>4.5</v>
      </c>
      <c r="B6" s="46">
        <v>4</v>
      </c>
      <c r="C6" s="175" t="s">
        <v>131</v>
      </c>
      <c r="D6" s="82">
        <v>1</v>
      </c>
      <c r="E6" s="97">
        <v>2</v>
      </c>
      <c r="F6" s="90" t="s">
        <v>239</v>
      </c>
      <c r="G6" s="114">
        <v>4</v>
      </c>
      <c r="H6" s="99">
        <v>1</v>
      </c>
      <c r="I6" s="89" t="s">
        <v>239</v>
      </c>
      <c r="J6" s="114">
        <v>6</v>
      </c>
      <c r="K6" s="97">
        <v>1</v>
      </c>
      <c r="L6" s="132"/>
      <c r="M6" s="114">
        <v>7</v>
      </c>
      <c r="N6" s="97">
        <v>1</v>
      </c>
      <c r="O6" s="114">
        <v>6</v>
      </c>
      <c r="P6" s="97"/>
      <c r="Q6" s="132">
        <v>1</v>
      </c>
      <c r="R6" s="114">
        <v>7</v>
      </c>
      <c r="S6" s="97" t="s">
        <v>225</v>
      </c>
      <c r="T6" s="114">
        <v>7</v>
      </c>
      <c r="U6" s="97" t="s">
        <v>225</v>
      </c>
      <c r="V6" s="134">
        <v>7</v>
      </c>
      <c r="W6" s="117">
        <v>6</v>
      </c>
      <c r="X6" s="143"/>
      <c r="Y6" s="132"/>
      <c r="Z6" s="114">
        <v>7</v>
      </c>
      <c r="AA6" s="99"/>
      <c r="AB6" s="98"/>
      <c r="AC6" s="107">
        <f t="shared" si="1"/>
        <v>4.5</v>
      </c>
      <c r="AD6" s="45">
        <f t="shared" si="2"/>
        <v>5</v>
      </c>
      <c r="AE6" s="1" t="s">
        <v>33</v>
      </c>
      <c r="AF6" s="1">
        <f>COUNTIF(AD3:AD15,"&lt;4")</f>
        <v>0</v>
      </c>
      <c r="AG6" s="57">
        <f>AF6/$B$15</f>
        <v>0</v>
      </c>
    </row>
    <row r="7" spans="1:33" ht="12.75">
      <c r="A7" s="3">
        <f t="shared" si="0"/>
        <v>5.5</v>
      </c>
      <c r="B7" s="46">
        <v>5</v>
      </c>
      <c r="C7" s="46" t="s">
        <v>132</v>
      </c>
      <c r="D7" s="81">
        <v>5</v>
      </c>
      <c r="E7" s="95"/>
      <c r="F7" s="89" t="s">
        <v>239</v>
      </c>
      <c r="G7" s="96">
        <v>8</v>
      </c>
      <c r="H7" s="100"/>
      <c r="I7" s="89" t="s">
        <v>239</v>
      </c>
      <c r="J7" s="113">
        <v>4</v>
      </c>
      <c r="K7" s="100"/>
      <c r="L7" s="129"/>
      <c r="M7" s="113">
        <v>6</v>
      </c>
      <c r="N7" s="95"/>
      <c r="O7" s="113">
        <v>4</v>
      </c>
      <c r="P7" s="95"/>
      <c r="Q7" s="130"/>
      <c r="R7" s="113">
        <v>4</v>
      </c>
      <c r="S7" s="95">
        <v>1</v>
      </c>
      <c r="T7" s="113">
        <v>7</v>
      </c>
      <c r="U7" s="95" t="s">
        <v>225</v>
      </c>
      <c r="V7" s="134">
        <v>8</v>
      </c>
      <c r="W7" s="117">
        <v>4</v>
      </c>
      <c r="X7" s="141"/>
      <c r="Y7" s="130"/>
      <c r="Z7" s="113">
        <v>9</v>
      </c>
      <c r="AA7" s="95"/>
      <c r="AB7" s="113"/>
      <c r="AC7" s="107">
        <f t="shared" si="1"/>
        <v>5.5</v>
      </c>
      <c r="AD7" s="45">
        <f t="shared" si="2"/>
        <v>6</v>
      </c>
      <c r="AE7" s="59" t="s">
        <v>34</v>
      </c>
      <c r="AF7" s="1">
        <f>B15-SUM(AF3:AF6)</f>
        <v>0</v>
      </c>
      <c r="AG7" s="57">
        <f>AF7/$B$15</f>
        <v>0</v>
      </c>
    </row>
    <row r="8" spans="1:30" ht="12.75">
      <c r="A8" s="3">
        <f t="shared" si="0"/>
        <v>7.545454545454546</v>
      </c>
      <c r="B8" s="46">
        <v>6</v>
      </c>
      <c r="C8" s="2" t="s">
        <v>133</v>
      </c>
      <c r="D8" s="82">
        <v>11</v>
      </c>
      <c r="E8" s="97"/>
      <c r="F8" s="90">
        <v>10</v>
      </c>
      <c r="G8" s="114">
        <v>5</v>
      </c>
      <c r="H8" s="99"/>
      <c r="I8" s="89">
        <v>9</v>
      </c>
      <c r="J8" s="98">
        <v>7</v>
      </c>
      <c r="K8" s="97"/>
      <c r="L8" s="132"/>
      <c r="M8" s="98">
        <v>5</v>
      </c>
      <c r="N8" s="99"/>
      <c r="O8" s="98">
        <v>4</v>
      </c>
      <c r="P8" s="99"/>
      <c r="Q8" s="131"/>
      <c r="R8" s="98">
        <v>7</v>
      </c>
      <c r="S8" s="99"/>
      <c r="T8" s="98">
        <v>10</v>
      </c>
      <c r="U8" s="99"/>
      <c r="V8" s="134">
        <v>10</v>
      </c>
      <c r="W8" s="117">
        <v>6</v>
      </c>
      <c r="X8" s="143"/>
      <c r="Y8" s="132"/>
      <c r="Z8" s="114">
        <v>10</v>
      </c>
      <c r="AA8" s="97"/>
      <c r="AB8" s="114"/>
      <c r="AC8" s="107">
        <f t="shared" si="1"/>
        <v>7.545454545454546</v>
      </c>
      <c r="AD8" s="45">
        <f t="shared" si="2"/>
        <v>8</v>
      </c>
    </row>
    <row r="9" spans="1:30" ht="12.75">
      <c r="A9" s="3">
        <f t="shared" si="0"/>
        <v>3.625</v>
      </c>
      <c r="B9" s="46">
        <v>7</v>
      </c>
      <c r="C9" s="2" t="s">
        <v>134</v>
      </c>
      <c r="D9" s="82">
        <v>6</v>
      </c>
      <c r="E9" s="99">
        <v>1</v>
      </c>
      <c r="F9" s="90">
        <v>6</v>
      </c>
      <c r="G9" s="114">
        <v>4</v>
      </c>
      <c r="H9" s="99"/>
      <c r="I9" s="89" t="s">
        <v>239</v>
      </c>
      <c r="J9" s="114">
        <v>6</v>
      </c>
      <c r="K9" s="97">
        <v>1</v>
      </c>
      <c r="L9" s="132"/>
      <c r="M9" s="114">
        <v>4</v>
      </c>
      <c r="N9" s="97">
        <v>1</v>
      </c>
      <c r="O9" s="114">
        <v>4</v>
      </c>
      <c r="P9" s="97"/>
      <c r="Q9" s="132">
        <v>1</v>
      </c>
      <c r="R9" s="114">
        <v>4</v>
      </c>
      <c r="S9" s="97">
        <v>1</v>
      </c>
      <c r="T9" s="114">
        <v>7</v>
      </c>
      <c r="U9" s="97">
        <v>1</v>
      </c>
      <c r="V9" s="134">
        <v>7</v>
      </c>
      <c r="W9" s="117">
        <v>6</v>
      </c>
      <c r="X9" s="143"/>
      <c r="Y9" s="132"/>
      <c r="Z9" s="114">
        <v>4</v>
      </c>
      <c r="AA9" s="99"/>
      <c r="AB9" s="98"/>
      <c r="AC9" s="107">
        <f t="shared" si="1"/>
        <v>3.625</v>
      </c>
      <c r="AD9" s="45">
        <f t="shared" si="2"/>
        <v>4</v>
      </c>
    </row>
    <row r="10" spans="1:30" ht="12.75">
      <c r="A10" s="3">
        <f t="shared" si="0"/>
        <v>3.5294117647058822</v>
      </c>
      <c r="B10" s="46">
        <v>8</v>
      </c>
      <c r="C10" s="2" t="s">
        <v>135</v>
      </c>
      <c r="D10" s="82">
        <v>9</v>
      </c>
      <c r="E10" s="97">
        <v>2</v>
      </c>
      <c r="F10" s="12">
        <v>6</v>
      </c>
      <c r="G10" s="114">
        <v>7</v>
      </c>
      <c r="H10" s="97">
        <v>1</v>
      </c>
      <c r="I10" s="89" t="s">
        <v>239</v>
      </c>
      <c r="J10" s="114">
        <v>7</v>
      </c>
      <c r="K10" s="97">
        <v>2</v>
      </c>
      <c r="L10" s="132">
        <v>1</v>
      </c>
      <c r="M10" s="114">
        <v>4</v>
      </c>
      <c r="N10" s="97">
        <v>1</v>
      </c>
      <c r="O10" s="114">
        <v>4</v>
      </c>
      <c r="P10" s="97"/>
      <c r="Q10" s="132">
        <v>1</v>
      </c>
      <c r="R10" s="114">
        <v>6</v>
      </c>
      <c r="S10" s="97">
        <v>1</v>
      </c>
      <c r="T10" s="114">
        <v>4</v>
      </c>
      <c r="U10" s="97"/>
      <c r="V10" s="134">
        <v>4</v>
      </c>
      <c r="W10" s="117">
        <v>5</v>
      </c>
      <c r="X10" s="143"/>
      <c r="Y10" s="132"/>
      <c r="Z10" s="114">
        <v>4</v>
      </c>
      <c r="AA10" s="99"/>
      <c r="AB10" s="98">
        <v>2</v>
      </c>
      <c r="AC10" s="107">
        <f t="shared" si="1"/>
        <v>3.5294117647058822</v>
      </c>
      <c r="AD10" s="45">
        <f t="shared" si="2"/>
        <v>4</v>
      </c>
    </row>
    <row r="11" spans="1:30" ht="12.75">
      <c r="A11" s="3">
        <f t="shared" si="0"/>
        <v>8</v>
      </c>
      <c r="B11" s="46">
        <v>9</v>
      </c>
      <c r="C11" s="2" t="s">
        <v>136</v>
      </c>
      <c r="D11" s="82">
        <v>4</v>
      </c>
      <c r="E11" s="99"/>
      <c r="F11" s="90">
        <v>9</v>
      </c>
      <c r="G11" s="98">
        <v>7</v>
      </c>
      <c r="H11" s="99"/>
      <c r="I11" s="89" t="s">
        <v>239</v>
      </c>
      <c r="J11" s="114">
        <v>8</v>
      </c>
      <c r="K11" s="97" t="s">
        <v>225</v>
      </c>
      <c r="L11" s="132"/>
      <c r="M11" s="114">
        <v>9</v>
      </c>
      <c r="N11" s="97">
        <v>9</v>
      </c>
      <c r="O11" s="114">
        <v>5</v>
      </c>
      <c r="P11" s="97"/>
      <c r="Q11" s="132"/>
      <c r="R11" s="114">
        <v>9</v>
      </c>
      <c r="S11" s="97"/>
      <c r="T11" s="114">
        <v>9</v>
      </c>
      <c r="U11" s="97" t="s">
        <v>225</v>
      </c>
      <c r="V11" s="134">
        <v>9</v>
      </c>
      <c r="W11" s="117">
        <v>5</v>
      </c>
      <c r="X11" s="143"/>
      <c r="Y11" s="132"/>
      <c r="Z11" s="114">
        <v>9</v>
      </c>
      <c r="AA11" s="99"/>
      <c r="AB11" s="98"/>
      <c r="AC11" s="107">
        <f t="shared" si="1"/>
        <v>8</v>
      </c>
      <c r="AD11" s="45">
        <f t="shared" si="2"/>
        <v>8</v>
      </c>
    </row>
    <row r="12" spans="1:30" ht="12.75">
      <c r="A12" s="3">
        <f t="shared" si="0"/>
        <v>3.533333333333333</v>
      </c>
      <c r="B12" s="46">
        <v>10</v>
      </c>
      <c r="C12" s="2" t="s">
        <v>137</v>
      </c>
      <c r="D12" s="82">
        <v>7</v>
      </c>
      <c r="E12" s="97">
        <v>1</v>
      </c>
      <c r="F12" s="90" t="s">
        <v>239</v>
      </c>
      <c r="G12" s="114">
        <v>4</v>
      </c>
      <c r="H12" s="99">
        <v>1</v>
      </c>
      <c r="I12" s="89" t="s">
        <v>239</v>
      </c>
      <c r="J12" s="114">
        <v>5</v>
      </c>
      <c r="K12" s="97" t="s">
        <v>225</v>
      </c>
      <c r="L12" s="132">
        <v>1</v>
      </c>
      <c r="M12" s="114">
        <v>5</v>
      </c>
      <c r="N12" s="97">
        <v>1</v>
      </c>
      <c r="O12" s="114">
        <v>6</v>
      </c>
      <c r="P12" s="97"/>
      <c r="Q12" s="132">
        <v>1</v>
      </c>
      <c r="R12" s="114">
        <v>6</v>
      </c>
      <c r="S12" s="97">
        <v>1</v>
      </c>
      <c r="T12" s="114">
        <v>6</v>
      </c>
      <c r="U12" s="97"/>
      <c r="V12" s="134">
        <v>6</v>
      </c>
      <c r="W12" s="117">
        <v>5</v>
      </c>
      <c r="X12" s="143"/>
      <c r="Y12" s="132"/>
      <c r="Z12" s="114">
        <v>4</v>
      </c>
      <c r="AA12" s="97"/>
      <c r="AB12" s="114"/>
      <c r="AC12" s="107">
        <f t="shared" si="1"/>
        <v>3.533333333333333</v>
      </c>
      <c r="AD12" s="45">
        <f t="shared" si="2"/>
        <v>4</v>
      </c>
    </row>
    <row r="13" spans="1:30" ht="12.75">
      <c r="A13" s="3">
        <f t="shared" si="0"/>
        <v>3.6153846153846154</v>
      </c>
      <c r="B13" s="46">
        <v>11</v>
      </c>
      <c r="C13" s="2" t="s">
        <v>138</v>
      </c>
      <c r="D13" s="82">
        <v>2</v>
      </c>
      <c r="E13" s="97">
        <v>2</v>
      </c>
      <c r="F13" s="90" t="s">
        <v>239</v>
      </c>
      <c r="G13" s="114">
        <v>6</v>
      </c>
      <c r="H13" s="99">
        <v>1</v>
      </c>
      <c r="I13" s="89" t="s">
        <v>239</v>
      </c>
      <c r="J13" s="114">
        <v>4</v>
      </c>
      <c r="K13" s="97"/>
      <c r="L13" s="132"/>
      <c r="M13" s="114">
        <v>5</v>
      </c>
      <c r="N13" s="97">
        <v>1</v>
      </c>
      <c r="O13" s="114">
        <v>4</v>
      </c>
      <c r="P13" s="97"/>
      <c r="Q13" s="132">
        <v>1</v>
      </c>
      <c r="R13" s="114">
        <v>4</v>
      </c>
      <c r="S13" s="97"/>
      <c r="T13" s="114">
        <v>4</v>
      </c>
      <c r="U13" s="97"/>
      <c r="V13" s="134">
        <v>4</v>
      </c>
      <c r="W13" s="117">
        <v>4</v>
      </c>
      <c r="X13" s="143"/>
      <c r="Y13" s="132"/>
      <c r="Z13" s="114">
        <v>7</v>
      </c>
      <c r="AA13" s="97"/>
      <c r="AB13" s="114">
        <v>5</v>
      </c>
      <c r="AC13" s="107">
        <f t="shared" si="1"/>
        <v>3.6153846153846154</v>
      </c>
      <c r="AD13" s="45">
        <f t="shared" si="2"/>
        <v>4</v>
      </c>
    </row>
    <row r="14" spans="1:30" ht="12.75">
      <c r="A14" s="3">
        <f t="shared" si="0"/>
        <v>6.9</v>
      </c>
      <c r="B14" s="46">
        <v>12</v>
      </c>
      <c r="C14" s="2" t="s">
        <v>139</v>
      </c>
      <c r="D14" s="82">
        <v>13</v>
      </c>
      <c r="E14" s="97"/>
      <c r="F14" s="12">
        <v>9</v>
      </c>
      <c r="G14" s="98">
        <v>8</v>
      </c>
      <c r="H14" s="99"/>
      <c r="I14" s="89" t="s">
        <v>239</v>
      </c>
      <c r="J14" s="98">
        <v>8</v>
      </c>
      <c r="K14" s="99"/>
      <c r="L14" s="131"/>
      <c r="M14" s="114">
        <v>7</v>
      </c>
      <c r="N14" s="99"/>
      <c r="O14" s="114">
        <v>10</v>
      </c>
      <c r="P14" s="97"/>
      <c r="Q14" s="132"/>
      <c r="R14" s="114">
        <v>4</v>
      </c>
      <c r="S14" s="97"/>
      <c r="T14" s="114">
        <v>4</v>
      </c>
      <c r="U14" s="97"/>
      <c r="V14" s="134">
        <v>6</v>
      </c>
      <c r="W14" s="104">
        <v>7</v>
      </c>
      <c r="X14" s="142"/>
      <c r="Y14" s="131"/>
      <c r="Z14" s="98">
        <v>6</v>
      </c>
      <c r="AA14" s="99"/>
      <c r="AB14" s="98"/>
      <c r="AC14" s="107">
        <f t="shared" si="1"/>
        <v>6.9</v>
      </c>
      <c r="AD14" s="45">
        <f t="shared" si="2"/>
        <v>7</v>
      </c>
    </row>
    <row r="15" spans="1:30" ht="12.75">
      <c r="A15" s="3">
        <f t="shared" si="0"/>
        <v>3.7857142857142856</v>
      </c>
      <c r="B15" s="46">
        <v>13</v>
      </c>
      <c r="C15" s="2" t="s">
        <v>140</v>
      </c>
      <c r="D15" s="82">
        <v>10</v>
      </c>
      <c r="E15" s="97">
        <v>1</v>
      </c>
      <c r="F15" s="12">
        <v>6</v>
      </c>
      <c r="G15" s="114">
        <v>4</v>
      </c>
      <c r="H15" s="99">
        <v>1</v>
      </c>
      <c r="I15" s="89">
        <v>6</v>
      </c>
      <c r="J15" s="114">
        <v>4</v>
      </c>
      <c r="K15" s="99"/>
      <c r="L15" s="131"/>
      <c r="M15" s="114">
        <v>4</v>
      </c>
      <c r="N15" s="99"/>
      <c r="O15" s="114">
        <v>4</v>
      </c>
      <c r="P15" s="99" t="s">
        <v>225</v>
      </c>
      <c r="Q15" s="131">
        <v>1</v>
      </c>
      <c r="R15" s="114">
        <v>4</v>
      </c>
      <c r="S15" s="99"/>
      <c r="T15" s="114">
        <v>4</v>
      </c>
      <c r="U15" s="99"/>
      <c r="V15" s="134">
        <v>4</v>
      </c>
      <c r="W15" s="104">
        <v>4</v>
      </c>
      <c r="X15" s="142"/>
      <c r="Y15" s="131"/>
      <c r="Z15" s="98">
        <v>6</v>
      </c>
      <c r="AA15" s="99"/>
      <c r="AB15" s="98"/>
      <c r="AC15" s="107">
        <f t="shared" si="1"/>
        <v>3.7857142857142856</v>
      </c>
      <c r="AD15" s="45">
        <f t="shared" si="2"/>
        <v>4</v>
      </c>
    </row>
    <row r="16" spans="3:30" s="5" customFormat="1" ht="12.75">
      <c r="C16" s="246" t="s">
        <v>0</v>
      </c>
      <c r="D16" s="247"/>
      <c r="E16" s="101"/>
      <c r="F16" s="11">
        <f>AVERAGE(F3:F15)</f>
        <v>7.625</v>
      </c>
      <c r="G16" s="102">
        <f>AVERAGE(G3:G15)</f>
        <v>5.923076923076923</v>
      </c>
      <c r="H16" s="101"/>
      <c r="I16" s="11">
        <f>AVERAGE(I3:I15)</f>
        <v>7.5</v>
      </c>
      <c r="J16" s="102">
        <f>AVERAGE(J3:J15)</f>
        <v>6.076923076923077</v>
      </c>
      <c r="K16" s="101">
        <f>AVERAGE(K3:K15)</f>
        <v>1.4</v>
      </c>
      <c r="L16" s="150"/>
      <c r="M16" s="102">
        <f>AVERAGE(M3:M15)</f>
        <v>5.769230769230769</v>
      </c>
      <c r="N16" s="101"/>
      <c r="O16" s="102">
        <f>AVERAGE(O3:O15)</f>
        <v>5.230769230769231</v>
      </c>
      <c r="P16" s="138"/>
      <c r="Q16" s="43"/>
      <c r="R16" s="102">
        <f>AVERAGE(R3:R15)</f>
        <v>5.6923076923076925</v>
      </c>
      <c r="S16" s="101"/>
      <c r="T16" s="102">
        <f>AVERAGE(T3:T15)</f>
        <v>6.153846153846154</v>
      </c>
      <c r="U16" s="101"/>
      <c r="V16" s="135">
        <f>AVERAGE(V3:V15)</f>
        <v>6.230769230769231</v>
      </c>
      <c r="W16" s="165">
        <f>AVERAGE(W3:W15)</f>
        <v>5.076923076923077</v>
      </c>
      <c r="X16" s="92"/>
      <c r="Y16" s="150"/>
      <c r="Z16" s="102">
        <f>AVERAGE(Z3:Z15)</f>
        <v>6.461538461538462</v>
      </c>
      <c r="AA16" s="101"/>
      <c r="AB16" s="102">
        <f>AVERAGE(AB3:AB15)</f>
        <v>3</v>
      </c>
      <c r="AC16" s="118">
        <f>AVERAGE(AC3:AC15)</f>
        <v>4.983657330603032</v>
      </c>
      <c r="AD16" s="43">
        <f>AVERAGE(AD3:AD15)</f>
        <v>5.3076923076923075</v>
      </c>
    </row>
    <row r="17" spans="3:30" s="5" customFormat="1" ht="13.5" thickBot="1">
      <c r="C17" s="6"/>
      <c r="D17" s="109"/>
      <c r="E17" s="240" t="s">
        <v>61</v>
      </c>
      <c r="F17" s="241"/>
      <c r="G17" s="242"/>
      <c r="H17" s="240" t="s">
        <v>62</v>
      </c>
      <c r="I17" s="241"/>
      <c r="J17" s="242"/>
      <c r="K17" s="240" t="s">
        <v>63</v>
      </c>
      <c r="L17" s="241"/>
      <c r="M17" s="242"/>
      <c r="N17" s="240" t="s">
        <v>64</v>
      </c>
      <c r="O17" s="242"/>
      <c r="P17" s="240" t="s">
        <v>65</v>
      </c>
      <c r="Q17" s="241"/>
      <c r="R17" s="242"/>
      <c r="S17" s="240" t="s">
        <v>69</v>
      </c>
      <c r="T17" s="242"/>
      <c r="U17" s="240" t="s">
        <v>70</v>
      </c>
      <c r="V17" s="241"/>
      <c r="W17" s="106" t="s">
        <v>66</v>
      </c>
      <c r="X17" s="241" t="s">
        <v>67</v>
      </c>
      <c r="Y17" s="241"/>
      <c r="Z17" s="242"/>
      <c r="AA17" s="240" t="s">
        <v>89</v>
      </c>
      <c r="AB17" s="242"/>
      <c r="AC17" s="108"/>
      <c r="AD17" s="9"/>
    </row>
    <row r="18" spans="3:30" ht="12.75">
      <c r="C18" s="4" t="s">
        <v>46</v>
      </c>
      <c r="D18" s="67"/>
      <c r="E18" s="238" t="s">
        <v>22</v>
      </c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44">
        <f>AD18/$B$12</f>
        <v>1.3</v>
      </c>
      <c r="AD18" s="8">
        <f>COUNTIF(AD3:AD15,"&gt;3")</f>
        <v>13</v>
      </c>
    </row>
    <row r="19" spans="3:30" ht="12.75">
      <c r="C19" s="4" t="s">
        <v>47</v>
      </c>
      <c r="D19" s="4"/>
      <c r="E19" s="13"/>
      <c r="F19" s="4" t="s">
        <v>115</v>
      </c>
      <c r="G19" s="4"/>
      <c r="H19" s="13"/>
      <c r="I19" s="4" t="s">
        <v>114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3"/>
      <c r="X19" s="13"/>
      <c r="Y19" s="13"/>
      <c r="Z19" s="13"/>
      <c r="AA19" s="13"/>
      <c r="AB19" s="13"/>
      <c r="AC19" s="44">
        <f>AD19/$B$12</f>
        <v>0.3</v>
      </c>
      <c r="AD19" s="8">
        <f>COUNTIF(AD3:AD15,"&gt;6")</f>
        <v>3</v>
      </c>
    </row>
    <row r="21" ht="12.75">
      <c r="C21" t="s">
        <v>263</v>
      </c>
    </row>
    <row r="23" ht="12.75">
      <c r="Z23" s="124"/>
    </row>
    <row r="24" ht="12.75">
      <c r="Z24" s="124"/>
    </row>
  </sheetData>
  <sheetProtection/>
  <mergeCells count="12">
    <mergeCell ref="C1:J1"/>
    <mergeCell ref="C16:D16"/>
    <mergeCell ref="E17:G17"/>
    <mergeCell ref="H17:J17"/>
    <mergeCell ref="E18:AB18"/>
    <mergeCell ref="X17:Z17"/>
    <mergeCell ref="AA17:AB17"/>
    <mergeCell ref="K17:M17"/>
    <mergeCell ref="N17:O17"/>
    <mergeCell ref="P17:R17"/>
    <mergeCell ref="S17:T17"/>
    <mergeCell ref="U17:V17"/>
  </mergeCells>
  <conditionalFormatting sqref="AD3:AD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95" zoomScaleNormal="95" workbookViewId="0" topLeftCell="B1">
      <selection activeCell="N5" sqref="N5"/>
    </sheetView>
  </sheetViews>
  <sheetFormatPr defaultColWidth="9.00390625" defaultRowHeight="12.75"/>
  <cols>
    <col min="1" max="1" width="7.00390625" style="0" hidden="1" customWidth="1"/>
    <col min="2" max="2" width="4.375" style="0" customWidth="1"/>
    <col min="3" max="3" width="21.375" style="0" customWidth="1"/>
    <col min="4" max="4" width="8.875" style="0" customWidth="1"/>
    <col min="5" max="5" width="5.125" style="0" customWidth="1"/>
    <col min="6" max="6" width="4.75390625" style="0" customWidth="1"/>
    <col min="7" max="7" width="4.875" style="0" bestFit="1" customWidth="1"/>
    <col min="8" max="8" width="4.7539062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4" width="6.25390625" style="0" customWidth="1"/>
    <col min="15" max="15" width="6.875" style="0" customWidth="1"/>
    <col min="16" max="16" width="6.00390625" style="0" customWidth="1"/>
    <col min="17" max="17" width="6.2539062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245" t="s">
        <v>141</v>
      </c>
      <c r="D1" s="245"/>
      <c r="E1" s="245"/>
      <c r="F1" s="245"/>
      <c r="G1" s="245"/>
      <c r="H1" s="245"/>
      <c r="I1" s="245"/>
      <c r="J1" s="245"/>
      <c r="K1" s="72"/>
      <c r="L1" s="72"/>
      <c r="M1" s="72"/>
      <c r="N1" s="72"/>
      <c r="O1" s="72"/>
      <c r="P1" s="41"/>
      <c r="Q1" s="41"/>
      <c r="R1" s="72"/>
      <c r="S1" s="72"/>
      <c r="T1" s="41"/>
      <c r="U1" s="41"/>
      <c r="V1" s="41"/>
      <c r="W1" s="41"/>
      <c r="X1" s="41"/>
      <c r="Y1" s="41"/>
      <c r="Z1" s="74"/>
      <c r="AA1" s="75"/>
      <c r="AD1" s="14"/>
      <c r="AE1" s="15"/>
    </row>
    <row r="2" spans="2:27" ht="16.5" customHeight="1" thickBot="1">
      <c r="B2" s="76" t="s">
        <v>79</v>
      </c>
      <c r="C2" s="77" t="s">
        <v>26</v>
      </c>
      <c r="D2" s="78" t="s">
        <v>80</v>
      </c>
      <c r="E2" s="93">
        <v>41899</v>
      </c>
      <c r="F2" s="94">
        <v>41906</v>
      </c>
      <c r="G2" s="93">
        <v>41911</v>
      </c>
      <c r="H2" s="94">
        <v>41914</v>
      </c>
      <c r="I2" s="93">
        <v>41927</v>
      </c>
      <c r="J2" s="94">
        <v>41934</v>
      </c>
      <c r="K2" s="93">
        <v>41942</v>
      </c>
      <c r="L2" s="94">
        <v>41949</v>
      </c>
      <c r="M2" s="93">
        <v>41956</v>
      </c>
      <c r="N2" s="94">
        <v>41963</v>
      </c>
      <c r="O2" s="164">
        <v>41970</v>
      </c>
      <c r="P2" s="93">
        <v>41977</v>
      </c>
      <c r="Q2" s="94">
        <v>41990</v>
      </c>
      <c r="R2" s="79" t="s">
        <v>24</v>
      </c>
      <c r="S2" s="80" t="s">
        <v>21</v>
      </c>
      <c r="T2" s="41"/>
      <c r="U2" s="41"/>
      <c r="V2" s="41"/>
      <c r="W2" s="41"/>
      <c r="X2" s="41"/>
      <c r="Y2" s="41"/>
      <c r="Z2" s="41"/>
      <c r="AA2" s="41"/>
    </row>
    <row r="3" spans="1:22" ht="12.75">
      <c r="A3" s="3">
        <f aca="true" t="shared" si="0" ref="A3:A14">R3</f>
        <v>7.714285714285714</v>
      </c>
      <c r="B3" s="46">
        <v>1</v>
      </c>
      <c r="C3" s="46" t="s">
        <v>117</v>
      </c>
      <c r="D3" s="81">
        <v>1</v>
      </c>
      <c r="E3" s="95" t="s">
        <v>225</v>
      </c>
      <c r="F3" s="96">
        <v>9</v>
      </c>
      <c r="G3" s="100"/>
      <c r="H3" s="96">
        <v>9</v>
      </c>
      <c r="I3" s="100"/>
      <c r="J3" s="96">
        <v>7</v>
      </c>
      <c r="K3" s="100"/>
      <c r="L3" s="96">
        <v>4</v>
      </c>
      <c r="M3" s="100"/>
      <c r="N3" s="96">
        <v>7</v>
      </c>
      <c r="O3" s="181">
        <v>9</v>
      </c>
      <c r="P3" s="169"/>
      <c r="Q3" s="168">
        <v>9</v>
      </c>
      <c r="R3" s="107">
        <f>AVERAGE(E3:Q3)</f>
        <v>7.714285714285714</v>
      </c>
      <c r="S3" s="45">
        <f aca="true" t="shared" si="1" ref="S3:S14">ROUND(R3,0)</f>
        <v>8</v>
      </c>
      <c r="T3" s="1" t="s">
        <v>30</v>
      </c>
      <c r="U3" s="1">
        <f>COUNTIF(S3:S26,"&gt;8")</f>
        <v>16</v>
      </c>
      <c r="V3" s="57">
        <f>U3/$B$26</f>
        <v>0.6956521739130435</v>
      </c>
    </row>
    <row r="4" spans="1:22" ht="12.75">
      <c r="A4" s="3">
        <f t="shared" si="0"/>
        <v>9</v>
      </c>
      <c r="B4" s="2">
        <v>2</v>
      </c>
      <c r="C4" s="2" t="s">
        <v>118</v>
      </c>
      <c r="D4" s="82">
        <v>2</v>
      </c>
      <c r="E4" s="97"/>
      <c r="F4" s="98">
        <v>9</v>
      </c>
      <c r="G4" s="99"/>
      <c r="H4" s="98">
        <v>8</v>
      </c>
      <c r="I4" s="99"/>
      <c r="J4" s="98">
        <v>9</v>
      </c>
      <c r="K4" s="99"/>
      <c r="L4" s="98">
        <v>8</v>
      </c>
      <c r="M4" s="99"/>
      <c r="N4" s="98">
        <v>10</v>
      </c>
      <c r="O4" s="182">
        <v>10</v>
      </c>
      <c r="P4" s="99"/>
      <c r="Q4" s="98">
        <v>9</v>
      </c>
      <c r="R4" s="107">
        <f aca="true" t="shared" si="2" ref="R4:R14">AVERAGE(E4:Q4)</f>
        <v>9</v>
      </c>
      <c r="S4" s="45">
        <f t="shared" si="1"/>
        <v>9</v>
      </c>
      <c r="T4" s="1" t="s">
        <v>31</v>
      </c>
      <c r="U4" s="58">
        <f>COUNTIF(S3:S26,7)+COUNTIF(S3:S26,8)</f>
        <v>7</v>
      </c>
      <c r="V4" s="57">
        <f>U4/$B$26</f>
        <v>0.30434782608695654</v>
      </c>
    </row>
    <row r="5" spans="1:22" ht="12.75">
      <c r="A5" s="3">
        <f t="shared" si="0"/>
        <v>7.571428571428571</v>
      </c>
      <c r="B5" s="2">
        <v>3</v>
      </c>
      <c r="C5" s="2" t="s">
        <v>119</v>
      </c>
      <c r="D5" s="82">
        <v>3</v>
      </c>
      <c r="E5" s="97"/>
      <c r="F5" s="98">
        <v>8</v>
      </c>
      <c r="G5" s="99"/>
      <c r="H5" s="98">
        <v>6</v>
      </c>
      <c r="I5" s="99"/>
      <c r="J5" s="98">
        <v>5</v>
      </c>
      <c r="K5" s="99"/>
      <c r="L5" s="98">
        <v>8</v>
      </c>
      <c r="M5" s="99"/>
      <c r="N5" s="98">
        <v>7</v>
      </c>
      <c r="O5" s="182">
        <v>9</v>
      </c>
      <c r="P5" s="99"/>
      <c r="Q5" s="98">
        <v>10</v>
      </c>
      <c r="R5" s="107">
        <f t="shared" si="2"/>
        <v>7.571428571428571</v>
      </c>
      <c r="S5" s="45">
        <f t="shared" si="1"/>
        <v>8</v>
      </c>
      <c r="T5" s="1" t="s">
        <v>32</v>
      </c>
      <c r="U5" s="58">
        <f>COUNTIF(S3:S26,4)+COUNTIF(S3:S26,5)+COUNTIF(S3:S26,6)</f>
        <v>0</v>
      </c>
      <c r="V5" s="57">
        <f>U5/$B$26</f>
        <v>0</v>
      </c>
    </row>
    <row r="6" spans="1:22" ht="12.75">
      <c r="A6" s="3">
        <f t="shared" si="0"/>
        <v>8.428571428571429</v>
      </c>
      <c r="B6" s="2">
        <v>4</v>
      </c>
      <c r="C6" s="2" t="s">
        <v>120</v>
      </c>
      <c r="D6" s="82">
        <v>4</v>
      </c>
      <c r="E6" s="99"/>
      <c r="F6" s="98">
        <v>6</v>
      </c>
      <c r="G6" s="99"/>
      <c r="H6" s="98">
        <v>7</v>
      </c>
      <c r="I6" s="99"/>
      <c r="J6" s="98">
        <v>9</v>
      </c>
      <c r="K6" s="99"/>
      <c r="L6" s="98">
        <v>10</v>
      </c>
      <c r="M6" s="99"/>
      <c r="N6" s="98">
        <v>7</v>
      </c>
      <c r="O6" s="182">
        <v>10</v>
      </c>
      <c r="P6" s="99"/>
      <c r="Q6" s="98">
        <v>10</v>
      </c>
      <c r="R6" s="107">
        <f t="shared" si="2"/>
        <v>8.428571428571429</v>
      </c>
      <c r="S6" s="45">
        <v>9</v>
      </c>
      <c r="T6" s="1" t="s">
        <v>33</v>
      </c>
      <c r="U6" s="1">
        <f>COUNTIF(S3:S26,"&lt;4")</f>
        <v>0</v>
      </c>
      <c r="V6" s="57">
        <f>U6/$B$26</f>
        <v>0</v>
      </c>
    </row>
    <row r="7" spans="1:22" ht="12.75">
      <c r="A7" s="3">
        <f t="shared" si="0"/>
        <v>6.5</v>
      </c>
      <c r="B7" s="2">
        <v>5</v>
      </c>
      <c r="C7" s="2" t="s">
        <v>121</v>
      </c>
      <c r="D7" s="82">
        <v>5</v>
      </c>
      <c r="E7" s="99"/>
      <c r="F7" s="98">
        <v>6</v>
      </c>
      <c r="G7" s="99"/>
      <c r="H7" s="98">
        <v>4</v>
      </c>
      <c r="I7" s="99">
        <v>1</v>
      </c>
      <c r="J7" s="114">
        <v>7</v>
      </c>
      <c r="K7" s="99"/>
      <c r="L7" s="98">
        <v>8</v>
      </c>
      <c r="M7" s="99" t="s">
        <v>225</v>
      </c>
      <c r="N7" s="98">
        <v>9</v>
      </c>
      <c r="O7" s="182">
        <v>9</v>
      </c>
      <c r="P7" s="99" t="s">
        <v>225</v>
      </c>
      <c r="Q7" s="98">
        <v>8</v>
      </c>
      <c r="R7" s="107">
        <f t="shared" si="2"/>
        <v>6.5</v>
      </c>
      <c r="S7" s="45">
        <f t="shared" si="1"/>
        <v>7</v>
      </c>
      <c r="T7" s="59" t="s">
        <v>34</v>
      </c>
      <c r="U7" s="1">
        <f>B26-SUM(U3:U6)</f>
        <v>0</v>
      </c>
      <c r="V7" s="57">
        <f>U7/$B$26</f>
        <v>0</v>
      </c>
    </row>
    <row r="8" spans="1:19" ht="12.75">
      <c r="A8" s="3">
        <f t="shared" si="0"/>
        <v>9.714285714285714</v>
      </c>
      <c r="B8" s="2">
        <v>6</v>
      </c>
      <c r="C8" s="2" t="s">
        <v>122</v>
      </c>
      <c r="D8" s="82">
        <v>6</v>
      </c>
      <c r="E8" s="99"/>
      <c r="F8" s="98">
        <v>9</v>
      </c>
      <c r="G8" s="99"/>
      <c r="H8" s="98">
        <v>10</v>
      </c>
      <c r="I8" s="99"/>
      <c r="J8" s="98">
        <v>10</v>
      </c>
      <c r="K8" s="99"/>
      <c r="L8" s="98">
        <v>10</v>
      </c>
      <c r="M8" s="99"/>
      <c r="N8" s="98">
        <v>10</v>
      </c>
      <c r="O8" s="182">
        <v>10</v>
      </c>
      <c r="P8" s="99"/>
      <c r="Q8" s="98">
        <v>9</v>
      </c>
      <c r="R8" s="107">
        <f t="shared" si="2"/>
        <v>9.714285714285714</v>
      </c>
      <c r="S8" s="8">
        <f t="shared" si="1"/>
        <v>10</v>
      </c>
    </row>
    <row r="9" spans="1:19" ht="12.75">
      <c r="A9" s="3">
        <f t="shared" si="0"/>
        <v>7.571428571428571</v>
      </c>
      <c r="B9" s="2">
        <v>7</v>
      </c>
      <c r="C9" s="2" t="s">
        <v>123</v>
      </c>
      <c r="D9" s="82">
        <v>7</v>
      </c>
      <c r="E9" s="99" t="s">
        <v>225</v>
      </c>
      <c r="F9" s="98">
        <v>8</v>
      </c>
      <c r="G9" s="99"/>
      <c r="H9" s="98">
        <v>7</v>
      </c>
      <c r="I9" s="99"/>
      <c r="J9" s="98">
        <v>10</v>
      </c>
      <c r="K9" s="99"/>
      <c r="L9" s="98">
        <v>9</v>
      </c>
      <c r="M9" s="99"/>
      <c r="N9" s="114">
        <v>6</v>
      </c>
      <c r="O9" s="162">
        <v>7</v>
      </c>
      <c r="P9" s="97"/>
      <c r="Q9" s="114">
        <v>6</v>
      </c>
      <c r="R9" s="107">
        <f t="shared" si="2"/>
        <v>7.571428571428571</v>
      </c>
      <c r="S9" s="8">
        <f t="shared" si="1"/>
        <v>8</v>
      </c>
    </row>
    <row r="10" spans="1:19" ht="12.75">
      <c r="A10" s="3">
        <f t="shared" si="0"/>
        <v>9.571428571428571</v>
      </c>
      <c r="B10" s="2">
        <v>8</v>
      </c>
      <c r="C10" s="2" t="s">
        <v>124</v>
      </c>
      <c r="D10" s="82">
        <v>8</v>
      </c>
      <c r="E10" s="97"/>
      <c r="F10" s="98">
        <v>10</v>
      </c>
      <c r="G10" s="99"/>
      <c r="H10" s="98">
        <v>9</v>
      </c>
      <c r="I10" s="99"/>
      <c r="J10" s="98">
        <v>10</v>
      </c>
      <c r="K10" s="99"/>
      <c r="L10" s="98">
        <v>10</v>
      </c>
      <c r="M10" s="99"/>
      <c r="N10" s="98">
        <v>10</v>
      </c>
      <c r="O10" s="162">
        <v>9</v>
      </c>
      <c r="P10" s="97"/>
      <c r="Q10" s="114">
        <v>9</v>
      </c>
      <c r="R10" s="107">
        <f t="shared" si="2"/>
        <v>9.571428571428571</v>
      </c>
      <c r="S10" s="8">
        <f t="shared" si="1"/>
        <v>10</v>
      </c>
    </row>
    <row r="11" spans="1:19" ht="12.75">
      <c r="A11" s="3">
        <f t="shared" si="0"/>
        <v>9.714285714285714</v>
      </c>
      <c r="B11" s="2">
        <v>9</v>
      </c>
      <c r="C11" s="2" t="s">
        <v>125</v>
      </c>
      <c r="D11" s="82">
        <v>9</v>
      </c>
      <c r="E11" s="97"/>
      <c r="F11" s="98">
        <v>8</v>
      </c>
      <c r="G11" s="99"/>
      <c r="H11" s="98">
        <v>10</v>
      </c>
      <c r="I11" s="99"/>
      <c r="J11" s="98">
        <v>10</v>
      </c>
      <c r="K11" s="99"/>
      <c r="L11" s="98">
        <v>10</v>
      </c>
      <c r="M11" s="99"/>
      <c r="N11" s="98">
        <v>10</v>
      </c>
      <c r="O11" s="182">
        <v>10</v>
      </c>
      <c r="P11" s="99"/>
      <c r="Q11" s="98">
        <v>10</v>
      </c>
      <c r="R11" s="107">
        <f t="shared" si="2"/>
        <v>9.714285714285714</v>
      </c>
      <c r="S11" s="8">
        <f t="shared" si="1"/>
        <v>10</v>
      </c>
    </row>
    <row r="12" spans="1:24" ht="12.75">
      <c r="A12" s="3">
        <f t="shared" si="0"/>
        <v>8.714285714285714</v>
      </c>
      <c r="B12" s="2">
        <v>10</v>
      </c>
      <c r="C12" s="2" t="s">
        <v>99</v>
      </c>
      <c r="D12" s="82">
        <v>10</v>
      </c>
      <c r="E12" s="99"/>
      <c r="F12" s="98">
        <v>9</v>
      </c>
      <c r="G12" s="97"/>
      <c r="H12" s="98">
        <v>10</v>
      </c>
      <c r="I12" s="97"/>
      <c r="J12" s="98">
        <v>6</v>
      </c>
      <c r="K12" s="99"/>
      <c r="L12" s="98">
        <v>10</v>
      </c>
      <c r="M12" s="99"/>
      <c r="N12" s="98">
        <v>10</v>
      </c>
      <c r="O12" s="182">
        <v>7</v>
      </c>
      <c r="P12" s="99"/>
      <c r="Q12" s="98">
        <v>9</v>
      </c>
      <c r="R12" s="107">
        <f t="shared" si="2"/>
        <v>8.714285714285714</v>
      </c>
      <c r="S12" s="8">
        <f t="shared" si="1"/>
        <v>9</v>
      </c>
      <c r="V12" s="3"/>
      <c r="W12" s="3"/>
      <c r="X12" s="3"/>
    </row>
    <row r="13" spans="1:19" ht="12.75">
      <c r="A13" s="3">
        <f t="shared" si="0"/>
        <v>8.428571428571429</v>
      </c>
      <c r="B13" s="2">
        <v>11</v>
      </c>
      <c r="C13" s="2" t="s">
        <v>126</v>
      </c>
      <c r="D13" s="82">
        <v>11</v>
      </c>
      <c r="E13" s="99"/>
      <c r="F13" s="98">
        <v>9</v>
      </c>
      <c r="G13" s="99"/>
      <c r="H13" s="98">
        <v>9</v>
      </c>
      <c r="I13" s="99"/>
      <c r="J13" s="114">
        <v>6</v>
      </c>
      <c r="K13" s="99"/>
      <c r="L13" s="98">
        <v>8</v>
      </c>
      <c r="M13" s="99"/>
      <c r="N13" s="98">
        <v>8</v>
      </c>
      <c r="O13" s="162">
        <v>9</v>
      </c>
      <c r="P13" s="97"/>
      <c r="Q13" s="114">
        <v>10</v>
      </c>
      <c r="R13" s="107">
        <f t="shared" si="2"/>
        <v>8.428571428571429</v>
      </c>
      <c r="S13" s="8">
        <v>9</v>
      </c>
    </row>
    <row r="14" spans="1:19" ht="13.5" thickBot="1">
      <c r="A14" s="3">
        <f t="shared" si="0"/>
        <v>9</v>
      </c>
      <c r="B14" s="2">
        <v>12</v>
      </c>
      <c r="C14" s="2" t="s">
        <v>127</v>
      </c>
      <c r="D14" s="82">
        <v>12</v>
      </c>
      <c r="E14" s="99"/>
      <c r="F14" s="98">
        <v>7</v>
      </c>
      <c r="G14" s="99"/>
      <c r="H14" s="98">
        <v>9</v>
      </c>
      <c r="I14" s="99"/>
      <c r="J14" s="98">
        <v>9</v>
      </c>
      <c r="K14" s="99"/>
      <c r="L14" s="98">
        <v>9</v>
      </c>
      <c r="M14" s="99" t="s">
        <v>225</v>
      </c>
      <c r="N14" s="98">
        <v>10</v>
      </c>
      <c r="O14" s="182">
        <v>10</v>
      </c>
      <c r="P14" s="205"/>
      <c r="Q14" s="206">
        <v>9</v>
      </c>
      <c r="R14" s="107">
        <f t="shared" si="2"/>
        <v>9</v>
      </c>
      <c r="S14" s="8">
        <f t="shared" si="1"/>
        <v>9</v>
      </c>
    </row>
    <row r="15" spans="2:27" ht="16.5" customHeight="1" thickBot="1">
      <c r="B15" s="76" t="s">
        <v>79</v>
      </c>
      <c r="C15" s="77" t="s">
        <v>26</v>
      </c>
      <c r="D15" s="78" t="s">
        <v>80</v>
      </c>
      <c r="E15" s="93">
        <v>41900</v>
      </c>
      <c r="F15" s="94">
        <v>41907</v>
      </c>
      <c r="G15" s="93">
        <v>41913</v>
      </c>
      <c r="H15" s="94">
        <v>41920</v>
      </c>
      <c r="I15" s="93">
        <v>41928</v>
      </c>
      <c r="J15" s="94" t="s">
        <v>254</v>
      </c>
      <c r="K15" s="93">
        <v>41948</v>
      </c>
      <c r="L15" s="94">
        <v>41955</v>
      </c>
      <c r="M15" s="93">
        <v>41962</v>
      </c>
      <c r="N15" s="94">
        <v>41969</v>
      </c>
      <c r="O15" s="164">
        <v>41976</v>
      </c>
      <c r="P15" s="93">
        <v>41984</v>
      </c>
      <c r="Q15" s="94">
        <v>41991</v>
      </c>
      <c r="R15" s="79" t="s">
        <v>24</v>
      </c>
      <c r="S15" s="80" t="s">
        <v>21</v>
      </c>
      <c r="T15" s="41"/>
      <c r="U15" s="41"/>
      <c r="V15" s="41"/>
      <c r="W15" s="41"/>
      <c r="X15" s="41"/>
      <c r="Y15" s="41"/>
      <c r="Z15" s="41"/>
      <c r="AA15" s="41"/>
    </row>
    <row r="16" spans="1:19" ht="12.75">
      <c r="A16" s="3">
        <f aca="true" t="shared" si="3" ref="A16:A26">R16</f>
        <v>9.285714285714286</v>
      </c>
      <c r="B16" s="46">
        <v>13</v>
      </c>
      <c r="C16" s="46" t="s">
        <v>142</v>
      </c>
      <c r="D16" s="81">
        <v>12</v>
      </c>
      <c r="E16" s="100"/>
      <c r="F16" s="96">
        <v>9</v>
      </c>
      <c r="G16" s="100"/>
      <c r="H16" s="96">
        <v>8</v>
      </c>
      <c r="I16" s="100"/>
      <c r="J16" s="96">
        <v>10</v>
      </c>
      <c r="K16" s="100"/>
      <c r="L16" s="96">
        <v>10</v>
      </c>
      <c r="M16" s="100"/>
      <c r="N16" s="96">
        <v>9</v>
      </c>
      <c r="O16" s="181">
        <v>9</v>
      </c>
      <c r="P16" s="169"/>
      <c r="Q16" s="168">
        <v>10</v>
      </c>
      <c r="R16" s="107">
        <f>AVERAGE(E16:Q16)</f>
        <v>9.285714285714286</v>
      </c>
      <c r="S16" s="45">
        <v>10</v>
      </c>
    </row>
    <row r="17" spans="1:19" ht="12.75">
      <c r="A17" s="3">
        <f t="shared" si="3"/>
        <v>9</v>
      </c>
      <c r="B17" s="46">
        <v>14</v>
      </c>
      <c r="C17" s="46" t="s">
        <v>143</v>
      </c>
      <c r="D17" s="81">
        <v>3</v>
      </c>
      <c r="E17" s="100"/>
      <c r="F17" s="96">
        <v>9</v>
      </c>
      <c r="G17" s="100"/>
      <c r="H17" s="113">
        <v>8</v>
      </c>
      <c r="I17" s="100"/>
      <c r="J17" s="96">
        <v>10</v>
      </c>
      <c r="K17" s="100"/>
      <c r="L17" s="96">
        <v>8</v>
      </c>
      <c r="M17" s="100"/>
      <c r="N17" s="96">
        <v>9</v>
      </c>
      <c r="O17" s="181">
        <v>10</v>
      </c>
      <c r="P17" s="99"/>
      <c r="Q17" s="98">
        <v>9</v>
      </c>
      <c r="R17" s="107">
        <f aca="true" t="shared" si="4" ref="R17:R26">AVERAGE(E17:Q17)</f>
        <v>9</v>
      </c>
      <c r="S17" s="45">
        <f aca="true" t="shared" si="5" ref="S17:S26">ROUND(R17,0)</f>
        <v>9</v>
      </c>
    </row>
    <row r="18" spans="1:19" ht="12.75">
      <c r="A18" s="3">
        <f t="shared" si="3"/>
        <v>9.571428571428571</v>
      </c>
      <c r="B18" s="46">
        <v>15</v>
      </c>
      <c r="C18" s="46" t="s">
        <v>144</v>
      </c>
      <c r="D18" s="81">
        <v>6</v>
      </c>
      <c r="E18" s="99"/>
      <c r="F18" s="98">
        <v>8</v>
      </c>
      <c r="G18" s="99"/>
      <c r="H18" s="98">
        <v>10</v>
      </c>
      <c r="I18" s="99"/>
      <c r="J18" s="98">
        <v>10</v>
      </c>
      <c r="K18" s="99"/>
      <c r="L18" s="114">
        <v>10</v>
      </c>
      <c r="M18" s="99"/>
      <c r="N18" s="114">
        <v>10</v>
      </c>
      <c r="O18" s="182">
        <v>9</v>
      </c>
      <c r="P18" s="99"/>
      <c r="Q18" s="98">
        <v>10</v>
      </c>
      <c r="R18" s="107">
        <f t="shared" si="4"/>
        <v>9.571428571428571</v>
      </c>
      <c r="S18" s="45">
        <f t="shared" si="5"/>
        <v>10</v>
      </c>
    </row>
    <row r="19" spans="1:19" ht="12.75">
      <c r="A19" s="3">
        <f t="shared" si="3"/>
        <v>8.857142857142858</v>
      </c>
      <c r="B19" s="46">
        <v>16</v>
      </c>
      <c r="C19" s="2" t="s">
        <v>145</v>
      </c>
      <c r="D19" s="82">
        <v>13</v>
      </c>
      <c r="E19" s="99"/>
      <c r="F19" s="98">
        <v>9</v>
      </c>
      <c r="G19" s="99"/>
      <c r="H19" s="98">
        <v>8</v>
      </c>
      <c r="I19" s="99"/>
      <c r="J19" s="98">
        <v>9</v>
      </c>
      <c r="K19" s="99"/>
      <c r="L19" s="114">
        <v>10</v>
      </c>
      <c r="M19" s="99"/>
      <c r="N19" s="114">
        <v>8</v>
      </c>
      <c r="O19" s="182">
        <v>9</v>
      </c>
      <c r="P19" s="99"/>
      <c r="Q19" s="98">
        <v>9</v>
      </c>
      <c r="R19" s="107">
        <f t="shared" si="4"/>
        <v>8.857142857142858</v>
      </c>
      <c r="S19" s="45">
        <f t="shared" si="5"/>
        <v>9</v>
      </c>
    </row>
    <row r="20" spans="1:19" ht="12.75">
      <c r="A20" s="3">
        <f t="shared" si="3"/>
        <v>8.857142857142858</v>
      </c>
      <c r="B20" s="46">
        <v>17</v>
      </c>
      <c r="C20" s="2" t="s">
        <v>146</v>
      </c>
      <c r="D20" s="82">
        <v>10</v>
      </c>
      <c r="E20" s="99" t="s">
        <v>225</v>
      </c>
      <c r="F20" s="98">
        <v>8</v>
      </c>
      <c r="G20" s="99"/>
      <c r="H20" s="98">
        <v>10</v>
      </c>
      <c r="I20" s="99"/>
      <c r="J20" s="98">
        <v>7</v>
      </c>
      <c r="K20" s="99"/>
      <c r="L20" s="98">
        <v>10</v>
      </c>
      <c r="M20" s="99"/>
      <c r="N20" s="98">
        <v>9</v>
      </c>
      <c r="O20" s="182">
        <v>9</v>
      </c>
      <c r="P20" s="99"/>
      <c r="Q20" s="98">
        <v>9</v>
      </c>
      <c r="R20" s="107">
        <f t="shared" si="4"/>
        <v>8.857142857142858</v>
      </c>
      <c r="S20" s="8">
        <f t="shared" si="5"/>
        <v>9</v>
      </c>
    </row>
    <row r="21" spans="1:19" ht="12.75">
      <c r="A21" s="3">
        <f t="shared" si="3"/>
        <v>9.428571428571429</v>
      </c>
      <c r="B21" s="46">
        <v>18</v>
      </c>
      <c r="C21" s="2" t="s">
        <v>147</v>
      </c>
      <c r="D21" s="82">
        <v>2</v>
      </c>
      <c r="E21" s="99"/>
      <c r="F21" s="98">
        <v>9</v>
      </c>
      <c r="G21" s="99"/>
      <c r="H21" s="98">
        <v>8</v>
      </c>
      <c r="I21" s="99"/>
      <c r="J21" s="98">
        <v>9</v>
      </c>
      <c r="K21" s="99"/>
      <c r="L21" s="98">
        <v>10</v>
      </c>
      <c r="M21" s="99"/>
      <c r="N21" s="98">
        <v>10</v>
      </c>
      <c r="O21" s="182">
        <v>10</v>
      </c>
      <c r="P21" s="99"/>
      <c r="Q21" s="98">
        <v>10</v>
      </c>
      <c r="R21" s="107">
        <f t="shared" si="4"/>
        <v>9.428571428571429</v>
      </c>
      <c r="S21" s="8">
        <v>10</v>
      </c>
    </row>
    <row r="22" spans="1:19" ht="12.75">
      <c r="A22" s="3">
        <f t="shared" si="3"/>
        <v>9</v>
      </c>
      <c r="B22" s="46">
        <v>19</v>
      </c>
      <c r="C22" s="2" t="s">
        <v>148</v>
      </c>
      <c r="D22" s="82">
        <v>8</v>
      </c>
      <c r="E22" s="99"/>
      <c r="F22" s="98">
        <v>7</v>
      </c>
      <c r="G22" s="99"/>
      <c r="H22" s="98">
        <v>10</v>
      </c>
      <c r="I22" s="99"/>
      <c r="J22" s="98">
        <v>8</v>
      </c>
      <c r="K22" s="99"/>
      <c r="L22" s="98">
        <v>9</v>
      </c>
      <c r="M22" s="99"/>
      <c r="N22" s="98">
        <v>9</v>
      </c>
      <c r="O22" s="182">
        <v>10</v>
      </c>
      <c r="P22" s="99"/>
      <c r="Q22" s="98">
        <v>10</v>
      </c>
      <c r="R22" s="107">
        <f t="shared" si="4"/>
        <v>9</v>
      </c>
      <c r="S22" s="8">
        <f t="shared" si="5"/>
        <v>9</v>
      </c>
    </row>
    <row r="23" spans="1:19" ht="12.75">
      <c r="A23" s="3">
        <f t="shared" si="3"/>
        <v>7.142857142857143</v>
      </c>
      <c r="B23" s="46">
        <v>20</v>
      </c>
      <c r="C23" s="2" t="s">
        <v>149</v>
      </c>
      <c r="D23" s="82">
        <v>5</v>
      </c>
      <c r="E23" s="99"/>
      <c r="F23" s="98">
        <v>8</v>
      </c>
      <c r="G23" s="99"/>
      <c r="H23" s="98">
        <v>8</v>
      </c>
      <c r="I23" s="99"/>
      <c r="J23" s="98">
        <v>6</v>
      </c>
      <c r="K23" s="99"/>
      <c r="L23" s="98">
        <v>7</v>
      </c>
      <c r="M23" s="99" t="s">
        <v>225</v>
      </c>
      <c r="N23" s="114">
        <v>6</v>
      </c>
      <c r="O23" s="162">
        <v>7</v>
      </c>
      <c r="P23" s="97"/>
      <c r="Q23" s="114">
        <v>8</v>
      </c>
      <c r="R23" s="107">
        <f t="shared" si="4"/>
        <v>7.142857142857143</v>
      </c>
      <c r="S23" s="8">
        <f t="shared" si="5"/>
        <v>7</v>
      </c>
    </row>
    <row r="24" spans="1:19" ht="12.75">
      <c r="A24" s="3">
        <f t="shared" si="3"/>
        <v>8</v>
      </c>
      <c r="B24" s="46">
        <v>21</v>
      </c>
      <c r="C24" s="2" t="s">
        <v>150</v>
      </c>
      <c r="D24" s="82">
        <v>9</v>
      </c>
      <c r="E24" s="99"/>
      <c r="F24" s="98">
        <v>5</v>
      </c>
      <c r="G24" s="99"/>
      <c r="H24" s="98">
        <v>9</v>
      </c>
      <c r="I24" s="99"/>
      <c r="J24" s="98">
        <v>9</v>
      </c>
      <c r="K24" s="99" t="s">
        <v>225</v>
      </c>
      <c r="L24" s="98">
        <v>8</v>
      </c>
      <c r="M24" s="99"/>
      <c r="N24" s="98">
        <v>8</v>
      </c>
      <c r="O24" s="182">
        <v>9</v>
      </c>
      <c r="P24" s="99"/>
      <c r="Q24" s="98">
        <v>8</v>
      </c>
      <c r="R24" s="107">
        <f t="shared" si="4"/>
        <v>8</v>
      </c>
      <c r="S24" s="8">
        <f t="shared" si="5"/>
        <v>8</v>
      </c>
    </row>
    <row r="25" spans="1:19" ht="12.75">
      <c r="A25" s="3">
        <f t="shared" si="3"/>
        <v>6.857142857142857</v>
      </c>
      <c r="B25" s="46">
        <v>22</v>
      </c>
      <c r="C25" s="2" t="s">
        <v>151</v>
      </c>
      <c r="D25" s="82">
        <v>4</v>
      </c>
      <c r="E25" s="99"/>
      <c r="F25" s="98">
        <v>4</v>
      </c>
      <c r="G25" s="99"/>
      <c r="H25" s="98">
        <v>7</v>
      </c>
      <c r="I25" s="99"/>
      <c r="J25" s="98">
        <v>7</v>
      </c>
      <c r="K25" s="99"/>
      <c r="L25" s="98">
        <v>6</v>
      </c>
      <c r="M25" s="99"/>
      <c r="N25" s="98">
        <v>7</v>
      </c>
      <c r="O25" s="182">
        <v>9</v>
      </c>
      <c r="P25" s="99"/>
      <c r="Q25" s="98">
        <v>8</v>
      </c>
      <c r="R25" s="107">
        <f t="shared" si="4"/>
        <v>6.857142857142857</v>
      </c>
      <c r="S25" s="8">
        <f t="shared" si="5"/>
        <v>7</v>
      </c>
    </row>
    <row r="26" spans="1:19" ht="12.75">
      <c r="A26" s="3">
        <f t="shared" si="3"/>
        <v>9.142857142857142</v>
      </c>
      <c r="B26" s="46">
        <v>23</v>
      </c>
      <c r="C26" s="2" t="s">
        <v>152</v>
      </c>
      <c r="D26" s="82">
        <v>11</v>
      </c>
      <c r="E26" s="99"/>
      <c r="F26" s="98">
        <v>10</v>
      </c>
      <c r="G26" s="99"/>
      <c r="H26" s="98">
        <v>9</v>
      </c>
      <c r="I26" s="99"/>
      <c r="J26" s="98">
        <v>9</v>
      </c>
      <c r="K26" s="99"/>
      <c r="L26" s="98">
        <v>8</v>
      </c>
      <c r="M26" s="99"/>
      <c r="N26" s="98">
        <v>9</v>
      </c>
      <c r="O26" s="182">
        <v>10</v>
      </c>
      <c r="P26" s="99"/>
      <c r="Q26" s="98">
        <v>9</v>
      </c>
      <c r="R26" s="107">
        <f t="shared" si="4"/>
        <v>9.142857142857142</v>
      </c>
      <c r="S26" s="8">
        <f t="shared" si="5"/>
        <v>9</v>
      </c>
    </row>
    <row r="27" spans="2:19" s="5" customFormat="1" ht="12.75">
      <c r="B27" s="6"/>
      <c r="C27" s="246" t="s">
        <v>0</v>
      </c>
      <c r="D27" s="247"/>
      <c r="E27" s="101"/>
      <c r="F27" s="102">
        <f>AVERAGE(F3:F14,F16:F26)</f>
        <v>8</v>
      </c>
      <c r="G27" s="101"/>
      <c r="H27" s="102">
        <f>AVERAGE(H3:H14,H16:H26)</f>
        <v>8.391304347826088</v>
      </c>
      <c r="I27" s="101"/>
      <c r="J27" s="102">
        <f>AVERAGE(J3:J14,J16:J26)</f>
        <v>8.347826086956522</v>
      </c>
      <c r="K27" s="101"/>
      <c r="L27" s="102">
        <f>AVERAGE(L3:L14,L16:L26)</f>
        <v>8.695652173913043</v>
      </c>
      <c r="M27" s="101"/>
      <c r="N27" s="102">
        <f>AVERAGE(N3:N14,N16:N26)</f>
        <v>8.608695652173912</v>
      </c>
      <c r="O27" s="138">
        <f>AVERAGE(O3:O14,O16:O26)</f>
        <v>9.130434782608695</v>
      </c>
      <c r="P27" s="144"/>
      <c r="Q27" s="145">
        <f>AVERAGE(Q3:Q14,Q16:Q26)</f>
        <v>9.043478260869565</v>
      </c>
      <c r="R27" s="92">
        <f>AVERAGE(R3:R14,R16:R26)</f>
        <v>8.568322981366459</v>
      </c>
      <c r="S27" s="11">
        <f>AVERAGE(S3:S14,S16:S26)</f>
        <v>8.826086956521738</v>
      </c>
    </row>
    <row r="28" spans="2:19" s="5" customFormat="1" ht="13.5" thickBot="1">
      <c r="B28" s="6"/>
      <c r="C28" s="7"/>
      <c r="D28" s="87"/>
      <c r="E28" s="240" t="s">
        <v>61</v>
      </c>
      <c r="F28" s="242"/>
      <c r="G28" s="240" t="s">
        <v>62</v>
      </c>
      <c r="H28" s="242"/>
      <c r="I28" s="240" t="s">
        <v>63</v>
      </c>
      <c r="J28" s="242"/>
      <c r="K28" s="240" t="s">
        <v>76</v>
      </c>
      <c r="L28" s="242"/>
      <c r="M28" s="240" t="s">
        <v>69</v>
      </c>
      <c r="N28" s="242"/>
      <c r="O28" s="179" t="s">
        <v>66</v>
      </c>
      <c r="P28" s="240" t="s">
        <v>70</v>
      </c>
      <c r="Q28" s="242"/>
      <c r="R28" s="108"/>
      <c r="S28" s="9"/>
    </row>
    <row r="29" spans="2:19" ht="13.5" thickBot="1">
      <c r="B29" s="232" t="s">
        <v>36</v>
      </c>
      <c r="C29" s="232"/>
      <c r="D29" s="233"/>
      <c r="E29" s="234" t="s">
        <v>83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44"/>
      <c r="Q29" s="236"/>
      <c r="R29" s="84">
        <f>S29/B26</f>
        <v>1</v>
      </c>
      <c r="S29" s="8">
        <f>COUNTIF(S3:S26,"&gt;3")</f>
        <v>23</v>
      </c>
    </row>
    <row r="30" spans="2:19" ht="12.75">
      <c r="B30" s="233" t="s">
        <v>48</v>
      </c>
      <c r="C30" s="237"/>
      <c r="D30" s="249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180"/>
      <c r="Q30" s="180"/>
      <c r="R30" s="84">
        <f>S30/B26</f>
        <v>1</v>
      </c>
      <c r="S30" s="8">
        <f>COUNTIF(S3:S26,"&gt;6")</f>
        <v>23</v>
      </c>
    </row>
    <row r="32" spans="3:4" ht="12.75">
      <c r="C32" s="25" t="s">
        <v>86</v>
      </c>
      <c r="D32" t="s">
        <v>108</v>
      </c>
    </row>
    <row r="33" ht="12.75">
      <c r="D33" t="s">
        <v>109</v>
      </c>
    </row>
  </sheetData>
  <sheetProtection/>
  <mergeCells count="11">
    <mergeCell ref="C1:J1"/>
    <mergeCell ref="C27:D27"/>
    <mergeCell ref="E28:F28"/>
    <mergeCell ref="G28:H28"/>
    <mergeCell ref="I28:J28"/>
    <mergeCell ref="B29:D29"/>
    <mergeCell ref="P28:Q28"/>
    <mergeCell ref="E29:Q29"/>
    <mergeCell ref="B30:D30"/>
    <mergeCell ref="K28:L28"/>
    <mergeCell ref="M28:N28"/>
  </mergeCells>
  <conditionalFormatting sqref="S16:S26 S3:S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4 R16:R2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95" zoomScaleNormal="95" workbookViewId="0" topLeftCell="B25">
      <selection activeCell="S3" sqref="S3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375" style="0" customWidth="1"/>
    <col min="4" max="4" width="8.00390625" style="0" customWidth="1"/>
    <col min="5" max="5" width="5.125" style="0" customWidth="1"/>
    <col min="6" max="6" width="4.75390625" style="0" customWidth="1"/>
    <col min="7" max="7" width="5.375" style="0" customWidth="1"/>
    <col min="8" max="8" width="6.00390625" style="0" customWidth="1"/>
    <col min="9" max="9" width="5.875" style="0" bestFit="1" customWidth="1"/>
    <col min="10" max="10" width="5.75390625" style="0" customWidth="1"/>
    <col min="11" max="12" width="5.875" style="0" bestFit="1" customWidth="1"/>
    <col min="13" max="13" width="5.625" style="0" customWidth="1"/>
    <col min="14" max="14" width="5.125" style="0" customWidth="1"/>
    <col min="15" max="17" width="5.87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245" t="s">
        <v>153</v>
      </c>
      <c r="D1" s="245"/>
      <c r="E1" s="245"/>
      <c r="F1" s="245"/>
      <c r="G1" s="245"/>
      <c r="H1" s="245"/>
      <c r="I1" s="245"/>
      <c r="J1" s="245"/>
      <c r="K1" s="72"/>
      <c r="L1" s="72"/>
      <c r="M1" s="72"/>
      <c r="N1" s="72"/>
      <c r="O1" s="72"/>
      <c r="P1" s="41"/>
      <c r="Q1" s="41"/>
      <c r="R1" s="72"/>
      <c r="S1" s="72"/>
      <c r="T1" s="41"/>
      <c r="U1" s="41"/>
      <c r="V1" s="41"/>
      <c r="W1" s="41"/>
      <c r="X1" s="41"/>
      <c r="Y1" s="41"/>
      <c r="Z1" s="74"/>
      <c r="AA1" s="75"/>
      <c r="AD1" s="14"/>
      <c r="AE1" s="15"/>
    </row>
    <row r="2" spans="2:27" ht="16.5" customHeight="1" thickBot="1">
      <c r="B2" s="76" t="s">
        <v>79</v>
      </c>
      <c r="C2" s="77" t="s">
        <v>26</v>
      </c>
      <c r="D2" s="78" t="s">
        <v>80</v>
      </c>
      <c r="E2" s="93">
        <v>41891</v>
      </c>
      <c r="F2" s="94">
        <v>41905</v>
      </c>
      <c r="G2" s="93">
        <v>41913</v>
      </c>
      <c r="H2" s="94">
        <v>41920</v>
      </c>
      <c r="I2" s="93">
        <v>41933</v>
      </c>
      <c r="J2" s="94">
        <v>41940</v>
      </c>
      <c r="K2" s="93">
        <v>41948</v>
      </c>
      <c r="L2" s="94">
        <v>41955</v>
      </c>
      <c r="M2" s="93">
        <v>41968</v>
      </c>
      <c r="N2" s="94">
        <v>41975</v>
      </c>
      <c r="O2" s="164">
        <v>41982</v>
      </c>
      <c r="P2" s="93">
        <v>41988</v>
      </c>
      <c r="Q2" s="94">
        <v>41990</v>
      </c>
      <c r="R2" s="79" t="s">
        <v>24</v>
      </c>
      <c r="S2" s="80" t="s">
        <v>21</v>
      </c>
      <c r="T2" s="41"/>
      <c r="U2" s="41"/>
      <c r="V2" s="41"/>
      <c r="W2" s="41"/>
      <c r="X2" s="41"/>
      <c r="Y2" s="41"/>
      <c r="Z2" s="41"/>
      <c r="AA2" s="41"/>
    </row>
    <row r="3" spans="1:22" ht="12.75">
      <c r="A3" s="3">
        <f aca="true" t="shared" si="0" ref="A3:A15">R3</f>
        <v>7.857142857142857</v>
      </c>
      <c r="B3" s="46">
        <v>1</v>
      </c>
      <c r="C3" s="176" t="s">
        <v>129</v>
      </c>
      <c r="D3" s="81">
        <v>12</v>
      </c>
      <c r="E3" s="95"/>
      <c r="F3" s="113">
        <v>4</v>
      </c>
      <c r="G3" s="95"/>
      <c r="H3" s="113">
        <v>9</v>
      </c>
      <c r="I3" s="95"/>
      <c r="J3" s="113">
        <v>9</v>
      </c>
      <c r="K3" s="95"/>
      <c r="L3" s="113">
        <v>10</v>
      </c>
      <c r="M3" s="95"/>
      <c r="N3" s="113">
        <v>8</v>
      </c>
      <c r="O3" s="212">
        <v>9</v>
      </c>
      <c r="P3" s="166"/>
      <c r="Q3" s="170">
        <v>6</v>
      </c>
      <c r="R3" s="107">
        <f>AVERAGE(E3:Q3)</f>
        <v>7.857142857142857</v>
      </c>
      <c r="S3" s="8">
        <f>ROUND(R3,0)</f>
        <v>8</v>
      </c>
      <c r="T3" s="1" t="s">
        <v>30</v>
      </c>
      <c r="U3" s="1">
        <f>COUNTIF(S3:S28,"&gt;8")</f>
        <v>5</v>
      </c>
      <c r="V3" s="57">
        <f>U3/$B$28</f>
        <v>0.2</v>
      </c>
    </row>
    <row r="4" spans="1:22" ht="12.75">
      <c r="A4" s="3">
        <f t="shared" si="0"/>
        <v>6</v>
      </c>
      <c r="B4" s="2">
        <v>2</v>
      </c>
      <c r="C4" s="46" t="s">
        <v>130</v>
      </c>
      <c r="D4" s="81">
        <v>8</v>
      </c>
      <c r="E4" s="97">
        <v>2</v>
      </c>
      <c r="F4" s="114">
        <v>4</v>
      </c>
      <c r="G4" s="99"/>
      <c r="H4" s="98">
        <v>4</v>
      </c>
      <c r="I4" s="99"/>
      <c r="J4" s="98">
        <v>6</v>
      </c>
      <c r="K4" s="99" t="s">
        <v>225</v>
      </c>
      <c r="L4" s="98">
        <v>8</v>
      </c>
      <c r="M4" s="99"/>
      <c r="N4" s="98">
        <v>9</v>
      </c>
      <c r="O4" s="182">
        <v>9</v>
      </c>
      <c r="P4" s="99"/>
      <c r="Q4" s="98">
        <v>6</v>
      </c>
      <c r="R4" s="107">
        <f aca="true" t="shared" si="1" ref="R4:R15">AVERAGE(E4:Q4)</f>
        <v>6</v>
      </c>
      <c r="S4" s="8">
        <f>ROUND(R4,0)</f>
        <v>6</v>
      </c>
      <c r="T4" s="1" t="s">
        <v>31</v>
      </c>
      <c r="U4" s="58">
        <f>COUNTIF(S3:S28,7)+COUNTIF(S3:S28,8)</f>
        <v>9</v>
      </c>
      <c r="V4" s="57">
        <f>U4/$B$28</f>
        <v>0.36</v>
      </c>
    </row>
    <row r="5" spans="1:22" ht="12.75">
      <c r="A5" s="3">
        <f t="shared" si="0"/>
        <v>7.571428571428571</v>
      </c>
      <c r="B5" s="2">
        <v>3</v>
      </c>
      <c r="C5" s="46" t="s">
        <v>81</v>
      </c>
      <c r="D5" s="81">
        <v>3</v>
      </c>
      <c r="E5" s="97"/>
      <c r="F5" s="98">
        <v>8</v>
      </c>
      <c r="G5" s="99"/>
      <c r="H5" s="114">
        <v>8</v>
      </c>
      <c r="I5" s="99"/>
      <c r="J5" s="114">
        <v>4</v>
      </c>
      <c r="K5" s="97"/>
      <c r="L5" s="114">
        <v>9</v>
      </c>
      <c r="M5" s="99"/>
      <c r="N5" s="114">
        <v>6</v>
      </c>
      <c r="O5" s="182">
        <v>9</v>
      </c>
      <c r="P5" s="99"/>
      <c r="Q5" s="98">
        <v>9</v>
      </c>
      <c r="R5" s="107">
        <f t="shared" si="1"/>
        <v>7.571428571428571</v>
      </c>
      <c r="S5" s="8">
        <f>ROUND(R5,0)</f>
        <v>8</v>
      </c>
      <c r="T5" s="1" t="s">
        <v>32</v>
      </c>
      <c r="U5" s="58">
        <f>COUNTIF(S3:S28,4)+COUNTIF(S3:S28,5)+COUNTIF(S3:S28,6)</f>
        <v>11</v>
      </c>
      <c r="V5" s="57">
        <f>U5/$B$28</f>
        <v>0.44</v>
      </c>
    </row>
    <row r="6" spans="1:22" ht="12.75">
      <c r="A6" s="3">
        <f t="shared" si="0"/>
        <v>4</v>
      </c>
      <c r="B6" s="2">
        <v>4</v>
      </c>
      <c r="C6" s="175" t="s">
        <v>131</v>
      </c>
      <c r="D6" s="82">
        <v>1</v>
      </c>
      <c r="E6" s="99">
        <v>1</v>
      </c>
      <c r="F6" s="114">
        <v>4</v>
      </c>
      <c r="G6" s="99">
        <v>2</v>
      </c>
      <c r="H6" s="114">
        <v>7</v>
      </c>
      <c r="I6" s="99">
        <v>1</v>
      </c>
      <c r="J6" s="114">
        <v>4</v>
      </c>
      <c r="K6" s="99"/>
      <c r="L6" s="98">
        <v>5</v>
      </c>
      <c r="M6" s="99"/>
      <c r="N6" s="114">
        <v>4</v>
      </c>
      <c r="O6" s="162">
        <v>6</v>
      </c>
      <c r="P6" s="97"/>
      <c r="Q6" s="114">
        <v>6</v>
      </c>
      <c r="R6" s="107">
        <f t="shared" si="1"/>
        <v>4</v>
      </c>
      <c r="S6" s="8">
        <f>ROUND(R6,0)</f>
        <v>4</v>
      </c>
      <c r="T6" s="1" t="s">
        <v>33</v>
      </c>
      <c r="U6" s="1">
        <f>COUNTIF(S3:S28,"&lt;4")</f>
        <v>0</v>
      </c>
      <c r="V6" s="57">
        <f>U6/$B$28</f>
        <v>0</v>
      </c>
    </row>
    <row r="7" spans="1:22" ht="12.75">
      <c r="A7" s="3">
        <f t="shared" si="0"/>
        <v>7.428571428571429</v>
      </c>
      <c r="B7" s="2">
        <v>5</v>
      </c>
      <c r="C7" s="46" t="s">
        <v>132</v>
      </c>
      <c r="D7" s="81">
        <v>5</v>
      </c>
      <c r="E7" s="99"/>
      <c r="F7" s="114">
        <v>7</v>
      </c>
      <c r="G7" s="99"/>
      <c r="H7" s="114">
        <v>7</v>
      </c>
      <c r="I7" s="99"/>
      <c r="J7" s="98">
        <v>6</v>
      </c>
      <c r="K7" s="99"/>
      <c r="L7" s="98">
        <v>6</v>
      </c>
      <c r="M7" s="99"/>
      <c r="N7" s="98">
        <v>9</v>
      </c>
      <c r="O7" s="182">
        <v>7</v>
      </c>
      <c r="P7" s="99"/>
      <c r="Q7" s="98">
        <v>10</v>
      </c>
      <c r="R7" s="107">
        <f t="shared" si="1"/>
        <v>7.428571428571429</v>
      </c>
      <c r="S7" s="8">
        <v>8</v>
      </c>
      <c r="T7" s="59" t="s">
        <v>34</v>
      </c>
      <c r="U7" s="1">
        <f>B28-SUM(U3:U6)</f>
        <v>0</v>
      </c>
      <c r="V7" s="57">
        <f>U7/$B$28</f>
        <v>0</v>
      </c>
    </row>
    <row r="8" spans="1:19" ht="12.75">
      <c r="A8" s="3">
        <f t="shared" si="0"/>
        <v>9</v>
      </c>
      <c r="B8" s="2">
        <v>6</v>
      </c>
      <c r="C8" s="2" t="s">
        <v>133</v>
      </c>
      <c r="D8" s="82">
        <v>11</v>
      </c>
      <c r="E8" s="99"/>
      <c r="F8" s="98">
        <v>10</v>
      </c>
      <c r="G8" s="99"/>
      <c r="H8" s="98">
        <v>9</v>
      </c>
      <c r="I8" s="99"/>
      <c r="J8" s="98">
        <v>9</v>
      </c>
      <c r="K8" s="99"/>
      <c r="L8" s="98">
        <v>8</v>
      </c>
      <c r="M8" s="99"/>
      <c r="N8" s="98">
        <v>9</v>
      </c>
      <c r="O8" s="182">
        <v>10</v>
      </c>
      <c r="P8" s="99"/>
      <c r="Q8" s="98">
        <v>8</v>
      </c>
      <c r="R8" s="107">
        <f t="shared" si="1"/>
        <v>9</v>
      </c>
      <c r="S8" s="8">
        <f aca="true" t="shared" si="2" ref="S8:S15">ROUND(R8,0)</f>
        <v>9</v>
      </c>
    </row>
    <row r="9" spans="1:19" ht="12.75">
      <c r="A9" s="3">
        <f t="shared" si="0"/>
        <v>7.428571428571429</v>
      </c>
      <c r="B9" s="2">
        <v>7</v>
      </c>
      <c r="C9" s="2" t="s">
        <v>134</v>
      </c>
      <c r="D9" s="82">
        <v>6</v>
      </c>
      <c r="E9" s="99"/>
      <c r="F9" s="114">
        <v>4</v>
      </c>
      <c r="G9" s="99"/>
      <c r="H9" s="114">
        <v>9</v>
      </c>
      <c r="I9" s="99"/>
      <c r="J9" s="98">
        <v>7</v>
      </c>
      <c r="K9" s="99"/>
      <c r="L9" s="98">
        <v>9</v>
      </c>
      <c r="M9" s="99"/>
      <c r="N9" s="98">
        <v>5</v>
      </c>
      <c r="O9" s="162">
        <v>8</v>
      </c>
      <c r="P9" s="97"/>
      <c r="Q9" s="114">
        <v>10</v>
      </c>
      <c r="R9" s="107">
        <f t="shared" si="1"/>
        <v>7.428571428571429</v>
      </c>
      <c r="S9" s="8">
        <v>8</v>
      </c>
    </row>
    <row r="10" spans="1:19" ht="12.75">
      <c r="A10" s="3">
        <f t="shared" si="0"/>
        <v>5.777777777777778</v>
      </c>
      <c r="B10" s="2">
        <v>8</v>
      </c>
      <c r="C10" s="2" t="s">
        <v>135</v>
      </c>
      <c r="D10" s="82">
        <v>9</v>
      </c>
      <c r="E10" s="99">
        <v>1</v>
      </c>
      <c r="F10" s="114">
        <v>6</v>
      </c>
      <c r="G10" s="99">
        <v>1</v>
      </c>
      <c r="H10" s="114">
        <v>7</v>
      </c>
      <c r="I10" s="99"/>
      <c r="J10" s="98">
        <v>7</v>
      </c>
      <c r="K10" s="99" t="s">
        <v>225</v>
      </c>
      <c r="L10" s="98">
        <v>7</v>
      </c>
      <c r="M10" s="99"/>
      <c r="N10" s="98">
        <v>7</v>
      </c>
      <c r="O10" s="182">
        <v>9</v>
      </c>
      <c r="P10" s="99"/>
      <c r="Q10" s="98">
        <v>7</v>
      </c>
      <c r="R10" s="107">
        <f t="shared" si="1"/>
        <v>5.777777777777778</v>
      </c>
      <c r="S10" s="8">
        <f t="shared" si="2"/>
        <v>6</v>
      </c>
    </row>
    <row r="11" spans="1:19" ht="12.75">
      <c r="A11" s="3">
        <f t="shared" si="0"/>
        <v>9.428571428571429</v>
      </c>
      <c r="B11" s="2">
        <v>9</v>
      </c>
      <c r="C11" s="2" t="s">
        <v>136</v>
      </c>
      <c r="D11" s="82">
        <v>4</v>
      </c>
      <c r="E11" s="97"/>
      <c r="F11" s="114">
        <v>9</v>
      </c>
      <c r="G11" s="99"/>
      <c r="H11" s="114">
        <v>10</v>
      </c>
      <c r="I11" s="99"/>
      <c r="J11" s="98">
        <v>9</v>
      </c>
      <c r="K11" s="99"/>
      <c r="L11" s="98">
        <v>10</v>
      </c>
      <c r="M11" s="99"/>
      <c r="N11" s="98">
        <v>8</v>
      </c>
      <c r="O11" s="182">
        <v>10</v>
      </c>
      <c r="P11" s="99"/>
      <c r="Q11" s="98">
        <v>10</v>
      </c>
      <c r="R11" s="107">
        <f t="shared" si="1"/>
        <v>9.428571428571429</v>
      </c>
      <c r="S11" s="8">
        <v>10</v>
      </c>
    </row>
    <row r="12" spans="1:19" ht="12.75">
      <c r="A12" s="3">
        <f t="shared" si="0"/>
        <v>5.111111111111111</v>
      </c>
      <c r="B12" s="2">
        <v>10</v>
      </c>
      <c r="C12" s="2" t="s">
        <v>137</v>
      </c>
      <c r="D12" s="82">
        <v>7</v>
      </c>
      <c r="E12" s="99">
        <v>1</v>
      </c>
      <c r="F12" s="114">
        <v>6</v>
      </c>
      <c r="G12" s="97">
        <v>2</v>
      </c>
      <c r="H12" s="114">
        <v>7</v>
      </c>
      <c r="I12" s="97"/>
      <c r="J12" s="98">
        <v>6</v>
      </c>
      <c r="K12" s="99"/>
      <c r="L12" s="98">
        <v>5</v>
      </c>
      <c r="M12" s="99"/>
      <c r="N12" s="98">
        <v>7</v>
      </c>
      <c r="O12" s="162">
        <v>6</v>
      </c>
      <c r="P12" s="97"/>
      <c r="Q12" s="114">
        <v>6</v>
      </c>
      <c r="R12" s="107">
        <f t="shared" si="1"/>
        <v>5.111111111111111</v>
      </c>
      <c r="S12" s="8">
        <f t="shared" si="2"/>
        <v>5</v>
      </c>
    </row>
    <row r="13" spans="1:19" ht="12.75">
      <c r="A13" s="3">
        <f t="shared" si="0"/>
        <v>5.5</v>
      </c>
      <c r="B13" s="2">
        <v>11</v>
      </c>
      <c r="C13" s="2" t="s">
        <v>138</v>
      </c>
      <c r="D13" s="82">
        <v>2</v>
      </c>
      <c r="E13" s="99">
        <v>1</v>
      </c>
      <c r="F13" s="114">
        <v>6</v>
      </c>
      <c r="G13" s="97">
        <v>1</v>
      </c>
      <c r="H13" s="114">
        <v>7</v>
      </c>
      <c r="I13" s="97" t="s">
        <v>225</v>
      </c>
      <c r="J13" s="98">
        <v>6</v>
      </c>
      <c r="K13" s="99">
        <v>1</v>
      </c>
      <c r="L13" s="114">
        <v>7</v>
      </c>
      <c r="M13" s="99"/>
      <c r="N13" s="98">
        <v>8</v>
      </c>
      <c r="O13" s="162">
        <v>9</v>
      </c>
      <c r="P13" s="97"/>
      <c r="Q13" s="114">
        <v>9</v>
      </c>
      <c r="R13" s="107">
        <f t="shared" si="1"/>
        <v>5.5</v>
      </c>
      <c r="S13" s="8">
        <f t="shared" si="2"/>
        <v>6</v>
      </c>
    </row>
    <row r="14" spans="1:19" ht="12.75">
      <c r="A14" s="3">
        <f t="shared" si="0"/>
        <v>9.285714285714286</v>
      </c>
      <c r="B14" s="2">
        <v>12</v>
      </c>
      <c r="C14" s="2" t="s">
        <v>139</v>
      </c>
      <c r="D14" s="82">
        <v>13</v>
      </c>
      <c r="E14" s="99"/>
      <c r="F14" s="98">
        <v>9</v>
      </c>
      <c r="G14" s="99"/>
      <c r="H14" s="114">
        <v>10</v>
      </c>
      <c r="I14" s="99"/>
      <c r="J14" s="98">
        <v>8</v>
      </c>
      <c r="K14" s="99"/>
      <c r="L14" s="98">
        <v>10</v>
      </c>
      <c r="M14" s="99"/>
      <c r="N14" s="98">
        <v>8</v>
      </c>
      <c r="O14" s="182">
        <v>10</v>
      </c>
      <c r="P14" s="99"/>
      <c r="Q14" s="98">
        <v>10</v>
      </c>
      <c r="R14" s="107">
        <f t="shared" si="1"/>
        <v>9.285714285714286</v>
      </c>
      <c r="S14" s="8">
        <v>10</v>
      </c>
    </row>
    <row r="15" spans="1:19" ht="13.5" thickBot="1">
      <c r="A15" s="3">
        <f t="shared" si="0"/>
        <v>5.111111111111111</v>
      </c>
      <c r="B15" s="2">
        <v>13</v>
      </c>
      <c r="C15" s="2" t="s">
        <v>140</v>
      </c>
      <c r="D15" s="82">
        <v>10</v>
      </c>
      <c r="E15" s="99">
        <v>1</v>
      </c>
      <c r="F15" s="114">
        <v>6</v>
      </c>
      <c r="G15" s="99">
        <v>1</v>
      </c>
      <c r="H15" s="114">
        <v>7</v>
      </c>
      <c r="I15" s="99"/>
      <c r="J15" s="98">
        <v>6</v>
      </c>
      <c r="K15" s="99" t="s">
        <v>225</v>
      </c>
      <c r="L15" s="98">
        <v>9</v>
      </c>
      <c r="M15" s="99"/>
      <c r="N15" s="98">
        <v>4</v>
      </c>
      <c r="O15" s="182">
        <v>6</v>
      </c>
      <c r="P15" s="213" t="s">
        <v>225</v>
      </c>
      <c r="Q15" s="214">
        <v>6</v>
      </c>
      <c r="R15" s="107">
        <f t="shared" si="1"/>
        <v>5.111111111111111</v>
      </c>
      <c r="S15" s="8">
        <f t="shared" si="2"/>
        <v>5</v>
      </c>
    </row>
    <row r="16" spans="2:27" ht="16.5" customHeight="1" thickBot="1">
      <c r="B16" s="76" t="s">
        <v>79</v>
      </c>
      <c r="C16" s="77" t="s">
        <v>26</v>
      </c>
      <c r="D16" s="78" t="s">
        <v>80</v>
      </c>
      <c r="E16" s="93">
        <v>41899</v>
      </c>
      <c r="F16" s="94">
        <v>41906</v>
      </c>
      <c r="G16" s="93">
        <v>41919</v>
      </c>
      <c r="H16" s="94">
        <v>41926</v>
      </c>
      <c r="I16" s="93">
        <v>41934</v>
      </c>
      <c r="J16" s="94">
        <v>41941</v>
      </c>
      <c r="K16" s="93">
        <v>41954</v>
      </c>
      <c r="L16" s="94">
        <v>41961</v>
      </c>
      <c r="M16" s="93">
        <v>41969</v>
      </c>
      <c r="N16" s="94">
        <v>41976</v>
      </c>
      <c r="O16" s="164">
        <v>41983</v>
      </c>
      <c r="P16" s="93">
        <v>41989</v>
      </c>
      <c r="Q16" s="94">
        <v>41996</v>
      </c>
      <c r="R16" s="79" t="s">
        <v>24</v>
      </c>
      <c r="S16" s="80" t="s">
        <v>21</v>
      </c>
      <c r="T16" s="41"/>
      <c r="U16" s="41"/>
      <c r="V16" s="41"/>
      <c r="W16" s="41"/>
      <c r="X16" s="41"/>
      <c r="Y16" s="41"/>
      <c r="Z16" s="41"/>
      <c r="AA16" s="41"/>
    </row>
    <row r="17" spans="1:19" ht="12.75">
      <c r="A17" s="3">
        <f aca="true" t="shared" si="3" ref="A17:A28">R17</f>
        <v>5.777777777777778</v>
      </c>
      <c r="B17" s="46">
        <v>14</v>
      </c>
      <c r="C17" s="46" t="s">
        <v>154</v>
      </c>
      <c r="D17" s="81">
        <v>6</v>
      </c>
      <c r="E17" s="100">
        <v>1</v>
      </c>
      <c r="F17" s="113">
        <v>6</v>
      </c>
      <c r="G17" s="95">
        <v>1</v>
      </c>
      <c r="H17" s="113">
        <v>7</v>
      </c>
      <c r="I17" s="100"/>
      <c r="J17" s="96">
        <v>7</v>
      </c>
      <c r="K17" s="100" t="s">
        <v>225</v>
      </c>
      <c r="L17" s="96">
        <v>9</v>
      </c>
      <c r="M17" s="100"/>
      <c r="N17" s="113">
        <v>4</v>
      </c>
      <c r="O17" s="182">
        <v>9</v>
      </c>
      <c r="P17" s="100"/>
      <c r="Q17" s="113">
        <v>8</v>
      </c>
      <c r="R17" s="107">
        <f>AVERAGE(E17:Q17)</f>
        <v>5.777777777777778</v>
      </c>
      <c r="S17" s="8">
        <f aca="true" t="shared" si="4" ref="S17:S27">ROUND(R17,0)</f>
        <v>6</v>
      </c>
    </row>
    <row r="18" spans="1:19" ht="12.75">
      <c r="A18" s="3">
        <f t="shared" si="3"/>
        <v>8.714285714285714</v>
      </c>
      <c r="B18" s="46">
        <v>15</v>
      </c>
      <c r="C18" s="46" t="s">
        <v>155</v>
      </c>
      <c r="D18" s="81">
        <v>9</v>
      </c>
      <c r="E18" s="100"/>
      <c r="F18" s="113">
        <v>7</v>
      </c>
      <c r="G18" s="100"/>
      <c r="H18" s="96">
        <v>9</v>
      </c>
      <c r="I18" s="100"/>
      <c r="J18" s="96">
        <v>10</v>
      </c>
      <c r="K18" s="100" t="s">
        <v>225</v>
      </c>
      <c r="L18" s="96">
        <v>8</v>
      </c>
      <c r="M18" s="100"/>
      <c r="N18" s="96">
        <v>10</v>
      </c>
      <c r="O18" s="181">
        <v>9</v>
      </c>
      <c r="P18" s="99"/>
      <c r="Q18" s="98">
        <v>8</v>
      </c>
      <c r="R18" s="107">
        <f aca="true" t="shared" si="5" ref="R18:R28">AVERAGE(E18:Q18)</f>
        <v>8.714285714285714</v>
      </c>
      <c r="S18" s="8">
        <f t="shared" si="4"/>
        <v>9</v>
      </c>
    </row>
    <row r="19" spans="1:19" ht="12.75">
      <c r="A19" s="3">
        <f t="shared" si="3"/>
        <v>3.5454545454545454</v>
      </c>
      <c r="B19" s="46">
        <v>16</v>
      </c>
      <c r="C19" s="46" t="s">
        <v>156</v>
      </c>
      <c r="D19" s="81">
        <v>8</v>
      </c>
      <c r="E19" s="99">
        <v>1</v>
      </c>
      <c r="F19" s="114">
        <v>6</v>
      </c>
      <c r="G19" s="99">
        <v>1</v>
      </c>
      <c r="H19" s="114">
        <v>6</v>
      </c>
      <c r="I19" s="99">
        <v>1</v>
      </c>
      <c r="J19" s="114">
        <v>4</v>
      </c>
      <c r="K19" s="97">
        <v>1</v>
      </c>
      <c r="L19" s="114">
        <v>4</v>
      </c>
      <c r="M19" s="99"/>
      <c r="N19" s="114">
        <v>5</v>
      </c>
      <c r="O19" s="182">
        <v>4</v>
      </c>
      <c r="P19" s="99"/>
      <c r="Q19" s="98">
        <v>6</v>
      </c>
      <c r="R19" s="107">
        <f t="shared" si="5"/>
        <v>3.5454545454545454</v>
      </c>
      <c r="S19" s="8">
        <f t="shared" si="4"/>
        <v>4</v>
      </c>
    </row>
    <row r="20" spans="1:19" ht="12.75">
      <c r="A20" s="3">
        <f t="shared" si="3"/>
        <v>5</v>
      </c>
      <c r="B20" s="46">
        <v>17</v>
      </c>
      <c r="C20" s="2" t="s">
        <v>157</v>
      </c>
      <c r="D20" s="82">
        <v>7</v>
      </c>
      <c r="E20" s="99"/>
      <c r="F20" s="98">
        <v>4</v>
      </c>
      <c r="G20" s="99"/>
      <c r="H20" s="114">
        <v>6</v>
      </c>
      <c r="I20" s="99"/>
      <c r="J20" s="114">
        <v>4</v>
      </c>
      <c r="K20" s="99">
        <v>2</v>
      </c>
      <c r="L20" s="114">
        <v>4</v>
      </c>
      <c r="M20" s="99"/>
      <c r="N20" s="98">
        <v>4</v>
      </c>
      <c r="O20" s="182">
        <v>9</v>
      </c>
      <c r="P20" s="99"/>
      <c r="Q20" s="98">
        <v>7</v>
      </c>
      <c r="R20" s="107">
        <f t="shared" si="5"/>
        <v>5</v>
      </c>
      <c r="S20" s="8">
        <f t="shared" si="4"/>
        <v>5</v>
      </c>
    </row>
    <row r="21" spans="1:19" ht="12.75">
      <c r="A21" s="3">
        <f t="shared" si="3"/>
        <v>7.142857142857143</v>
      </c>
      <c r="B21" s="46">
        <v>18</v>
      </c>
      <c r="C21" s="2" t="s">
        <v>158</v>
      </c>
      <c r="D21" s="82">
        <v>1</v>
      </c>
      <c r="E21" s="99" t="s">
        <v>225</v>
      </c>
      <c r="F21" s="98">
        <v>6</v>
      </c>
      <c r="G21" s="99"/>
      <c r="H21" s="98">
        <v>8</v>
      </c>
      <c r="I21" s="99"/>
      <c r="J21" s="98">
        <v>6</v>
      </c>
      <c r="K21" s="99"/>
      <c r="L21" s="98">
        <v>7</v>
      </c>
      <c r="M21" s="99"/>
      <c r="N21" s="114">
        <v>7</v>
      </c>
      <c r="O21" s="182">
        <v>10</v>
      </c>
      <c r="P21" s="99"/>
      <c r="Q21" s="98">
        <v>6</v>
      </c>
      <c r="R21" s="107">
        <f t="shared" si="5"/>
        <v>7.142857142857143</v>
      </c>
      <c r="S21" s="8">
        <f t="shared" si="4"/>
        <v>7</v>
      </c>
    </row>
    <row r="22" spans="1:19" ht="12.75">
      <c r="A22" s="3">
        <f t="shared" si="3"/>
        <v>6.571428571428571</v>
      </c>
      <c r="B22" s="46">
        <v>19</v>
      </c>
      <c r="C22" s="2" t="s">
        <v>250</v>
      </c>
      <c r="D22" s="82">
        <v>11</v>
      </c>
      <c r="E22" s="99"/>
      <c r="F22" s="98">
        <v>9</v>
      </c>
      <c r="G22" s="99"/>
      <c r="H22" s="98">
        <v>9</v>
      </c>
      <c r="I22" s="99"/>
      <c r="J22" s="98">
        <v>4</v>
      </c>
      <c r="K22" s="99"/>
      <c r="L22" s="114">
        <v>5</v>
      </c>
      <c r="M22" s="99"/>
      <c r="N22" s="114">
        <v>8</v>
      </c>
      <c r="O22" s="182">
        <v>6</v>
      </c>
      <c r="P22" s="99"/>
      <c r="Q22" s="98">
        <v>5</v>
      </c>
      <c r="R22" s="107">
        <f t="shared" si="5"/>
        <v>6.571428571428571</v>
      </c>
      <c r="S22" s="8">
        <f t="shared" si="4"/>
        <v>7</v>
      </c>
    </row>
    <row r="23" spans="1:19" ht="12.75">
      <c r="A23" s="3">
        <f t="shared" si="3"/>
        <v>6.714285714285714</v>
      </c>
      <c r="B23" s="46">
        <v>20</v>
      </c>
      <c r="C23" s="2" t="s">
        <v>159</v>
      </c>
      <c r="D23" s="82">
        <v>4</v>
      </c>
      <c r="E23" s="99"/>
      <c r="F23" s="98">
        <v>9</v>
      </c>
      <c r="G23" s="99"/>
      <c r="H23" s="114">
        <v>8</v>
      </c>
      <c r="I23" s="99"/>
      <c r="J23" s="98">
        <v>7</v>
      </c>
      <c r="K23" s="99"/>
      <c r="L23" s="98">
        <v>4</v>
      </c>
      <c r="M23" s="99"/>
      <c r="N23" s="98">
        <v>4</v>
      </c>
      <c r="O23" s="182">
        <v>9</v>
      </c>
      <c r="P23" s="99" t="s">
        <v>193</v>
      </c>
      <c r="Q23" s="98">
        <v>6</v>
      </c>
      <c r="R23" s="107">
        <f t="shared" si="5"/>
        <v>6.714285714285714</v>
      </c>
      <c r="S23" s="8">
        <f t="shared" si="4"/>
        <v>7</v>
      </c>
    </row>
    <row r="24" spans="1:19" ht="12.75">
      <c r="A24" s="3">
        <f t="shared" si="3"/>
        <v>6.75</v>
      </c>
      <c r="B24" s="46">
        <v>21</v>
      </c>
      <c r="C24" s="2" t="s">
        <v>160</v>
      </c>
      <c r="D24" s="82">
        <v>3</v>
      </c>
      <c r="E24" s="99">
        <v>1</v>
      </c>
      <c r="F24" s="114">
        <v>6</v>
      </c>
      <c r="G24" s="99"/>
      <c r="H24" s="114">
        <v>9</v>
      </c>
      <c r="I24" s="99"/>
      <c r="J24" s="98">
        <v>7</v>
      </c>
      <c r="K24" s="99"/>
      <c r="L24" s="98">
        <v>8</v>
      </c>
      <c r="M24" s="99"/>
      <c r="N24" s="98">
        <v>7</v>
      </c>
      <c r="O24" s="182">
        <v>9</v>
      </c>
      <c r="P24" s="99"/>
      <c r="Q24" s="98">
        <v>7</v>
      </c>
      <c r="R24" s="107">
        <f t="shared" si="5"/>
        <v>6.75</v>
      </c>
      <c r="S24" s="8">
        <f t="shared" si="4"/>
        <v>7</v>
      </c>
    </row>
    <row r="25" spans="1:19" ht="12.75">
      <c r="A25" s="3">
        <f t="shared" si="3"/>
        <v>6</v>
      </c>
      <c r="B25" s="46">
        <v>22</v>
      </c>
      <c r="C25" s="175" t="s">
        <v>161</v>
      </c>
      <c r="D25" s="82">
        <v>5</v>
      </c>
      <c r="E25" s="99"/>
      <c r="F25" s="98">
        <v>5</v>
      </c>
      <c r="G25" s="99"/>
      <c r="H25" s="114">
        <v>6</v>
      </c>
      <c r="I25" s="99"/>
      <c r="J25" s="98">
        <v>4</v>
      </c>
      <c r="K25" s="99"/>
      <c r="L25" s="98">
        <v>6</v>
      </c>
      <c r="M25" s="99"/>
      <c r="N25" s="98">
        <v>7</v>
      </c>
      <c r="O25" s="182">
        <v>9</v>
      </c>
      <c r="P25" s="99"/>
      <c r="Q25" s="98">
        <v>5</v>
      </c>
      <c r="R25" s="107">
        <f t="shared" si="5"/>
        <v>6</v>
      </c>
      <c r="S25" s="8">
        <f t="shared" si="4"/>
        <v>6</v>
      </c>
    </row>
    <row r="26" spans="1:19" ht="12.75">
      <c r="A26" s="3">
        <f t="shared" si="3"/>
        <v>4.111111111111111</v>
      </c>
      <c r="B26" s="46">
        <v>23</v>
      </c>
      <c r="C26" s="2" t="s">
        <v>162</v>
      </c>
      <c r="D26" s="82">
        <v>13</v>
      </c>
      <c r="E26" s="99"/>
      <c r="F26" s="98">
        <v>5</v>
      </c>
      <c r="G26" s="99">
        <v>1</v>
      </c>
      <c r="H26" s="114">
        <v>6</v>
      </c>
      <c r="I26" s="99"/>
      <c r="J26" s="98">
        <v>4</v>
      </c>
      <c r="K26" s="99">
        <v>1</v>
      </c>
      <c r="L26" s="114">
        <v>4</v>
      </c>
      <c r="M26" s="99"/>
      <c r="N26" s="114">
        <v>4</v>
      </c>
      <c r="O26" s="182">
        <v>4</v>
      </c>
      <c r="P26" s="99"/>
      <c r="Q26" s="98">
        <v>8</v>
      </c>
      <c r="R26" s="107">
        <f t="shared" si="5"/>
        <v>4.111111111111111</v>
      </c>
      <c r="S26" s="8">
        <f t="shared" si="4"/>
        <v>4</v>
      </c>
    </row>
    <row r="27" spans="1:19" ht="12.75">
      <c r="A27" s="3">
        <f t="shared" si="3"/>
        <v>8</v>
      </c>
      <c r="B27" s="46">
        <v>24</v>
      </c>
      <c r="C27" s="2" t="s">
        <v>163</v>
      </c>
      <c r="D27" s="82">
        <v>10</v>
      </c>
      <c r="E27" s="99"/>
      <c r="F27" s="98">
        <v>7</v>
      </c>
      <c r="G27" s="97"/>
      <c r="H27" s="114">
        <v>10</v>
      </c>
      <c r="I27" s="99"/>
      <c r="J27" s="114">
        <v>5</v>
      </c>
      <c r="K27" s="97"/>
      <c r="L27" s="114">
        <v>10</v>
      </c>
      <c r="M27" s="99"/>
      <c r="N27" s="114">
        <v>10</v>
      </c>
      <c r="O27" s="182">
        <v>8</v>
      </c>
      <c r="P27" s="99" t="s">
        <v>225</v>
      </c>
      <c r="Q27" s="98">
        <v>6</v>
      </c>
      <c r="R27" s="107">
        <f t="shared" si="5"/>
        <v>8</v>
      </c>
      <c r="S27" s="8">
        <f t="shared" si="4"/>
        <v>8</v>
      </c>
    </row>
    <row r="28" spans="1:19" ht="12.75">
      <c r="A28" s="3">
        <f t="shared" si="3"/>
        <v>9.857142857142858</v>
      </c>
      <c r="B28" s="46">
        <v>25</v>
      </c>
      <c r="C28" s="2" t="s">
        <v>164</v>
      </c>
      <c r="D28" s="82">
        <v>2</v>
      </c>
      <c r="E28" s="99"/>
      <c r="F28" s="98">
        <v>10</v>
      </c>
      <c r="G28" s="99"/>
      <c r="H28" s="98">
        <v>10</v>
      </c>
      <c r="I28" s="99"/>
      <c r="J28" s="114">
        <v>10</v>
      </c>
      <c r="K28" s="99"/>
      <c r="L28" s="114">
        <v>10</v>
      </c>
      <c r="M28" s="99"/>
      <c r="N28" s="114">
        <v>9</v>
      </c>
      <c r="O28" s="182">
        <v>10</v>
      </c>
      <c r="P28" s="99" t="s">
        <v>225</v>
      </c>
      <c r="Q28" s="114">
        <v>10</v>
      </c>
      <c r="R28" s="107">
        <f t="shared" si="5"/>
        <v>9.857142857142858</v>
      </c>
      <c r="S28" s="8">
        <f>ROUND(R28,0)</f>
        <v>10</v>
      </c>
    </row>
    <row r="29" spans="2:19" s="5" customFormat="1" ht="13.5" thickBot="1">
      <c r="B29" s="6"/>
      <c r="C29" s="246" t="s">
        <v>0</v>
      </c>
      <c r="D29" s="247"/>
      <c r="E29" s="101"/>
      <c r="F29" s="102">
        <f>AVERAGE(F3:F15,F17:F28)</f>
        <v>6.52</v>
      </c>
      <c r="G29" s="101"/>
      <c r="H29" s="102">
        <f>AVERAGE(H3:H15,H17:H28)</f>
        <v>7.8</v>
      </c>
      <c r="I29" s="101"/>
      <c r="J29" s="102">
        <f>AVERAGE(J3:J15,J17:J28)</f>
        <v>6.36</v>
      </c>
      <c r="K29" s="101"/>
      <c r="L29" s="102">
        <f>AVERAGE(L3:L15,L17:L28)</f>
        <v>7.28</v>
      </c>
      <c r="M29" s="101"/>
      <c r="N29" s="102">
        <f>AVERAGE(N3:N15,N17:N28)</f>
        <v>6.84</v>
      </c>
      <c r="O29" s="138">
        <f>AVERAGE(O3:O15,O17:O28)</f>
        <v>8.16</v>
      </c>
      <c r="P29" s="191"/>
      <c r="Q29" s="191">
        <f>AVERAGE(Q3:Q15,Q17:Q28)</f>
        <v>7.4</v>
      </c>
      <c r="R29" s="92">
        <f>AVERAGE(R3:R15,R17:R28)</f>
        <v>6.707373737373738</v>
      </c>
      <c r="S29" s="11">
        <f>AVERAGE(S3:S15,S17:S28)</f>
        <v>6.92</v>
      </c>
    </row>
    <row r="30" spans="2:19" s="5" customFormat="1" ht="13.5" thickBot="1">
      <c r="B30" s="6"/>
      <c r="C30" s="7"/>
      <c r="D30" s="87"/>
      <c r="E30" s="240" t="s">
        <v>61</v>
      </c>
      <c r="F30" s="242"/>
      <c r="G30" s="240" t="s">
        <v>62</v>
      </c>
      <c r="H30" s="242"/>
      <c r="I30" s="240" t="s">
        <v>63</v>
      </c>
      <c r="J30" s="242"/>
      <c r="K30" s="240" t="s">
        <v>76</v>
      </c>
      <c r="L30" s="242"/>
      <c r="M30" s="240" t="s">
        <v>69</v>
      </c>
      <c r="N30" s="242"/>
      <c r="O30" s="106" t="s">
        <v>66</v>
      </c>
      <c r="P30" s="234" t="s">
        <v>70</v>
      </c>
      <c r="Q30" s="250"/>
      <c r="R30" s="108"/>
      <c r="S30" s="9"/>
    </row>
    <row r="31" spans="2:19" ht="13.5" thickBot="1">
      <c r="B31" s="232" t="s">
        <v>36</v>
      </c>
      <c r="C31" s="232"/>
      <c r="D31" s="233"/>
      <c r="E31" s="234" t="s">
        <v>83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50"/>
      <c r="R31" s="84">
        <f>S31/B28</f>
        <v>1</v>
      </c>
      <c r="S31" s="8">
        <f>COUNTIF(S3:S28,"&gt;3")</f>
        <v>25</v>
      </c>
    </row>
    <row r="32" spans="2:19" ht="12.75">
      <c r="B32" s="233" t="s">
        <v>48</v>
      </c>
      <c r="C32" s="237"/>
      <c r="D32" s="249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180"/>
      <c r="Q32" s="180"/>
      <c r="R32" s="84">
        <f>S32/B28</f>
        <v>0.56</v>
      </c>
      <c r="S32" s="8">
        <f>COUNTIF(S3:S28,"&gt;6")</f>
        <v>14</v>
      </c>
    </row>
    <row r="34" spans="3:4" ht="12.75">
      <c r="C34" s="25" t="s">
        <v>86</v>
      </c>
      <c r="D34" t="s">
        <v>87</v>
      </c>
    </row>
    <row r="35" ht="12.75">
      <c r="D35" t="s">
        <v>88</v>
      </c>
    </row>
  </sheetData>
  <sheetProtection/>
  <mergeCells count="11">
    <mergeCell ref="C1:J1"/>
    <mergeCell ref="C29:D29"/>
    <mergeCell ref="E30:F30"/>
    <mergeCell ref="G30:H30"/>
    <mergeCell ref="I30:J30"/>
    <mergeCell ref="P30:Q30"/>
    <mergeCell ref="E31:Q31"/>
    <mergeCell ref="B31:D31"/>
    <mergeCell ref="B32:D32"/>
    <mergeCell ref="K30:L30"/>
    <mergeCell ref="M30:N30"/>
  </mergeCells>
  <conditionalFormatting sqref="S3:S15 S17:S28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5 R17:R28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3"/>
  <sheetViews>
    <sheetView tabSelected="1" zoomScale="95" zoomScaleNormal="95" zoomScalePageLayoutView="0" workbookViewId="0" topLeftCell="B1">
      <selection activeCell="X12" sqref="X12"/>
    </sheetView>
  </sheetViews>
  <sheetFormatPr defaultColWidth="9.00390625" defaultRowHeight="12.75"/>
  <cols>
    <col min="1" max="1" width="6.25390625" style="0" hidden="1" customWidth="1"/>
    <col min="2" max="2" width="4.375" style="0" customWidth="1"/>
    <col min="3" max="3" width="18.875" style="0" customWidth="1"/>
    <col min="4" max="4" width="8.875" style="0" customWidth="1"/>
    <col min="5" max="5" width="4.75390625" style="0" customWidth="1"/>
    <col min="6" max="6" width="4.875" style="0" customWidth="1"/>
    <col min="7" max="7" width="5.125" style="0" customWidth="1"/>
    <col min="8" max="8" width="5.875" style="0" customWidth="1"/>
    <col min="9" max="9" width="5.875" style="0" bestFit="1" customWidth="1"/>
    <col min="10" max="15" width="5.875" style="0" customWidth="1"/>
    <col min="16" max="16" width="6.25390625" style="0" customWidth="1"/>
    <col min="17" max="18" width="5.875" style="0" customWidth="1"/>
    <col min="19" max="19" width="4.875" style="0" customWidth="1"/>
    <col min="20" max="20" width="5.75390625" style="0" customWidth="1"/>
    <col min="21" max="21" width="5.00390625" style="0" customWidth="1"/>
    <col min="22" max="22" width="5.125" style="0" customWidth="1"/>
    <col min="23" max="23" width="5.375" style="0" customWidth="1"/>
    <col min="24" max="24" width="5.125" style="0" customWidth="1"/>
    <col min="25" max="25" width="4.75390625" style="0" customWidth="1"/>
    <col min="26" max="26" width="5.25390625" style="0" customWidth="1"/>
    <col min="27" max="27" width="5.00390625" style="0" customWidth="1"/>
    <col min="28" max="28" width="5.25390625" style="0" customWidth="1"/>
    <col min="29" max="30" width="5.875" style="0" customWidth="1"/>
    <col min="31" max="31" width="9.25390625" style="3" bestFit="1" customWidth="1"/>
    <col min="32" max="32" width="9.25390625" style="10" bestFit="1" customWidth="1"/>
    <col min="34" max="35" width="9.25390625" style="0" bestFit="1" customWidth="1"/>
  </cols>
  <sheetData>
    <row r="1" spans="3:44" ht="13.5" thickBot="1">
      <c r="C1" s="248" t="s">
        <v>264</v>
      </c>
      <c r="D1" s="248"/>
      <c r="E1" s="248"/>
      <c r="F1" s="248"/>
      <c r="G1" s="248"/>
      <c r="H1" s="248"/>
      <c r="I1" s="248"/>
      <c r="J1" s="41"/>
      <c r="K1" s="41"/>
      <c r="L1" s="41"/>
      <c r="M1" s="41"/>
      <c r="N1" s="41"/>
      <c r="O1" s="41"/>
      <c r="P1" s="72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72"/>
      <c r="AF1" s="72"/>
      <c r="AG1" s="41"/>
      <c r="AH1" s="41"/>
      <c r="AI1" s="41"/>
      <c r="AJ1" s="41"/>
      <c r="AK1" s="41"/>
      <c r="AL1" s="41"/>
      <c r="AM1" s="74"/>
      <c r="AN1" s="75"/>
      <c r="AQ1" s="14"/>
      <c r="AR1" s="15"/>
    </row>
    <row r="2" spans="2:40" ht="16.5" customHeight="1" thickBot="1">
      <c r="B2" s="76" t="s">
        <v>79</v>
      </c>
      <c r="C2" s="77" t="s">
        <v>26</v>
      </c>
      <c r="D2" s="78" t="s">
        <v>80</v>
      </c>
      <c r="E2" s="94">
        <v>41905</v>
      </c>
      <c r="F2" s="149">
        <v>41915</v>
      </c>
      <c r="G2" s="94">
        <v>41919</v>
      </c>
      <c r="H2" s="149">
        <v>41926</v>
      </c>
      <c r="I2" s="147">
        <v>41929</v>
      </c>
      <c r="J2" s="164">
        <v>41936</v>
      </c>
      <c r="K2" s="94">
        <v>41940</v>
      </c>
      <c r="L2" s="149">
        <v>41954</v>
      </c>
      <c r="M2" s="94">
        <v>41957</v>
      </c>
      <c r="N2" s="149">
        <v>41964</v>
      </c>
      <c r="O2" s="94">
        <v>42023</v>
      </c>
      <c r="P2" s="209">
        <v>42025</v>
      </c>
      <c r="Q2" s="219">
        <v>42031</v>
      </c>
      <c r="R2" s="222">
        <v>42032</v>
      </c>
      <c r="S2" s="198">
        <v>42037</v>
      </c>
      <c r="T2" s="94">
        <v>42038</v>
      </c>
      <c r="U2" s="209">
        <v>42040</v>
      </c>
      <c r="V2" s="220">
        <v>42041</v>
      </c>
      <c r="W2" s="209">
        <v>42045</v>
      </c>
      <c r="X2" s="220">
        <v>42046</v>
      </c>
      <c r="Y2" s="209">
        <v>42052</v>
      </c>
      <c r="Z2" s="220">
        <v>42053</v>
      </c>
      <c r="AA2" s="209">
        <v>42055</v>
      </c>
      <c r="AB2" s="220">
        <v>42058</v>
      </c>
      <c r="AC2" s="153">
        <v>42061</v>
      </c>
      <c r="AD2" s="230">
        <v>42062</v>
      </c>
      <c r="AE2" s="79" t="s">
        <v>24</v>
      </c>
      <c r="AF2" s="80" t="s">
        <v>82</v>
      </c>
      <c r="AG2" s="41"/>
      <c r="AH2" s="41"/>
      <c r="AI2" s="41"/>
      <c r="AJ2" s="41"/>
      <c r="AK2" s="41"/>
      <c r="AL2" s="41"/>
      <c r="AM2" s="41"/>
      <c r="AN2" s="41"/>
    </row>
    <row r="3" spans="1:35" ht="12.75">
      <c r="A3" s="3">
        <f aca="true" t="shared" si="0" ref="A3:A17">AE3</f>
        <v>8.533333333333333</v>
      </c>
      <c r="B3" s="158">
        <v>1</v>
      </c>
      <c r="C3" s="159" t="s">
        <v>90</v>
      </c>
      <c r="D3" s="215" t="s">
        <v>253</v>
      </c>
      <c r="E3" s="218">
        <v>9</v>
      </c>
      <c r="F3" s="129"/>
      <c r="G3" s="96">
        <v>9</v>
      </c>
      <c r="H3" s="173"/>
      <c r="I3" s="168">
        <v>10</v>
      </c>
      <c r="J3" s="129"/>
      <c r="K3" s="96">
        <v>8</v>
      </c>
      <c r="L3" s="129"/>
      <c r="M3" s="96">
        <v>6</v>
      </c>
      <c r="N3" s="129"/>
      <c r="O3" s="148">
        <v>7</v>
      </c>
      <c r="P3" s="218">
        <v>9</v>
      </c>
      <c r="Q3" s="225" t="s">
        <v>225</v>
      </c>
      <c r="R3" s="199">
        <v>9</v>
      </c>
      <c r="S3" s="217"/>
      <c r="T3" s="168">
        <v>10</v>
      </c>
      <c r="U3" s="173"/>
      <c r="V3" s="168">
        <v>9</v>
      </c>
      <c r="W3" s="173"/>
      <c r="X3" s="168">
        <v>6</v>
      </c>
      <c r="Y3" s="173"/>
      <c r="Z3" s="168">
        <v>7</v>
      </c>
      <c r="AA3" s="173"/>
      <c r="AB3" s="168">
        <v>10</v>
      </c>
      <c r="AC3" s="228">
        <v>10</v>
      </c>
      <c r="AD3" s="228">
        <v>9</v>
      </c>
      <c r="AE3" s="107">
        <f aca="true" t="shared" si="1" ref="AE3:AE17">AVERAGE(E3:AD3)</f>
        <v>8.533333333333333</v>
      </c>
      <c r="AF3" s="45">
        <f>ROUND(AE3,0)</f>
        <v>9</v>
      </c>
      <c r="AG3" s="1" t="s">
        <v>30</v>
      </c>
      <c r="AH3" s="1">
        <f>COUNTIF(AF3:AF17,"&gt;8")</f>
        <v>3</v>
      </c>
      <c r="AI3" s="57">
        <f>AH3/$B$17</f>
        <v>0.2</v>
      </c>
    </row>
    <row r="4" spans="1:35" ht="12.75">
      <c r="A4" s="3">
        <f t="shared" si="0"/>
        <v>9.333333333333334</v>
      </c>
      <c r="B4" s="160">
        <v>2</v>
      </c>
      <c r="C4" s="2" t="s">
        <v>91</v>
      </c>
      <c r="D4" s="171" t="s">
        <v>268</v>
      </c>
      <c r="E4" s="104">
        <v>10</v>
      </c>
      <c r="F4" s="131"/>
      <c r="G4" s="98">
        <v>9</v>
      </c>
      <c r="H4" s="131"/>
      <c r="I4" s="98">
        <v>7</v>
      </c>
      <c r="J4" s="131"/>
      <c r="K4" s="98">
        <v>10</v>
      </c>
      <c r="L4" s="131"/>
      <c r="M4" s="98">
        <v>10</v>
      </c>
      <c r="N4" s="131"/>
      <c r="O4" s="200">
        <v>9</v>
      </c>
      <c r="P4" s="104">
        <v>7</v>
      </c>
      <c r="Q4" s="142"/>
      <c r="R4" s="200">
        <v>10</v>
      </c>
      <c r="S4" s="12"/>
      <c r="T4" s="98">
        <v>9</v>
      </c>
      <c r="U4" s="131"/>
      <c r="V4" s="98">
        <v>10</v>
      </c>
      <c r="W4" s="131"/>
      <c r="X4" s="98">
        <v>9</v>
      </c>
      <c r="Y4" s="131"/>
      <c r="Z4" s="98">
        <v>10</v>
      </c>
      <c r="AA4" s="131"/>
      <c r="AB4" s="98">
        <v>10</v>
      </c>
      <c r="AC4" s="155">
        <v>10</v>
      </c>
      <c r="AD4" s="155">
        <v>10</v>
      </c>
      <c r="AE4" s="107">
        <f t="shared" si="1"/>
        <v>9.333333333333334</v>
      </c>
      <c r="AF4" s="8">
        <v>10</v>
      </c>
      <c r="AG4" s="1" t="s">
        <v>31</v>
      </c>
      <c r="AH4" s="58">
        <f>COUNTIF(AF3:AF17,7)+COUNTIF(AF3:AF17,8)</f>
        <v>3</v>
      </c>
      <c r="AI4" s="57">
        <f>AH4/$B$17</f>
        <v>0.2</v>
      </c>
    </row>
    <row r="5" spans="1:35" ht="12.75">
      <c r="A5" s="3">
        <f t="shared" si="0"/>
        <v>3.8095238095238093</v>
      </c>
      <c r="B5" s="160">
        <v>3</v>
      </c>
      <c r="C5" s="2" t="s">
        <v>92</v>
      </c>
      <c r="D5" s="171">
        <v>3</v>
      </c>
      <c r="E5" s="117">
        <v>9</v>
      </c>
      <c r="F5" s="131"/>
      <c r="G5" s="98">
        <v>5</v>
      </c>
      <c r="H5" s="131"/>
      <c r="I5" s="114">
        <v>5</v>
      </c>
      <c r="J5" s="131">
        <v>1</v>
      </c>
      <c r="K5" s="114">
        <v>5</v>
      </c>
      <c r="L5" s="131">
        <v>1</v>
      </c>
      <c r="M5" s="114">
        <v>6</v>
      </c>
      <c r="N5" s="131">
        <v>1</v>
      </c>
      <c r="O5" s="136">
        <v>6</v>
      </c>
      <c r="P5" s="104">
        <v>4</v>
      </c>
      <c r="Q5" s="142">
        <v>1</v>
      </c>
      <c r="R5" s="136">
        <v>6</v>
      </c>
      <c r="S5" s="12">
        <v>1</v>
      </c>
      <c r="T5" s="114">
        <v>4</v>
      </c>
      <c r="U5" s="131">
        <v>1</v>
      </c>
      <c r="V5" s="114">
        <v>4</v>
      </c>
      <c r="W5" s="131"/>
      <c r="X5" s="98">
        <v>4</v>
      </c>
      <c r="Y5" s="131"/>
      <c r="Z5" s="98">
        <v>4</v>
      </c>
      <c r="AA5" s="131"/>
      <c r="AB5" s="98">
        <v>4</v>
      </c>
      <c r="AC5" s="155">
        <v>4</v>
      </c>
      <c r="AD5" s="155">
        <v>4</v>
      </c>
      <c r="AE5" s="107">
        <f t="shared" si="1"/>
        <v>3.8095238095238093</v>
      </c>
      <c r="AF5" s="8">
        <f aca="true" t="shared" si="2" ref="AF5:AF12">ROUND(AE5,0)</f>
        <v>4</v>
      </c>
      <c r="AG5" s="1" t="s">
        <v>32</v>
      </c>
      <c r="AH5" s="58">
        <f>COUNTIF(AF3:AF17,4)+COUNTIF(AF3:AF17,5)+COUNTIF(AF3:AF17,6)</f>
        <v>9</v>
      </c>
      <c r="AI5" s="57">
        <f>AH5/$B$17</f>
        <v>0.6</v>
      </c>
    </row>
    <row r="6" spans="1:35" ht="12.75">
      <c r="A6" s="3">
        <f t="shared" si="0"/>
        <v>7.933333333333334</v>
      </c>
      <c r="B6" s="160">
        <v>4</v>
      </c>
      <c r="C6" s="2" t="s">
        <v>93</v>
      </c>
      <c r="D6" s="171">
        <v>4</v>
      </c>
      <c r="E6" s="104">
        <v>10</v>
      </c>
      <c r="F6" s="131"/>
      <c r="G6" s="114">
        <v>9</v>
      </c>
      <c r="H6" s="131"/>
      <c r="I6" s="114">
        <v>6</v>
      </c>
      <c r="J6" s="131"/>
      <c r="K6" s="98">
        <v>7</v>
      </c>
      <c r="L6" s="131"/>
      <c r="M6" s="98">
        <v>9</v>
      </c>
      <c r="N6" s="131"/>
      <c r="O6" s="200">
        <v>7</v>
      </c>
      <c r="P6" s="104">
        <v>9</v>
      </c>
      <c r="Q6" s="142"/>
      <c r="R6" s="200">
        <v>9</v>
      </c>
      <c r="S6" s="12"/>
      <c r="T6" s="98">
        <v>10</v>
      </c>
      <c r="U6" s="131"/>
      <c r="V6" s="98">
        <v>8</v>
      </c>
      <c r="W6" s="131"/>
      <c r="X6" s="98">
        <v>8</v>
      </c>
      <c r="Y6" s="131"/>
      <c r="Z6" s="98">
        <v>6</v>
      </c>
      <c r="AA6" s="131"/>
      <c r="AB6" s="98">
        <v>6</v>
      </c>
      <c r="AC6" s="155">
        <v>7</v>
      </c>
      <c r="AD6" s="155">
        <v>8</v>
      </c>
      <c r="AE6" s="107">
        <f t="shared" si="1"/>
        <v>7.933333333333334</v>
      </c>
      <c r="AF6" s="8">
        <f t="shared" si="2"/>
        <v>8</v>
      </c>
      <c r="AG6" s="1" t="s">
        <v>33</v>
      </c>
      <c r="AH6" s="1">
        <f>COUNTIF(AF3:AF17,"&lt;4")</f>
        <v>0</v>
      </c>
      <c r="AI6" s="57">
        <f>AH6/$B$17</f>
        <v>0</v>
      </c>
    </row>
    <row r="7" spans="1:35" ht="12.75">
      <c r="A7" s="3">
        <f t="shared" si="0"/>
        <v>5.526315789473684</v>
      </c>
      <c r="B7" s="160">
        <v>5</v>
      </c>
      <c r="C7" s="2" t="s">
        <v>94</v>
      </c>
      <c r="D7" s="171">
        <v>6</v>
      </c>
      <c r="E7" s="104">
        <v>7</v>
      </c>
      <c r="F7" s="131" t="s">
        <v>251</v>
      </c>
      <c r="G7" s="98">
        <v>9</v>
      </c>
      <c r="H7" s="131"/>
      <c r="I7" s="98">
        <v>6</v>
      </c>
      <c r="J7" s="131"/>
      <c r="K7" s="114">
        <v>5</v>
      </c>
      <c r="L7" s="132"/>
      <c r="M7" s="114">
        <v>4</v>
      </c>
      <c r="N7" s="132">
        <v>1</v>
      </c>
      <c r="O7" s="136">
        <v>6</v>
      </c>
      <c r="P7" s="104">
        <v>6</v>
      </c>
      <c r="Q7" s="143">
        <v>1</v>
      </c>
      <c r="R7" s="136">
        <v>5</v>
      </c>
      <c r="S7" s="90">
        <v>1</v>
      </c>
      <c r="T7" s="114">
        <v>6</v>
      </c>
      <c r="U7" s="132">
        <v>1</v>
      </c>
      <c r="V7" s="114">
        <v>7</v>
      </c>
      <c r="W7" s="132"/>
      <c r="X7" s="114">
        <v>4</v>
      </c>
      <c r="Y7" s="132"/>
      <c r="Z7" s="114">
        <v>9</v>
      </c>
      <c r="AA7" s="132"/>
      <c r="AB7" s="114">
        <v>9</v>
      </c>
      <c r="AC7" s="156">
        <v>9</v>
      </c>
      <c r="AD7" s="156">
        <v>9</v>
      </c>
      <c r="AE7" s="107">
        <f t="shared" si="1"/>
        <v>5.526315789473684</v>
      </c>
      <c r="AF7" s="8">
        <f t="shared" si="2"/>
        <v>6</v>
      </c>
      <c r="AG7" s="59" t="s">
        <v>34</v>
      </c>
      <c r="AH7" s="1">
        <f>B17-SUM(AH3:AH6)</f>
        <v>0</v>
      </c>
      <c r="AI7" s="57">
        <f>AH7/$B$17</f>
        <v>0</v>
      </c>
    </row>
    <row r="8" spans="1:32" ht="12.75">
      <c r="A8" s="3">
        <f t="shared" si="0"/>
        <v>3.5</v>
      </c>
      <c r="B8" s="160">
        <v>6</v>
      </c>
      <c r="C8" s="175" t="s">
        <v>95</v>
      </c>
      <c r="D8" s="171">
        <v>5</v>
      </c>
      <c r="E8" s="117">
        <v>6</v>
      </c>
      <c r="F8" s="131">
        <v>1</v>
      </c>
      <c r="G8" s="114">
        <v>5</v>
      </c>
      <c r="H8" s="131">
        <v>1</v>
      </c>
      <c r="I8" s="114">
        <v>5</v>
      </c>
      <c r="J8" s="131">
        <v>1</v>
      </c>
      <c r="K8" s="114">
        <v>6</v>
      </c>
      <c r="L8" s="131">
        <v>1</v>
      </c>
      <c r="M8" s="114">
        <v>4</v>
      </c>
      <c r="N8" s="131">
        <v>1</v>
      </c>
      <c r="O8" s="136">
        <v>4</v>
      </c>
      <c r="P8" s="104">
        <v>5</v>
      </c>
      <c r="Q8" s="142"/>
      <c r="R8" s="200">
        <v>4</v>
      </c>
      <c r="S8" s="12">
        <v>1</v>
      </c>
      <c r="T8" s="114">
        <v>4</v>
      </c>
      <c r="U8" s="131">
        <v>1</v>
      </c>
      <c r="V8" s="114">
        <v>4</v>
      </c>
      <c r="W8" s="131"/>
      <c r="X8" s="98">
        <v>4</v>
      </c>
      <c r="Y8" s="131"/>
      <c r="Z8" s="98">
        <v>4</v>
      </c>
      <c r="AA8" s="131" t="s">
        <v>225</v>
      </c>
      <c r="AB8" s="98">
        <v>5</v>
      </c>
      <c r="AC8" s="155">
        <v>5</v>
      </c>
      <c r="AD8" s="155">
        <v>5</v>
      </c>
      <c r="AE8" s="107">
        <f t="shared" si="1"/>
        <v>3.5</v>
      </c>
      <c r="AF8" s="8">
        <f t="shared" si="2"/>
        <v>4</v>
      </c>
    </row>
    <row r="9" spans="1:32" ht="12.75">
      <c r="A9" s="3">
        <f t="shared" si="0"/>
        <v>5.526315789473684</v>
      </c>
      <c r="B9" s="160">
        <v>7</v>
      </c>
      <c r="C9" s="2" t="s">
        <v>96</v>
      </c>
      <c r="D9" s="171">
        <v>6</v>
      </c>
      <c r="E9" s="104">
        <v>7</v>
      </c>
      <c r="F9" s="131" t="s">
        <v>251</v>
      </c>
      <c r="G9" s="98">
        <v>9</v>
      </c>
      <c r="H9" s="131"/>
      <c r="I9" s="98">
        <v>6</v>
      </c>
      <c r="J9" s="131"/>
      <c r="K9" s="98">
        <v>5</v>
      </c>
      <c r="L9" s="131"/>
      <c r="M9" s="98">
        <v>4</v>
      </c>
      <c r="N9" s="131">
        <v>1</v>
      </c>
      <c r="O9" s="136">
        <v>6</v>
      </c>
      <c r="P9" s="104">
        <v>6</v>
      </c>
      <c r="Q9" s="142">
        <v>1</v>
      </c>
      <c r="R9" s="136">
        <v>5</v>
      </c>
      <c r="S9" s="12">
        <v>1</v>
      </c>
      <c r="T9" s="114">
        <v>6</v>
      </c>
      <c r="U9" s="131">
        <v>1</v>
      </c>
      <c r="V9" s="98">
        <v>7</v>
      </c>
      <c r="W9" s="131"/>
      <c r="X9" s="98">
        <v>4</v>
      </c>
      <c r="Y9" s="131"/>
      <c r="Z9" s="98">
        <v>9</v>
      </c>
      <c r="AA9" s="131"/>
      <c r="AB9" s="98">
        <v>9</v>
      </c>
      <c r="AC9" s="155">
        <v>9</v>
      </c>
      <c r="AD9" s="155">
        <v>9</v>
      </c>
      <c r="AE9" s="107">
        <f t="shared" si="1"/>
        <v>5.526315789473684</v>
      </c>
      <c r="AF9" s="8">
        <f t="shared" si="2"/>
        <v>6</v>
      </c>
    </row>
    <row r="10" spans="1:32" ht="12.75">
      <c r="A10" s="3">
        <f t="shared" si="0"/>
        <v>4.526315789473684</v>
      </c>
      <c r="B10" s="160">
        <v>8</v>
      </c>
      <c r="C10" s="2" t="s">
        <v>97</v>
      </c>
      <c r="D10" s="171">
        <v>7</v>
      </c>
      <c r="E10" s="104">
        <v>7</v>
      </c>
      <c r="F10" s="131"/>
      <c r="G10" s="98">
        <v>4</v>
      </c>
      <c r="H10" s="131"/>
      <c r="I10" s="98">
        <v>4</v>
      </c>
      <c r="J10" s="131"/>
      <c r="K10" s="98">
        <v>5</v>
      </c>
      <c r="L10" s="131"/>
      <c r="M10" s="98">
        <v>4</v>
      </c>
      <c r="N10" s="131">
        <v>1</v>
      </c>
      <c r="O10" s="136">
        <v>6</v>
      </c>
      <c r="P10" s="104">
        <v>8</v>
      </c>
      <c r="Q10" s="142">
        <v>1</v>
      </c>
      <c r="R10" s="136">
        <v>6</v>
      </c>
      <c r="S10" s="12">
        <v>1</v>
      </c>
      <c r="T10" s="114">
        <v>4</v>
      </c>
      <c r="U10" s="131">
        <v>1</v>
      </c>
      <c r="V10" s="114">
        <v>4</v>
      </c>
      <c r="W10" s="131"/>
      <c r="X10" s="98">
        <v>4</v>
      </c>
      <c r="Y10" s="131" t="s">
        <v>225</v>
      </c>
      <c r="Z10" s="98">
        <v>6</v>
      </c>
      <c r="AA10" s="131"/>
      <c r="AB10" s="98">
        <v>6</v>
      </c>
      <c r="AC10" s="155">
        <v>7</v>
      </c>
      <c r="AD10" s="155">
        <v>7</v>
      </c>
      <c r="AE10" s="107">
        <f t="shared" si="1"/>
        <v>4.526315789473684</v>
      </c>
      <c r="AF10" s="8">
        <f t="shared" si="2"/>
        <v>5</v>
      </c>
    </row>
    <row r="11" spans="1:32" ht="12.75">
      <c r="A11" s="3">
        <f t="shared" si="0"/>
        <v>6.733333333333333</v>
      </c>
      <c r="B11" s="160">
        <v>9</v>
      </c>
      <c r="C11" s="2" t="s">
        <v>98</v>
      </c>
      <c r="D11" s="171">
        <v>9</v>
      </c>
      <c r="E11" s="104">
        <v>7</v>
      </c>
      <c r="F11" s="131"/>
      <c r="G11" s="98">
        <v>5</v>
      </c>
      <c r="H11" s="131"/>
      <c r="I11" s="98">
        <v>5</v>
      </c>
      <c r="J11" s="131"/>
      <c r="K11" s="98">
        <v>9</v>
      </c>
      <c r="L11" s="131"/>
      <c r="M11" s="98">
        <v>8</v>
      </c>
      <c r="N11" s="131"/>
      <c r="O11" s="200">
        <v>5</v>
      </c>
      <c r="P11" s="104">
        <v>9</v>
      </c>
      <c r="Q11" s="142" t="s">
        <v>225</v>
      </c>
      <c r="R11" s="200">
        <v>7</v>
      </c>
      <c r="S11" s="12"/>
      <c r="T11" s="98">
        <v>7</v>
      </c>
      <c r="U11" s="131"/>
      <c r="V11" s="98">
        <v>7</v>
      </c>
      <c r="W11" s="131"/>
      <c r="X11" s="98">
        <v>6</v>
      </c>
      <c r="Y11" s="131"/>
      <c r="Z11" s="98">
        <v>6</v>
      </c>
      <c r="AA11" s="131"/>
      <c r="AB11" s="98">
        <v>7</v>
      </c>
      <c r="AC11" s="155">
        <v>6</v>
      </c>
      <c r="AD11" s="155">
        <v>7</v>
      </c>
      <c r="AE11" s="107">
        <f t="shared" si="1"/>
        <v>6.733333333333333</v>
      </c>
      <c r="AF11" s="8">
        <f t="shared" si="2"/>
        <v>7</v>
      </c>
    </row>
    <row r="12" spans="1:32" ht="12.75">
      <c r="A12" s="3">
        <f t="shared" si="0"/>
        <v>3.4761904761904763</v>
      </c>
      <c r="B12" s="160">
        <v>10</v>
      </c>
      <c r="C12" s="2" t="s">
        <v>99</v>
      </c>
      <c r="D12" s="171">
        <v>12</v>
      </c>
      <c r="E12" s="104">
        <v>5</v>
      </c>
      <c r="F12" s="132"/>
      <c r="G12" s="98">
        <v>7</v>
      </c>
      <c r="H12" s="132"/>
      <c r="I12" s="98">
        <v>5</v>
      </c>
      <c r="J12" s="131">
        <v>1</v>
      </c>
      <c r="K12" s="114">
        <v>4</v>
      </c>
      <c r="L12" s="131">
        <v>1</v>
      </c>
      <c r="M12" s="114">
        <v>4</v>
      </c>
      <c r="N12" s="131">
        <v>1</v>
      </c>
      <c r="O12" s="136">
        <v>4</v>
      </c>
      <c r="P12" s="104">
        <v>4</v>
      </c>
      <c r="Q12" s="142">
        <v>1</v>
      </c>
      <c r="R12" s="136">
        <v>5</v>
      </c>
      <c r="S12" s="90">
        <v>1</v>
      </c>
      <c r="T12" s="114">
        <v>4</v>
      </c>
      <c r="U12" s="132">
        <v>1</v>
      </c>
      <c r="V12" s="114">
        <v>4</v>
      </c>
      <c r="W12" s="131"/>
      <c r="X12" s="98">
        <v>4</v>
      </c>
      <c r="Y12" s="131"/>
      <c r="Z12" s="98">
        <v>4</v>
      </c>
      <c r="AA12" s="131"/>
      <c r="AB12" s="98">
        <v>4</v>
      </c>
      <c r="AC12" s="155">
        <v>4</v>
      </c>
      <c r="AD12" s="155">
        <v>5</v>
      </c>
      <c r="AE12" s="107">
        <f t="shared" si="1"/>
        <v>3.4761904761904763</v>
      </c>
      <c r="AF12" s="8">
        <v>4</v>
      </c>
    </row>
    <row r="13" spans="1:32" ht="12.75">
      <c r="A13" s="3">
        <f t="shared" si="0"/>
        <v>4.526315789473684</v>
      </c>
      <c r="B13" s="160">
        <v>11</v>
      </c>
      <c r="C13" s="2" t="s">
        <v>100</v>
      </c>
      <c r="D13" s="171">
        <v>11</v>
      </c>
      <c r="E13" s="104">
        <v>5</v>
      </c>
      <c r="F13" s="131"/>
      <c r="G13" s="98">
        <v>4</v>
      </c>
      <c r="H13" s="131">
        <v>1</v>
      </c>
      <c r="I13" s="114">
        <v>5</v>
      </c>
      <c r="J13" s="131">
        <v>1</v>
      </c>
      <c r="K13" s="114">
        <v>7</v>
      </c>
      <c r="L13" s="131" t="s">
        <v>225</v>
      </c>
      <c r="M13" s="114">
        <v>4</v>
      </c>
      <c r="N13" s="131">
        <v>1</v>
      </c>
      <c r="O13" s="136">
        <v>4</v>
      </c>
      <c r="P13" s="117">
        <v>5</v>
      </c>
      <c r="Q13" s="142"/>
      <c r="R13" s="200">
        <v>4</v>
      </c>
      <c r="S13" s="12">
        <v>1</v>
      </c>
      <c r="T13" s="114">
        <v>4</v>
      </c>
      <c r="U13" s="131"/>
      <c r="V13" s="98">
        <v>6</v>
      </c>
      <c r="W13" s="131" t="s">
        <v>225</v>
      </c>
      <c r="X13" s="98">
        <v>5</v>
      </c>
      <c r="Y13" s="131"/>
      <c r="Z13" s="98">
        <v>7</v>
      </c>
      <c r="AA13" s="131"/>
      <c r="AB13" s="98">
        <v>7</v>
      </c>
      <c r="AC13" s="155">
        <v>8</v>
      </c>
      <c r="AD13" s="155">
        <v>7</v>
      </c>
      <c r="AE13" s="107">
        <f t="shared" si="1"/>
        <v>4.526315789473684</v>
      </c>
      <c r="AF13" s="8">
        <f>ROUND(AE13,0)</f>
        <v>5</v>
      </c>
    </row>
    <row r="14" spans="1:32" ht="12.75">
      <c r="A14" s="3">
        <f t="shared" si="0"/>
        <v>6.866666666666666</v>
      </c>
      <c r="B14" s="160">
        <v>12</v>
      </c>
      <c r="C14" s="2" t="s">
        <v>101</v>
      </c>
      <c r="D14" s="171">
        <v>10</v>
      </c>
      <c r="E14" s="104">
        <v>7</v>
      </c>
      <c r="F14" s="131"/>
      <c r="G14" s="98">
        <v>7</v>
      </c>
      <c r="H14" s="131"/>
      <c r="I14" s="98">
        <v>7</v>
      </c>
      <c r="J14" s="131"/>
      <c r="K14" s="98">
        <v>5</v>
      </c>
      <c r="L14" s="131"/>
      <c r="M14" s="98">
        <v>7</v>
      </c>
      <c r="N14" s="131"/>
      <c r="O14" s="200">
        <v>6</v>
      </c>
      <c r="P14" s="104">
        <v>5</v>
      </c>
      <c r="Q14" s="142"/>
      <c r="R14" s="200">
        <v>8</v>
      </c>
      <c r="S14" s="12"/>
      <c r="T14" s="98">
        <v>9</v>
      </c>
      <c r="U14" s="131"/>
      <c r="V14" s="98">
        <v>7</v>
      </c>
      <c r="W14" s="131"/>
      <c r="X14" s="98">
        <v>9</v>
      </c>
      <c r="Y14" s="131"/>
      <c r="Z14" s="98">
        <v>6</v>
      </c>
      <c r="AA14" s="131"/>
      <c r="AB14" s="98">
        <v>6</v>
      </c>
      <c r="AC14" s="155">
        <v>7</v>
      </c>
      <c r="AD14" s="155">
        <v>7</v>
      </c>
      <c r="AE14" s="107">
        <f t="shared" si="1"/>
        <v>6.866666666666666</v>
      </c>
      <c r="AF14" s="8">
        <f>ROUND(AE14,0)</f>
        <v>7</v>
      </c>
    </row>
    <row r="15" spans="1:32" ht="12.75">
      <c r="A15" s="3">
        <f t="shared" si="0"/>
        <v>3.8095238095238093</v>
      </c>
      <c r="B15" s="160">
        <v>13</v>
      </c>
      <c r="C15" s="175" t="s">
        <v>102</v>
      </c>
      <c r="D15" s="171">
        <v>13</v>
      </c>
      <c r="E15" s="221">
        <v>10</v>
      </c>
      <c r="F15" s="129"/>
      <c r="G15" s="96">
        <v>8</v>
      </c>
      <c r="H15" s="129"/>
      <c r="I15" s="113">
        <v>5</v>
      </c>
      <c r="J15" s="131">
        <v>1</v>
      </c>
      <c r="K15" s="114">
        <v>4</v>
      </c>
      <c r="L15" s="131">
        <v>1</v>
      </c>
      <c r="M15" s="114">
        <v>6</v>
      </c>
      <c r="N15" s="131">
        <v>1</v>
      </c>
      <c r="O15" s="136">
        <v>4</v>
      </c>
      <c r="P15" s="104">
        <v>5</v>
      </c>
      <c r="Q15" s="142">
        <v>1</v>
      </c>
      <c r="R15" s="136">
        <v>4</v>
      </c>
      <c r="S15" s="12">
        <v>1</v>
      </c>
      <c r="T15" s="114">
        <v>4</v>
      </c>
      <c r="U15" s="131">
        <v>1</v>
      </c>
      <c r="V15" s="114">
        <v>4</v>
      </c>
      <c r="W15" s="131"/>
      <c r="X15" s="98">
        <v>4</v>
      </c>
      <c r="Y15" s="131"/>
      <c r="Z15" s="98">
        <v>4</v>
      </c>
      <c r="AA15" s="131"/>
      <c r="AB15" s="98">
        <v>4</v>
      </c>
      <c r="AC15" s="155">
        <v>4</v>
      </c>
      <c r="AD15" s="155">
        <v>4</v>
      </c>
      <c r="AE15" s="107">
        <f t="shared" si="1"/>
        <v>3.8095238095238093</v>
      </c>
      <c r="AF15" s="8">
        <f>ROUND(AE15,0)</f>
        <v>4</v>
      </c>
    </row>
    <row r="16" spans="1:32" ht="12.75">
      <c r="A16" s="3">
        <f t="shared" si="0"/>
        <v>4</v>
      </c>
      <c r="B16" s="160">
        <v>14</v>
      </c>
      <c r="C16" s="175" t="s">
        <v>103</v>
      </c>
      <c r="D16" s="171">
        <v>8</v>
      </c>
      <c r="E16" s="104">
        <v>7</v>
      </c>
      <c r="F16" s="142"/>
      <c r="G16" s="98">
        <v>5</v>
      </c>
      <c r="H16" s="142"/>
      <c r="I16" s="98">
        <v>5</v>
      </c>
      <c r="J16" s="131">
        <v>1</v>
      </c>
      <c r="K16" s="114">
        <v>6</v>
      </c>
      <c r="L16" s="131">
        <v>1</v>
      </c>
      <c r="M16" s="114">
        <v>6</v>
      </c>
      <c r="N16" s="131">
        <v>1</v>
      </c>
      <c r="O16" s="136">
        <v>4</v>
      </c>
      <c r="P16" s="104">
        <v>5</v>
      </c>
      <c r="Q16" s="142"/>
      <c r="R16" s="136">
        <v>6</v>
      </c>
      <c r="S16" s="12">
        <v>1</v>
      </c>
      <c r="T16" s="114">
        <v>6</v>
      </c>
      <c r="U16" s="131">
        <v>1</v>
      </c>
      <c r="V16" s="114">
        <v>5</v>
      </c>
      <c r="W16" s="131"/>
      <c r="X16" s="98">
        <v>4</v>
      </c>
      <c r="Y16" s="131"/>
      <c r="Z16" s="98">
        <v>4</v>
      </c>
      <c r="AA16" s="131"/>
      <c r="AB16" s="98">
        <v>4</v>
      </c>
      <c r="AC16" s="155">
        <v>4</v>
      </c>
      <c r="AD16" s="155">
        <v>4</v>
      </c>
      <c r="AE16" s="107">
        <f t="shared" si="1"/>
        <v>4</v>
      </c>
      <c r="AF16" s="8">
        <f>ROUND(AE16,0)</f>
        <v>4</v>
      </c>
    </row>
    <row r="17" spans="1:32" ht="13.5" thickBot="1">
      <c r="A17" s="3">
        <f t="shared" si="0"/>
        <v>8.6</v>
      </c>
      <c r="B17" s="161">
        <v>15</v>
      </c>
      <c r="C17" s="227" t="s">
        <v>104</v>
      </c>
      <c r="D17" s="216" t="s">
        <v>253</v>
      </c>
      <c r="E17" s="104">
        <v>9</v>
      </c>
      <c r="F17" s="142"/>
      <c r="G17" s="98">
        <v>9</v>
      </c>
      <c r="H17" s="142"/>
      <c r="I17" s="98">
        <v>10</v>
      </c>
      <c r="J17" s="131" t="s">
        <v>225</v>
      </c>
      <c r="K17" s="98">
        <v>8</v>
      </c>
      <c r="L17" s="131"/>
      <c r="M17" s="98">
        <v>6</v>
      </c>
      <c r="N17" s="131"/>
      <c r="O17" s="200">
        <v>9</v>
      </c>
      <c r="P17" s="104">
        <v>7</v>
      </c>
      <c r="Q17" s="142"/>
      <c r="R17" s="200">
        <v>10</v>
      </c>
      <c r="S17" s="12"/>
      <c r="T17" s="98">
        <v>10</v>
      </c>
      <c r="U17" s="131"/>
      <c r="V17" s="98">
        <v>9</v>
      </c>
      <c r="W17" s="131"/>
      <c r="X17" s="98">
        <v>6</v>
      </c>
      <c r="Y17" s="131"/>
      <c r="Z17" s="98">
        <v>7</v>
      </c>
      <c r="AA17" s="131"/>
      <c r="AB17" s="98">
        <v>10</v>
      </c>
      <c r="AC17" s="155">
        <v>10</v>
      </c>
      <c r="AD17" s="155">
        <v>9</v>
      </c>
      <c r="AE17" s="107">
        <f t="shared" si="1"/>
        <v>8.6</v>
      </c>
      <c r="AF17" s="8">
        <f>ROUND(AE17,0)</f>
        <v>9</v>
      </c>
    </row>
    <row r="18" spans="2:32" s="5" customFormat="1" ht="13.5" thickBot="1">
      <c r="B18" s="85"/>
      <c r="C18" s="238" t="s">
        <v>0</v>
      </c>
      <c r="D18" s="239"/>
      <c r="E18" s="105">
        <f>AVERAGE(E3:E16,E17:E17)</f>
        <v>7.666666666666667</v>
      </c>
      <c r="F18" s="150"/>
      <c r="G18" s="102">
        <f>AVERAGE(G3:G16,G17:G17)</f>
        <v>6.933333333333334</v>
      </c>
      <c r="H18" s="150"/>
      <c r="I18" s="102">
        <f>AVERAGE(I3:I16,I17:I17)</f>
        <v>6.066666666666666</v>
      </c>
      <c r="J18" s="174"/>
      <c r="K18" s="145">
        <f>AVERAGE(K3:K16,K17:K17)</f>
        <v>6.266666666666667</v>
      </c>
      <c r="L18" s="43"/>
      <c r="M18" s="172">
        <f>AVERAGE(M3:M16,M17:M17)</f>
        <v>5.866666666666666</v>
      </c>
      <c r="N18" s="43"/>
      <c r="O18" s="174">
        <f>AVERAGE(O3:O16,O17:O17)</f>
        <v>5.8</v>
      </c>
      <c r="P18" s="191">
        <f>AVERAGE(P3:P16,P17:P17)</f>
        <v>6.266666666666667</v>
      </c>
      <c r="Q18" s="118"/>
      <c r="R18" s="177">
        <f>AVERAGE(R3:R16,R17:R17)</f>
        <v>6.533333333333333</v>
      </c>
      <c r="S18" s="197"/>
      <c r="T18" s="185">
        <f>AVERAGE(T3:T16,T17:T17)</f>
        <v>6.466666666666667</v>
      </c>
      <c r="U18" s="224"/>
      <c r="V18" s="185">
        <f>AVERAGE(V3:V16,V17:V17)</f>
        <v>6.333333333333333</v>
      </c>
      <c r="W18" s="224"/>
      <c r="X18" s="185">
        <f>AVERAGE(X3:X16,X17:X17)</f>
        <v>5.4</v>
      </c>
      <c r="Y18" s="224"/>
      <c r="Z18" s="185">
        <f>AVERAGE(Z3:Z16,Z17:Z17)</f>
        <v>6.2</v>
      </c>
      <c r="AA18" s="224"/>
      <c r="AB18" s="185">
        <f>AVERAGE(AB3:AB16,AB17:AB17)</f>
        <v>6.733333333333333</v>
      </c>
      <c r="AC18" s="185">
        <f>AVERAGE(AC3:AC16,AC17:AC17)</f>
        <v>6.933333333333334</v>
      </c>
      <c r="AD18" s="224">
        <f>AVERAGE(AD3:AD16,AD17:AD17)</f>
        <v>6.933333333333334</v>
      </c>
      <c r="AE18" s="92">
        <f>AVERAGE(AE3:AE16,AE17:AE17)</f>
        <v>5.780033416875522</v>
      </c>
      <c r="AF18" s="11">
        <f>AVERAGE(AF3:AF16,AF17:AF17)</f>
        <v>6.133333333333334</v>
      </c>
    </row>
    <row r="19" spans="2:32" s="5" customFormat="1" ht="13.5" thickBot="1">
      <c r="B19" s="6"/>
      <c r="C19" s="7"/>
      <c r="D19" s="87"/>
      <c r="E19" s="106" t="s">
        <v>61</v>
      </c>
      <c r="F19" s="241" t="s">
        <v>62</v>
      </c>
      <c r="G19" s="242"/>
      <c r="H19" s="241" t="s">
        <v>63</v>
      </c>
      <c r="I19" s="242"/>
      <c r="J19" s="241" t="s">
        <v>76</v>
      </c>
      <c r="K19" s="257"/>
      <c r="L19" s="241" t="s">
        <v>69</v>
      </c>
      <c r="M19" s="257"/>
      <c r="N19" s="241" t="s">
        <v>70</v>
      </c>
      <c r="O19" s="257"/>
      <c r="P19" s="223" t="s">
        <v>66</v>
      </c>
      <c r="Q19" s="258" t="s">
        <v>67</v>
      </c>
      <c r="R19" s="259"/>
      <c r="S19" s="234" t="s">
        <v>61</v>
      </c>
      <c r="T19" s="251"/>
      <c r="U19" s="252" t="s">
        <v>62</v>
      </c>
      <c r="V19" s="251"/>
      <c r="W19" s="253" t="s">
        <v>63</v>
      </c>
      <c r="X19" s="251"/>
      <c r="Y19" s="254" t="s">
        <v>64</v>
      </c>
      <c r="Z19" s="255"/>
      <c r="AA19" s="256" t="s">
        <v>65</v>
      </c>
      <c r="AB19" s="256"/>
      <c r="AC19" s="231"/>
      <c r="AD19" s="229" t="s">
        <v>70</v>
      </c>
      <c r="AE19" s="108"/>
      <c r="AF19" s="9"/>
    </row>
    <row r="20" spans="2:32" ht="13.5" thickBot="1">
      <c r="B20" s="232" t="s">
        <v>36</v>
      </c>
      <c r="C20" s="232"/>
      <c r="D20" s="233"/>
      <c r="E20" s="234" t="s">
        <v>49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50"/>
      <c r="S20" s="234" t="s">
        <v>269</v>
      </c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50"/>
      <c r="AE20" s="84">
        <f>AF20/B17</f>
        <v>1</v>
      </c>
      <c r="AF20" s="8">
        <f>COUNTIF(AF3:AF17,"&gt;3")</f>
        <v>15</v>
      </c>
    </row>
    <row r="21" spans="2:32" ht="12.75">
      <c r="B21" s="233" t="s">
        <v>48</v>
      </c>
      <c r="C21" s="237"/>
      <c r="D21" s="24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44">
        <f>AF21/B17</f>
        <v>0.4</v>
      </c>
      <c r="AF21" s="8">
        <f>COUNTIF(AF3:AF17,"&gt;6")</f>
        <v>6</v>
      </c>
    </row>
    <row r="23" spans="3:19" ht="12.75">
      <c r="C23" s="25" t="s">
        <v>86</v>
      </c>
      <c r="D23" t="s">
        <v>106</v>
      </c>
      <c r="S23" s="226"/>
    </row>
  </sheetData>
  <sheetProtection/>
  <mergeCells count="17">
    <mergeCell ref="C1:I1"/>
    <mergeCell ref="C18:D18"/>
    <mergeCell ref="F19:G19"/>
    <mergeCell ref="H19:I19"/>
    <mergeCell ref="B20:D20"/>
    <mergeCell ref="B21:D21"/>
    <mergeCell ref="J19:K19"/>
    <mergeCell ref="L19:M19"/>
    <mergeCell ref="E20:R20"/>
    <mergeCell ref="N19:O19"/>
    <mergeCell ref="Q19:R19"/>
    <mergeCell ref="S20:AD20"/>
    <mergeCell ref="S19:T19"/>
    <mergeCell ref="U19:V19"/>
    <mergeCell ref="W19:X19"/>
    <mergeCell ref="Y19:Z19"/>
    <mergeCell ref="AA19:AB19"/>
  </mergeCells>
  <conditionalFormatting sqref="AF3:AF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E3:AE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B1">
      <selection activeCell="Y3" sqref="Y3"/>
    </sheetView>
  </sheetViews>
  <sheetFormatPr defaultColWidth="9.00390625" defaultRowHeight="12.75"/>
  <cols>
    <col min="1" max="1" width="4.75390625" style="0" hidden="1" customWidth="1"/>
    <col min="2" max="2" width="3.625" style="0" customWidth="1"/>
    <col min="3" max="3" width="22.75390625" style="0" customWidth="1"/>
    <col min="4" max="4" width="8.625" style="0" customWidth="1"/>
    <col min="5" max="7" width="5.75390625" style="0" customWidth="1"/>
    <col min="8" max="8" width="2.75390625" style="0" customWidth="1"/>
    <col min="9" max="11" width="5.75390625" style="0" customWidth="1"/>
    <col min="12" max="12" width="3.75390625" style="0" customWidth="1"/>
    <col min="13" max="13" width="6.75390625" style="0" customWidth="1"/>
    <col min="14" max="14" width="4.25390625" style="0" customWidth="1"/>
    <col min="15" max="15" width="6.125" style="0" customWidth="1"/>
    <col min="16" max="16" width="5.75390625" style="14" customWidth="1"/>
    <col min="17" max="20" width="5.75390625" style="0" customWidth="1"/>
    <col min="21" max="23" width="5.75390625" style="14" customWidth="1"/>
    <col min="24" max="24" width="9.125" style="3" customWidth="1"/>
    <col min="25" max="25" width="9.125" style="10" customWidth="1"/>
  </cols>
  <sheetData>
    <row r="1" spans="3:34" ht="13.5" thickBot="1">
      <c r="C1" s="248" t="s">
        <v>165</v>
      </c>
      <c r="D1" s="248"/>
      <c r="E1" s="248"/>
      <c r="F1" s="248"/>
      <c r="G1" s="248"/>
      <c r="H1" s="248"/>
      <c r="I1" s="248"/>
      <c r="J1" s="248"/>
      <c r="K1" s="248"/>
      <c r="L1" s="63"/>
      <c r="M1" s="41"/>
      <c r="N1" s="41"/>
      <c r="O1" s="72"/>
      <c r="P1" s="41"/>
      <c r="Q1" s="72"/>
      <c r="R1" s="72"/>
      <c r="S1" s="72"/>
      <c r="T1" s="72"/>
      <c r="U1" s="41"/>
      <c r="V1" s="41"/>
      <c r="W1" s="41"/>
      <c r="X1" s="41"/>
      <c r="Y1" s="41"/>
      <c r="Z1" s="41"/>
      <c r="AA1" s="41"/>
      <c r="AB1" s="41"/>
      <c r="AC1" s="74"/>
      <c r="AD1" s="75"/>
      <c r="AG1" s="14"/>
      <c r="AH1" s="15"/>
    </row>
    <row r="2" spans="2:30" ht="16.5" customHeight="1" thickBot="1">
      <c r="B2" s="76" t="s">
        <v>79</v>
      </c>
      <c r="C2" s="77" t="s">
        <v>26</v>
      </c>
      <c r="D2" s="78" t="s">
        <v>80</v>
      </c>
      <c r="E2" s="93">
        <v>41904</v>
      </c>
      <c r="F2" s="94">
        <v>41908</v>
      </c>
      <c r="G2" s="93">
        <v>41915</v>
      </c>
      <c r="H2" s="149"/>
      <c r="I2" s="94">
        <v>41918</v>
      </c>
      <c r="J2" s="93">
        <v>41925</v>
      </c>
      <c r="K2" s="147">
        <v>41929</v>
      </c>
      <c r="L2" s="93"/>
      <c r="M2" s="94">
        <v>41936</v>
      </c>
      <c r="N2" s="209"/>
      <c r="O2" s="209">
        <v>41939</v>
      </c>
      <c r="P2" s="103">
        <v>41943</v>
      </c>
      <c r="Q2" s="139">
        <v>41953</v>
      </c>
      <c r="R2" s="94">
        <v>41957</v>
      </c>
      <c r="S2" s="93">
        <v>41964</v>
      </c>
      <c r="T2" s="147">
        <v>41967</v>
      </c>
      <c r="U2" s="93">
        <v>41974</v>
      </c>
      <c r="V2" s="198">
        <v>41978</v>
      </c>
      <c r="W2" s="94">
        <v>41981</v>
      </c>
      <c r="X2" s="79" t="s">
        <v>24</v>
      </c>
      <c r="Y2" s="80" t="s">
        <v>21</v>
      </c>
      <c r="Z2" s="41"/>
      <c r="AA2" s="41"/>
      <c r="AB2" s="41"/>
      <c r="AC2" s="41"/>
      <c r="AD2" s="41"/>
    </row>
    <row r="3" spans="1:28" ht="12.75">
      <c r="A3" s="3">
        <f aca="true" t="shared" si="0" ref="A3:A15">X3</f>
        <v>6</v>
      </c>
      <c r="B3" s="71">
        <v>1</v>
      </c>
      <c r="C3" s="176" t="s">
        <v>167</v>
      </c>
      <c r="D3" s="81">
        <v>9</v>
      </c>
      <c r="E3" s="95" t="s">
        <v>239</v>
      </c>
      <c r="F3" s="113">
        <v>4</v>
      </c>
      <c r="G3" s="95" t="s">
        <v>239</v>
      </c>
      <c r="H3" s="130"/>
      <c r="I3" s="96">
        <v>7</v>
      </c>
      <c r="J3" s="169"/>
      <c r="K3" s="199">
        <v>5</v>
      </c>
      <c r="L3" s="100"/>
      <c r="M3" s="148">
        <v>6</v>
      </c>
      <c r="N3" s="169"/>
      <c r="O3" s="168">
        <v>6</v>
      </c>
      <c r="P3" s="156">
        <v>4</v>
      </c>
      <c r="Q3" s="140"/>
      <c r="R3" s="96">
        <v>7</v>
      </c>
      <c r="S3" s="100"/>
      <c r="T3" s="134">
        <v>7</v>
      </c>
      <c r="U3" s="95"/>
      <c r="V3" s="89"/>
      <c r="W3" s="113">
        <v>8</v>
      </c>
      <c r="X3" s="107">
        <f aca="true" t="shared" si="1" ref="X3:X15">AVERAGE(E3:W3)</f>
        <v>6</v>
      </c>
      <c r="Y3" s="8">
        <f aca="true" t="shared" si="2" ref="Y3:Y12">ROUND(X3,0)</f>
        <v>6</v>
      </c>
      <c r="Z3" s="1" t="s">
        <v>31</v>
      </c>
      <c r="AA3" s="58">
        <f>COUNTIF(Y3:Y15,7)+COUNTIF(Y3:Y15,8)</f>
        <v>4</v>
      </c>
      <c r="AB3" s="57">
        <f>AA3/$B$15</f>
        <v>0.3076923076923077</v>
      </c>
    </row>
    <row r="4" spans="1:28" ht="12.75">
      <c r="A4" s="3">
        <f t="shared" si="0"/>
        <v>6.333333333333333</v>
      </c>
      <c r="B4" s="71">
        <v>2</v>
      </c>
      <c r="C4" s="176" t="s">
        <v>168</v>
      </c>
      <c r="D4" s="81">
        <v>10</v>
      </c>
      <c r="E4" s="95" t="s">
        <v>239</v>
      </c>
      <c r="F4" s="113">
        <v>7</v>
      </c>
      <c r="G4" s="95" t="s">
        <v>239</v>
      </c>
      <c r="H4" s="130"/>
      <c r="I4" s="96">
        <v>5</v>
      </c>
      <c r="J4" s="95"/>
      <c r="K4" s="134">
        <v>4</v>
      </c>
      <c r="L4" s="97"/>
      <c r="M4" s="136">
        <v>10</v>
      </c>
      <c r="N4" s="97"/>
      <c r="O4" s="114">
        <v>10</v>
      </c>
      <c r="P4" s="156">
        <v>4</v>
      </c>
      <c r="Q4" s="141"/>
      <c r="R4" s="113">
        <v>4</v>
      </c>
      <c r="S4" s="126"/>
      <c r="T4" s="134">
        <v>4</v>
      </c>
      <c r="U4" s="97"/>
      <c r="V4" s="90"/>
      <c r="W4" s="114">
        <v>9</v>
      </c>
      <c r="X4" s="122">
        <f t="shared" si="1"/>
        <v>6.333333333333333</v>
      </c>
      <c r="Y4" s="8">
        <v>7</v>
      </c>
      <c r="Z4" s="1" t="s">
        <v>32</v>
      </c>
      <c r="AA4" s="58">
        <f>COUNTIF(Y3:Y15,4)+COUNTIF(Y3:Y15,5)+COUNTIF(Y3:Y15,6)</f>
        <v>8</v>
      </c>
      <c r="AB4" s="57">
        <f>AA4/$B$15</f>
        <v>0.6153846153846154</v>
      </c>
    </row>
    <row r="5" spans="1:28" ht="12.75">
      <c r="A5" s="3">
        <f t="shared" si="0"/>
        <v>5.2727272727272725</v>
      </c>
      <c r="B5" s="71">
        <v>3</v>
      </c>
      <c r="C5" s="46" t="s">
        <v>169</v>
      </c>
      <c r="D5" s="81">
        <v>12</v>
      </c>
      <c r="E5" s="95" t="s">
        <v>239</v>
      </c>
      <c r="F5" s="114">
        <v>4</v>
      </c>
      <c r="G5" s="95" t="s">
        <v>239</v>
      </c>
      <c r="H5" s="130"/>
      <c r="I5" s="98">
        <v>4</v>
      </c>
      <c r="J5" s="99">
        <v>2</v>
      </c>
      <c r="K5" s="200">
        <v>5</v>
      </c>
      <c r="L5" s="99"/>
      <c r="M5" s="200">
        <v>4</v>
      </c>
      <c r="N5" s="99">
        <v>2</v>
      </c>
      <c r="O5" s="114">
        <v>6</v>
      </c>
      <c r="P5" s="156">
        <v>7</v>
      </c>
      <c r="Q5" s="142"/>
      <c r="R5" s="98">
        <v>7</v>
      </c>
      <c r="S5" s="99"/>
      <c r="T5" s="136">
        <v>8</v>
      </c>
      <c r="U5" s="97"/>
      <c r="V5" s="90"/>
      <c r="W5" s="114">
        <v>9</v>
      </c>
      <c r="X5" s="122">
        <f t="shared" si="1"/>
        <v>5.2727272727272725</v>
      </c>
      <c r="Y5" s="8">
        <f t="shared" si="2"/>
        <v>5</v>
      </c>
      <c r="Z5" s="1" t="s">
        <v>33</v>
      </c>
      <c r="AA5" s="1">
        <f>COUNTIF(Y3:Y15,"&lt;4")</f>
        <v>0</v>
      </c>
      <c r="AB5" s="57">
        <f>AA5/$B$15</f>
        <v>0</v>
      </c>
    </row>
    <row r="6" spans="1:28" ht="12.75">
      <c r="A6" s="3">
        <f t="shared" si="0"/>
        <v>8.555555555555555</v>
      </c>
      <c r="B6" s="71">
        <v>4</v>
      </c>
      <c r="C6" s="2" t="s">
        <v>170</v>
      </c>
      <c r="D6" s="82">
        <v>3</v>
      </c>
      <c r="E6" s="95" t="s">
        <v>239</v>
      </c>
      <c r="F6" s="114">
        <v>7</v>
      </c>
      <c r="G6" s="95" t="s">
        <v>239</v>
      </c>
      <c r="H6" s="130"/>
      <c r="I6" s="114">
        <v>9</v>
      </c>
      <c r="J6" s="99"/>
      <c r="K6" s="136">
        <v>7</v>
      </c>
      <c r="L6" s="97"/>
      <c r="M6" s="136">
        <v>10</v>
      </c>
      <c r="N6" s="97"/>
      <c r="O6" s="114">
        <v>10</v>
      </c>
      <c r="P6" s="155">
        <v>9</v>
      </c>
      <c r="Q6" s="142"/>
      <c r="R6" s="114">
        <v>6</v>
      </c>
      <c r="S6" s="99"/>
      <c r="T6" s="136">
        <v>10</v>
      </c>
      <c r="U6" s="97"/>
      <c r="V6" s="90"/>
      <c r="W6" s="114">
        <v>9</v>
      </c>
      <c r="X6" s="122">
        <f t="shared" si="1"/>
        <v>8.555555555555555</v>
      </c>
      <c r="Y6" s="8">
        <f t="shared" si="2"/>
        <v>9</v>
      </c>
      <c r="Z6" s="59" t="s">
        <v>34</v>
      </c>
      <c r="AA6" s="1">
        <f>B15-SUM(AA3:AA5)</f>
        <v>1</v>
      </c>
      <c r="AB6" s="57">
        <f>AA6/$B$15</f>
        <v>0.07692307692307693</v>
      </c>
    </row>
    <row r="7" spans="1:25" ht="12.75">
      <c r="A7" s="3">
        <f t="shared" si="0"/>
        <v>6.9</v>
      </c>
      <c r="B7" s="71">
        <v>5</v>
      </c>
      <c r="C7" s="46" t="s">
        <v>171</v>
      </c>
      <c r="D7" s="81">
        <v>6</v>
      </c>
      <c r="E7" s="95" t="s">
        <v>239</v>
      </c>
      <c r="F7" s="113">
        <v>8</v>
      </c>
      <c r="G7" s="95" t="s">
        <v>239</v>
      </c>
      <c r="H7" s="130"/>
      <c r="I7" s="113">
        <v>8</v>
      </c>
      <c r="J7" s="100"/>
      <c r="K7" s="134">
        <v>10</v>
      </c>
      <c r="L7" s="97"/>
      <c r="M7" s="136">
        <v>10</v>
      </c>
      <c r="N7" s="97">
        <v>1</v>
      </c>
      <c r="O7" s="114">
        <v>6</v>
      </c>
      <c r="P7" s="156">
        <v>5</v>
      </c>
      <c r="Q7" s="140"/>
      <c r="R7" s="113">
        <v>4</v>
      </c>
      <c r="S7" s="100"/>
      <c r="T7" s="134">
        <v>8</v>
      </c>
      <c r="U7" s="97"/>
      <c r="V7" s="90"/>
      <c r="W7" s="114">
        <v>9</v>
      </c>
      <c r="X7" s="122">
        <f t="shared" si="1"/>
        <v>6.9</v>
      </c>
      <c r="Y7" s="8">
        <f t="shared" si="2"/>
        <v>7</v>
      </c>
    </row>
    <row r="8" spans="1:25" ht="12.75">
      <c r="A8" s="3">
        <f t="shared" si="0"/>
        <v>5.181818181818182</v>
      </c>
      <c r="B8" s="71">
        <v>6</v>
      </c>
      <c r="C8" s="2" t="s">
        <v>172</v>
      </c>
      <c r="D8" s="82">
        <v>2</v>
      </c>
      <c r="E8" s="95" t="s">
        <v>239</v>
      </c>
      <c r="F8" s="114">
        <v>4</v>
      </c>
      <c r="G8" s="95" t="s">
        <v>239</v>
      </c>
      <c r="H8" s="130"/>
      <c r="I8" s="114">
        <v>6</v>
      </c>
      <c r="J8" s="99"/>
      <c r="K8" s="136">
        <v>7</v>
      </c>
      <c r="L8" s="97">
        <v>2</v>
      </c>
      <c r="M8" s="136">
        <v>7</v>
      </c>
      <c r="N8" s="97">
        <v>2</v>
      </c>
      <c r="O8" s="114">
        <v>6</v>
      </c>
      <c r="P8" s="156">
        <v>4</v>
      </c>
      <c r="Q8" s="142"/>
      <c r="R8" s="114">
        <v>4</v>
      </c>
      <c r="S8" s="97"/>
      <c r="T8" s="136">
        <v>7</v>
      </c>
      <c r="U8" s="97"/>
      <c r="V8" s="90"/>
      <c r="W8" s="114">
        <v>8</v>
      </c>
      <c r="X8" s="122">
        <f t="shared" si="1"/>
        <v>5.181818181818182</v>
      </c>
      <c r="Y8" s="8">
        <f t="shared" si="2"/>
        <v>5</v>
      </c>
    </row>
    <row r="9" spans="1:25" ht="12.75">
      <c r="A9" s="3">
        <f t="shared" si="0"/>
        <v>5.8</v>
      </c>
      <c r="B9" s="71">
        <v>7</v>
      </c>
      <c r="C9" s="175" t="s">
        <v>173</v>
      </c>
      <c r="D9" s="82">
        <v>8</v>
      </c>
      <c r="E9" s="95" t="s">
        <v>239</v>
      </c>
      <c r="F9" s="114">
        <v>8</v>
      </c>
      <c r="G9" s="95" t="s">
        <v>239</v>
      </c>
      <c r="H9" s="130"/>
      <c r="I9" s="114">
        <v>7</v>
      </c>
      <c r="J9" s="97"/>
      <c r="K9" s="136">
        <v>8</v>
      </c>
      <c r="L9" s="97"/>
      <c r="M9" s="136">
        <v>6</v>
      </c>
      <c r="N9" s="97">
        <v>1</v>
      </c>
      <c r="O9" s="114">
        <v>4</v>
      </c>
      <c r="P9" s="156">
        <v>4</v>
      </c>
      <c r="Q9" s="143"/>
      <c r="R9" s="114">
        <v>6</v>
      </c>
      <c r="S9" s="97"/>
      <c r="T9" s="136">
        <v>7</v>
      </c>
      <c r="U9" s="97"/>
      <c r="V9" s="90"/>
      <c r="W9" s="114">
        <v>7</v>
      </c>
      <c r="X9" s="122">
        <f t="shared" si="1"/>
        <v>5.8</v>
      </c>
      <c r="Y9" s="8">
        <f t="shared" si="2"/>
        <v>6</v>
      </c>
    </row>
    <row r="10" spans="1:25" ht="12.75">
      <c r="A10" s="3">
        <f t="shared" si="0"/>
        <v>4.6</v>
      </c>
      <c r="B10" s="71">
        <v>8</v>
      </c>
      <c r="C10" s="2" t="s">
        <v>174</v>
      </c>
      <c r="D10" s="82">
        <v>5</v>
      </c>
      <c r="E10" s="95" t="s">
        <v>239</v>
      </c>
      <c r="F10" s="114">
        <v>4</v>
      </c>
      <c r="G10" s="95" t="s">
        <v>239</v>
      </c>
      <c r="H10" s="130"/>
      <c r="I10" s="98">
        <v>4</v>
      </c>
      <c r="J10" s="99"/>
      <c r="K10" s="200">
        <v>5</v>
      </c>
      <c r="L10" s="99">
        <v>2</v>
      </c>
      <c r="M10" s="136">
        <v>4</v>
      </c>
      <c r="N10" s="97"/>
      <c r="O10" s="114">
        <v>4</v>
      </c>
      <c r="P10" s="156">
        <v>9</v>
      </c>
      <c r="Q10" s="143"/>
      <c r="R10" s="114">
        <v>6</v>
      </c>
      <c r="S10" s="99"/>
      <c r="T10" s="136">
        <v>4</v>
      </c>
      <c r="U10" s="97"/>
      <c r="V10" s="90"/>
      <c r="W10" s="114">
        <v>4</v>
      </c>
      <c r="X10" s="122">
        <f t="shared" si="1"/>
        <v>4.6</v>
      </c>
      <c r="Y10" s="8">
        <f t="shared" si="2"/>
        <v>5</v>
      </c>
    </row>
    <row r="11" spans="1:25" ht="12.75">
      <c r="A11" s="3">
        <f t="shared" si="0"/>
        <v>6.5</v>
      </c>
      <c r="B11" s="71">
        <v>9</v>
      </c>
      <c r="C11" s="2" t="s">
        <v>175</v>
      </c>
      <c r="D11" s="171" t="s">
        <v>253</v>
      </c>
      <c r="E11" s="95" t="s">
        <v>239</v>
      </c>
      <c r="F11" s="114">
        <v>4</v>
      </c>
      <c r="G11" s="95" t="s">
        <v>239</v>
      </c>
      <c r="H11" s="130"/>
      <c r="I11" s="98">
        <v>5</v>
      </c>
      <c r="J11" s="99"/>
      <c r="K11" s="136">
        <v>8</v>
      </c>
      <c r="L11" s="97"/>
      <c r="M11" s="136">
        <v>10</v>
      </c>
      <c r="N11" s="97">
        <v>1</v>
      </c>
      <c r="O11" s="114">
        <v>6</v>
      </c>
      <c r="P11" s="155">
        <v>7</v>
      </c>
      <c r="Q11" s="142"/>
      <c r="R11" s="114">
        <v>8</v>
      </c>
      <c r="S11" s="99"/>
      <c r="T11" s="136">
        <v>10</v>
      </c>
      <c r="U11" s="97"/>
      <c r="V11" s="90"/>
      <c r="W11" s="114">
        <v>6</v>
      </c>
      <c r="X11" s="122">
        <f t="shared" si="1"/>
        <v>6.5</v>
      </c>
      <c r="Y11" s="8">
        <f t="shared" si="2"/>
        <v>7</v>
      </c>
    </row>
    <row r="12" spans="1:25" ht="12.75">
      <c r="A12" s="3">
        <f t="shared" si="0"/>
        <v>6.555555555555555</v>
      </c>
      <c r="B12" s="71">
        <v>10</v>
      </c>
      <c r="C12" s="2" t="s">
        <v>176</v>
      </c>
      <c r="D12" s="82">
        <v>4</v>
      </c>
      <c r="E12" s="95" t="s">
        <v>239</v>
      </c>
      <c r="F12" s="114">
        <v>4</v>
      </c>
      <c r="G12" s="95" t="s">
        <v>239</v>
      </c>
      <c r="H12" s="130"/>
      <c r="I12" s="114">
        <v>8</v>
      </c>
      <c r="J12" s="97"/>
      <c r="K12" s="136">
        <v>9</v>
      </c>
      <c r="L12" s="97"/>
      <c r="M12" s="136">
        <v>6</v>
      </c>
      <c r="N12" s="97"/>
      <c r="O12" s="114">
        <v>5</v>
      </c>
      <c r="P12" s="156">
        <v>8</v>
      </c>
      <c r="Q12" s="143" t="s">
        <v>225</v>
      </c>
      <c r="R12" s="114">
        <v>4</v>
      </c>
      <c r="S12" s="97"/>
      <c r="T12" s="136">
        <v>7</v>
      </c>
      <c r="U12" s="97"/>
      <c r="V12" s="90"/>
      <c r="W12" s="114">
        <v>8</v>
      </c>
      <c r="X12" s="122">
        <f t="shared" si="1"/>
        <v>6.555555555555555</v>
      </c>
      <c r="Y12" s="8">
        <f t="shared" si="2"/>
        <v>7</v>
      </c>
    </row>
    <row r="13" spans="1:25" ht="12.75">
      <c r="A13" s="3">
        <f t="shared" si="0"/>
        <v>5.7</v>
      </c>
      <c r="B13" s="71">
        <v>11</v>
      </c>
      <c r="C13" s="2" t="s">
        <v>177</v>
      </c>
      <c r="D13" s="82">
        <v>13</v>
      </c>
      <c r="E13" s="95" t="s">
        <v>239</v>
      </c>
      <c r="F13" s="114">
        <v>4</v>
      </c>
      <c r="G13" s="95" t="s">
        <v>239</v>
      </c>
      <c r="H13" s="130">
        <v>1</v>
      </c>
      <c r="I13" s="114">
        <v>5</v>
      </c>
      <c r="J13" s="97"/>
      <c r="K13" s="200">
        <v>6</v>
      </c>
      <c r="L13" s="99"/>
      <c r="M13" s="200">
        <v>9</v>
      </c>
      <c r="N13" s="99"/>
      <c r="O13" s="98">
        <v>4</v>
      </c>
      <c r="P13" s="155">
        <v>4</v>
      </c>
      <c r="Q13" s="143"/>
      <c r="R13" s="98">
        <v>7</v>
      </c>
      <c r="S13" s="99"/>
      <c r="T13" s="136">
        <v>8</v>
      </c>
      <c r="U13" s="97"/>
      <c r="V13" s="90"/>
      <c r="W13" s="114">
        <v>9</v>
      </c>
      <c r="X13" s="122">
        <f t="shared" si="1"/>
        <v>5.7</v>
      </c>
      <c r="Y13" s="8">
        <f>ROUND(X13,0)</f>
        <v>6</v>
      </c>
    </row>
    <row r="14" spans="1:25" ht="12.75">
      <c r="A14" s="3">
        <f t="shared" si="0"/>
        <v>5.888888888888889</v>
      </c>
      <c r="B14" s="71">
        <v>12</v>
      </c>
      <c r="C14" s="2" t="s">
        <v>178</v>
      </c>
      <c r="D14" s="82">
        <v>11</v>
      </c>
      <c r="E14" s="95" t="s">
        <v>239</v>
      </c>
      <c r="F14" s="114">
        <v>5</v>
      </c>
      <c r="G14" s="95" t="s">
        <v>239</v>
      </c>
      <c r="H14" s="130"/>
      <c r="I14" s="114">
        <v>6</v>
      </c>
      <c r="J14" s="99"/>
      <c r="K14" s="136">
        <v>5</v>
      </c>
      <c r="L14" s="97"/>
      <c r="M14" s="136">
        <v>4</v>
      </c>
      <c r="N14" s="97"/>
      <c r="O14" s="114">
        <v>7</v>
      </c>
      <c r="P14" s="156">
        <v>6</v>
      </c>
      <c r="Q14" s="143"/>
      <c r="R14" s="114">
        <v>7</v>
      </c>
      <c r="S14" s="97"/>
      <c r="T14" s="136">
        <v>5</v>
      </c>
      <c r="U14" s="97"/>
      <c r="V14" s="90"/>
      <c r="W14" s="114">
        <v>8</v>
      </c>
      <c r="X14" s="122">
        <f t="shared" si="1"/>
        <v>5.888888888888889</v>
      </c>
      <c r="Y14" s="8">
        <f>ROUND(X14,0)</f>
        <v>6</v>
      </c>
    </row>
    <row r="15" spans="1:25" ht="13.5" thickBot="1">
      <c r="A15" s="3">
        <f t="shared" si="0"/>
        <v>5.909090909090909</v>
      </c>
      <c r="B15" s="71">
        <v>13</v>
      </c>
      <c r="C15" s="2" t="s">
        <v>179</v>
      </c>
      <c r="D15" s="82">
        <v>7</v>
      </c>
      <c r="E15" s="95" t="s">
        <v>239</v>
      </c>
      <c r="F15" s="114">
        <v>4</v>
      </c>
      <c r="G15" s="95" t="s">
        <v>239</v>
      </c>
      <c r="H15" s="130"/>
      <c r="I15" s="114">
        <v>5</v>
      </c>
      <c r="J15" s="99">
        <v>2</v>
      </c>
      <c r="K15" s="136">
        <v>7</v>
      </c>
      <c r="L15" s="202"/>
      <c r="M15" s="210">
        <v>7</v>
      </c>
      <c r="N15" s="97">
        <v>2</v>
      </c>
      <c r="O15" s="114">
        <v>6</v>
      </c>
      <c r="P15" s="156">
        <v>8</v>
      </c>
      <c r="Q15" s="143"/>
      <c r="R15" s="114">
        <v>7</v>
      </c>
      <c r="S15" s="97"/>
      <c r="T15" s="136">
        <v>8</v>
      </c>
      <c r="U15" s="97"/>
      <c r="V15" s="90"/>
      <c r="W15" s="114">
        <v>9</v>
      </c>
      <c r="X15" s="122">
        <f t="shared" si="1"/>
        <v>5.909090909090909</v>
      </c>
      <c r="Y15" s="8">
        <f>ROUND(X15,0)</f>
        <v>6</v>
      </c>
    </row>
    <row r="16" spans="2:25" s="5" customFormat="1" ht="13.5" thickBot="1">
      <c r="B16" s="246" t="s">
        <v>0</v>
      </c>
      <c r="C16" s="247"/>
      <c r="D16" s="247"/>
      <c r="E16" s="101"/>
      <c r="F16" s="102">
        <f>AVERAGE(F3:F15)</f>
        <v>5.153846153846154</v>
      </c>
      <c r="G16" s="101"/>
      <c r="H16" s="150"/>
      <c r="I16" s="102">
        <f>AVERAGE(I3:I15)</f>
        <v>6.076923076923077</v>
      </c>
      <c r="J16" s="101"/>
      <c r="K16" s="102">
        <f>AVERAGE(K3:K15)</f>
        <v>6.615384615384615</v>
      </c>
      <c r="L16" s="201"/>
      <c r="M16" s="208">
        <f>AVERAGE(M3:M15)</f>
        <v>7.153846153846154</v>
      </c>
      <c r="N16" s="144"/>
      <c r="O16" s="145">
        <f>AVERAGE(O3:O15)</f>
        <v>6.153846153846154</v>
      </c>
      <c r="P16" s="172">
        <f>AVERAGE(P3:P15)</f>
        <v>6.076923076923077</v>
      </c>
      <c r="Q16" s="92"/>
      <c r="R16" s="102">
        <f>AVERAGE(R3:R15)</f>
        <v>5.923076923076923</v>
      </c>
      <c r="S16" s="101"/>
      <c r="T16" s="135">
        <f>AVERAGE(T3:T15)</f>
        <v>7.153846153846154</v>
      </c>
      <c r="U16" s="184"/>
      <c r="V16" s="197"/>
      <c r="W16" s="185">
        <f>AVERAGE(W3:W15)</f>
        <v>7.923076923076923</v>
      </c>
      <c r="X16" s="118">
        <f>AVERAGE(X3:X15)</f>
        <v>6.092074592074591</v>
      </c>
      <c r="Y16" s="43">
        <f>AVERAGE(Y3:Y15)</f>
        <v>6.3076923076923075</v>
      </c>
    </row>
    <row r="17" spans="2:25" s="5" customFormat="1" ht="13.5" thickBot="1">
      <c r="B17" s="246"/>
      <c r="C17" s="247"/>
      <c r="D17" s="247"/>
      <c r="E17" s="240" t="s">
        <v>61</v>
      </c>
      <c r="F17" s="242"/>
      <c r="G17" s="240" t="s">
        <v>62</v>
      </c>
      <c r="H17" s="241"/>
      <c r="I17" s="242"/>
      <c r="J17" s="240" t="s">
        <v>63</v>
      </c>
      <c r="K17" s="242"/>
      <c r="L17" s="151"/>
      <c r="M17" s="137" t="s">
        <v>64</v>
      </c>
      <c r="N17" s="207"/>
      <c r="O17" s="146" t="s">
        <v>65</v>
      </c>
      <c r="P17" s="151" t="s">
        <v>66</v>
      </c>
      <c r="Q17" s="241" t="s">
        <v>67</v>
      </c>
      <c r="R17" s="242"/>
      <c r="S17" s="240" t="s">
        <v>89</v>
      </c>
      <c r="T17" s="242"/>
      <c r="U17" s="243" t="s">
        <v>68</v>
      </c>
      <c r="V17" s="244"/>
      <c r="W17" s="236"/>
      <c r="X17" s="108"/>
      <c r="Y17" s="9"/>
    </row>
    <row r="18" spans="2:25" ht="12.75">
      <c r="B18" s="233" t="s">
        <v>46</v>
      </c>
      <c r="C18" s="237"/>
      <c r="D18" s="249"/>
      <c r="E18" s="260" t="s">
        <v>22</v>
      </c>
      <c r="F18" s="261"/>
      <c r="G18" s="261"/>
      <c r="H18" s="261"/>
      <c r="I18" s="261"/>
      <c r="J18" s="261"/>
      <c r="K18" s="261"/>
      <c r="L18" s="261"/>
      <c r="M18" s="261"/>
      <c r="N18" s="239"/>
      <c r="O18" s="239"/>
      <c r="P18" s="261"/>
      <c r="Q18" s="261"/>
      <c r="R18" s="261"/>
      <c r="S18" s="261"/>
      <c r="T18" s="261"/>
      <c r="U18" s="261"/>
      <c r="V18" s="261"/>
      <c r="W18" s="262"/>
      <c r="X18" s="44">
        <f>Y18/B15</f>
        <v>1</v>
      </c>
      <c r="Y18" s="8">
        <f>COUNTIF(Y3:Y15,"&gt;3")</f>
        <v>13</v>
      </c>
    </row>
    <row r="19" spans="2:25" ht="12.75">
      <c r="B19" s="233" t="s">
        <v>47</v>
      </c>
      <c r="C19" s="237"/>
      <c r="D19" s="249"/>
      <c r="E19" s="13" t="s">
        <v>237</v>
      </c>
      <c r="F19" s="4"/>
      <c r="G19" s="13" t="s">
        <v>238</v>
      </c>
      <c r="H19" s="13"/>
      <c r="I19" s="4"/>
      <c r="J19" s="4"/>
      <c r="K19" s="4"/>
      <c r="L19" s="4"/>
      <c r="M19" s="4"/>
      <c r="N19" s="4"/>
      <c r="O19" s="4"/>
      <c r="P19" s="13"/>
      <c r="Q19" s="4"/>
      <c r="R19" s="4"/>
      <c r="S19" s="4"/>
      <c r="T19" s="4"/>
      <c r="U19" s="13"/>
      <c r="V19" s="13"/>
      <c r="W19" s="13"/>
      <c r="X19" s="44">
        <f>Y19/B15</f>
        <v>0.38461538461538464</v>
      </c>
      <c r="Y19" s="8">
        <f>COUNTIF(Y3:Y15,"&gt;6")</f>
        <v>5</v>
      </c>
    </row>
    <row r="21" spans="3:5" ht="12.75">
      <c r="C21" t="s">
        <v>105</v>
      </c>
      <c r="E21" t="s">
        <v>257</v>
      </c>
    </row>
    <row r="23" spans="28:30" ht="12.75">
      <c r="AB23" s="64"/>
      <c r="AC23" s="64"/>
      <c r="AD23" s="3"/>
    </row>
  </sheetData>
  <sheetProtection/>
  <mergeCells count="12">
    <mergeCell ref="U17:W17"/>
    <mergeCell ref="Q17:R17"/>
    <mergeCell ref="S17:T17"/>
    <mergeCell ref="B19:D19"/>
    <mergeCell ref="C1:K1"/>
    <mergeCell ref="B16:D16"/>
    <mergeCell ref="B17:D17"/>
    <mergeCell ref="B18:D18"/>
    <mergeCell ref="E17:F17"/>
    <mergeCell ref="G17:I17"/>
    <mergeCell ref="J17:K17"/>
    <mergeCell ref="E18:W18"/>
  </mergeCells>
  <conditionalFormatting sqref="Y3:Y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"/>
  <sheetViews>
    <sheetView workbookViewId="0" topLeftCell="H1">
      <selection activeCell="Z3" sqref="Z3:Z13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5.75390625" style="0" customWidth="1"/>
    <col min="6" max="6" width="3.25390625" style="0" customWidth="1"/>
    <col min="7" max="8" width="5.75390625" style="0" customWidth="1"/>
    <col min="9" max="9" width="3.375" style="0" customWidth="1"/>
    <col min="10" max="12" width="5.75390625" style="0" customWidth="1"/>
    <col min="13" max="13" width="3.375" style="0" customWidth="1"/>
    <col min="14" max="14" width="5.75390625" style="0" customWidth="1"/>
    <col min="15" max="15" width="3.875" style="0" customWidth="1"/>
    <col min="16" max="16" width="6.25390625" style="0" customWidth="1"/>
    <col min="17" max="17" width="5.75390625" style="14" customWidth="1"/>
    <col min="18" max="18" width="5.00390625" style="0" customWidth="1"/>
    <col min="19" max="21" width="5.75390625" style="0" customWidth="1"/>
    <col min="22" max="24" width="5.75390625" style="14" customWidth="1"/>
    <col min="25" max="25" width="9.125" style="3" customWidth="1"/>
    <col min="26" max="26" width="9.125" style="10" customWidth="1"/>
  </cols>
  <sheetData>
    <row r="1" spans="3:35" ht="13.5" thickBot="1">
      <c r="C1" s="248" t="s">
        <v>166</v>
      </c>
      <c r="D1" s="248"/>
      <c r="E1" s="248"/>
      <c r="F1" s="248"/>
      <c r="G1" s="248"/>
      <c r="H1" s="248"/>
      <c r="I1" s="248"/>
      <c r="J1" s="248"/>
      <c r="K1" s="248"/>
      <c r="L1" s="248"/>
      <c r="M1" s="63"/>
      <c r="N1" s="41"/>
      <c r="O1" s="41"/>
      <c r="P1" s="72"/>
      <c r="Q1" s="41"/>
      <c r="R1" s="72"/>
      <c r="S1" s="72"/>
      <c r="T1" s="72"/>
      <c r="U1" s="72"/>
      <c r="V1" s="41"/>
      <c r="W1" s="41"/>
      <c r="X1" s="41"/>
      <c r="Y1" s="41"/>
      <c r="Z1" s="41"/>
      <c r="AA1" s="41"/>
      <c r="AB1" s="41"/>
      <c r="AC1" s="41"/>
      <c r="AD1" s="74"/>
      <c r="AE1" s="75"/>
      <c r="AH1" s="14"/>
      <c r="AI1" s="15"/>
    </row>
    <row r="2" spans="2:31" ht="16.5" customHeight="1" thickBot="1">
      <c r="B2" s="76" t="s">
        <v>79</v>
      </c>
      <c r="C2" s="77" t="s">
        <v>26</v>
      </c>
      <c r="D2" s="78" t="s">
        <v>80</v>
      </c>
      <c r="E2" s="93">
        <v>41900</v>
      </c>
      <c r="F2" s="149"/>
      <c r="G2" s="94">
        <v>41904</v>
      </c>
      <c r="H2" s="93">
        <v>41911</v>
      </c>
      <c r="I2" s="149"/>
      <c r="J2" s="94">
        <v>41915</v>
      </c>
      <c r="K2" s="93">
        <v>41922</v>
      </c>
      <c r="L2" s="147">
        <v>41925</v>
      </c>
      <c r="M2" s="147"/>
      <c r="N2" s="94">
        <v>41932</v>
      </c>
      <c r="O2" s="209"/>
      <c r="P2" s="209">
        <v>41936</v>
      </c>
      <c r="Q2" s="94">
        <v>41939</v>
      </c>
      <c r="R2" s="139">
        <v>41946</v>
      </c>
      <c r="S2" s="94">
        <v>41953</v>
      </c>
      <c r="T2" s="93">
        <v>41960</v>
      </c>
      <c r="U2" s="147">
        <v>41964</v>
      </c>
      <c r="V2" s="93">
        <v>41971</v>
      </c>
      <c r="W2" s="198">
        <v>41974</v>
      </c>
      <c r="X2" s="94">
        <v>41978</v>
      </c>
      <c r="Y2" s="79" t="s">
        <v>24</v>
      </c>
      <c r="Z2" s="80" t="s">
        <v>21</v>
      </c>
      <c r="AA2" s="41"/>
      <c r="AB2" s="41"/>
      <c r="AC2" s="41"/>
      <c r="AD2" s="41"/>
      <c r="AE2" s="41"/>
    </row>
    <row r="3" spans="1:29" ht="12.75">
      <c r="A3" s="3">
        <f aca="true" t="shared" si="0" ref="A3:A13">Y3</f>
        <v>7.333333333333333</v>
      </c>
      <c r="B3" s="71">
        <v>1</v>
      </c>
      <c r="C3" s="46" t="s">
        <v>180</v>
      </c>
      <c r="D3" s="81">
        <v>3</v>
      </c>
      <c r="E3" s="166" t="s">
        <v>251</v>
      </c>
      <c r="F3" s="167"/>
      <c r="G3" s="170">
        <v>5</v>
      </c>
      <c r="H3" s="141" t="s">
        <v>239</v>
      </c>
      <c r="I3" s="130"/>
      <c r="J3" s="148">
        <v>7</v>
      </c>
      <c r="K3" s="169"/>
      <c r="L3" s="168">
        <v>9</v>
      </c>
      <c r="M3" s="154"/>
      <c r="N3" s="130">
        <v>5</v>
      </c>
      <c r="O3" s="166"/>
      <c r="P3" s="168">
        <v>6</v>
      </c>
      <c r="Q3" s="163">
        <v>6</v>
      </c>
      <c r="R3" s="140"/>
      <c r="S3" s="96">
        <v>8</v>
      </c>
      <c r="T3" s="166"/>
      <c r="U3" s="170">
        <v>10</v>
      </c>
      <c r="V3" s="141"/>
      <c r="W3" s="89"/>
      <c r="X3" s="113">
        <v>10</v>
      </c>
      <c r="Y3" s="107">
        <f aca="true" t="shared" si="1" ref="Y3:Y13">AVERAGE(E3:X3)</f>
        <v>7.333333333333333</v>
      </c>
      <c r="Z3" s="8">
        <v>8</v>
      </c>
      <c r="AA3" s="1" t="s">
        <v>30</v>
      </c>
      <c r="AB3" s="1">
        <f>COUNTIF(Z3:Z13,"&gt;8")</f>
        <v>0</v>
      </c>
      <c r="AC3" s="57">
        <f>AB3/$B$13</f>
        <v>0</v>
      </c>
    </row>
    <row r="4" spans="1:29" ht="12.75">
      <c r="A4" s="3">
        <f t="shared" si="0"/>
        <v>6.090909090909091</v>
      </c>
      <c r="B4" s="71">
        <v>2</v>
      </c>
      <c r="C4" s="46" t="s">
        <v>181</v>
      </c>
      <c r="D4" s="81">
        <v>7</v>
      </c>
      <c r="E4" s="95">
        <v>9</v>
      </c>
      <c r="F4" s="130"/>
      <c r="G4" s="113">
        <v>9</v>
      </c>
      <c r="H4" s="141" t="s">
        <v>239</v>
      </c>
      <c r="I4" s="130"/>
      <c r="J4" s="148">
        <v>7</v>
      </c>
      <c r="K4" s="100"/>
      <c r="L4" s="96">
        <v>4</v>
      </c>
      <c r="M4" s="154"/>
      <c r="N4" s="131">
        <v>4</v>
      </c>
      <c r="O4" s="99">
        <v>1</v>
      </c>
      <c r="P4" s="114">
        <v>4</v>
      </c>
      <c r="Q4" s="156">
        <v>4</v>
      </c>
      <c r="R4" s="140"/>
      <c r="S4" s="96">
        <v>9</v>
      </c>
      <c r="T4" s="100"/>
      <c r="U4" s="113">
        <v>8</v>
      </c>
      <c r="V4" s="143"/>
      <c r="W4" s="90"/>
      <c r="X4" s="113">
        <v>8</v>
      </c>
      <c r="Y4" s="107">
        <f t="shared" si="1"/>
        <v>6.090909090909091</v>
      </c>
      <c r="Z4" s="8">
        <f>ROUND(Y4,0)</f>
        <v>6</v>
      </c>
      <c r="AA4" s="1" t="s">
        <v>31</v>
      </c>
      <c r="AB4" s="58">
        <f>COUNTIF(Z3:Z13,7)+COUNTIF(Z3:Z13,8)</f>
        <v>2</v>
      </c>
      <c r="AC4" s="57">
        <f>AB4/$B$13</f>
        <v>0.18181818181818182</v>
      </c>
    </row>
    <row r="5" spans="1:29" ht="12.75">
      <c r="A5" s="3">
        <f t="shared" si="0"/>
        <v>6.444444444444445</v>
      </c>
      <c r="B5" s="71">
        <v>3</v>
      </c>
      <c r="C5" s="46" t="s">
        <v>182</v>
      </c>
      <c r="D5" s="81">
        <v>2</v>
      </c>
      <c r="E5" s="95" t="s">
        <v>239</v>
      </c>
      <c r="F5" s="130"/>
      <c r="G5" s="113">
        <v>4</v>
      </c>
      <c r="H5" s="141" t="s">
        <v>239</v>
      </c>
      <c r="I5" s="130"/>
      <c r="J5" s="148">
        <v>7</v>
      </c>
      <c r="K5" s="95"/>
      <c r="L5" s="113">
        <v>7</v>
      </c>
      <c r="M5" s="163"/>
      <c r="N5" s="132">
        <v>10</v>
      </c>
      <c r="O5" s="97"/>
      <c r="P5" s="114">
        <v>6</v>
      </c>
      <c r="Q5" s="156">
        <v>5</v>
      </c>
      <c r="R5" s="141"/>
      <c r="S5" s="113">
        <v>5</v>
      </c>
      <c r="T5" s="126"/>
      <c r="U5" s="113">
        <v>6</v>
      </c>
      <c r="V5" s="143"/>
      <c r="W5" s="90"/>
      <c r="X5" s="113">
        <v>8</v>
      </c>
      <c r="Y5" s="122">
        <f t="shared" si="1"/>
        <v>6.444444444444445</v>
      </c>
      <c r="Z5" s="8">
        <v>7</v>
      </c>
      <c r="AA5" s="1" t="s">
        <v>32</v>
      </c>
      <c r="AB5" s="58">
        <f>COUNTIF(Z3:Z13,4)+COUNTIF(Z3:Z13,5)+COUNTIF(Z3:Z13,6)</f>
        <v>9</v>
      </c>
      <c r="AC5" s="57">
        <f>AB5/$B$13</f>
        <v>0.8181818181818182</v>
      </c>
    </row>
    <row r="6" spans="1:29" ht="12.75">
      <c r="A6" s="3">
        <f t="shared" si="0"/>
        <v>5</v>
      </c>
      <c r="B6" s="71">
        <v>4</v>
      </c>
      <c r="C6" s="46" t="s">
        <v>183</v>
      </c>
      <c r="D6" s="81">
        <v>12</v>
      </c>
      <c r="E6" s="95" t="s">
        <v>239</v>
      </c>
      <c r="F6" s="130">
        <v>1</v>
      </c>
      <c r="G6" s="114">
        <v>6</v>
      </c>
      <c r="H6" s="141" t="s">
        <v>239</v>
      </c>
      <c r="I6" s="132">
        <v>1</v>
      </c>
      <c r="J6" s="136">
        <v>4</v>
      </c>
      <c r="K6" s="97" t="s">
        <v>225</v>
      </c>
      <c r="L6" s="114">
        <v>6</v>
      </c>
      <c r="M6" s="156">
        <v>1</v>
      </c>
      <c r="N6" s="132">
        <v>7</v>
      </c>
      <c r="O6" s="97"/>
      <c r="P6" s="114">
        <v>7</v>
      </c>
      <c r="Q6" s="156">
        <v>7</v>
      </c>
      <c r="R6" s="142" t="s">
        <v>225</v>
      </c>
      <c r="S6" s="98">
        <v>6</v>
      </c>
      <c r="T6" s="99"/>
      <c r="U6" s="114">
        <v>7</v>
      </c>
      <c r="V6" s="143"/>
      <c r="W6" s="90"/>
      <c r="X6" s="113">
        <v>7</v>
      </c>
      <c r="Y6" s="122">
        <f t="shared" si="1"/>
        <v>5</v>
      </c>
      <c r="Z6" s="8">
        <f aca="true" t="shared" si="2" ref="Z6:Z13">ROUND(Y6,0)</f>
        <v>5</v>
      </c>
      <c r="AA6" s="1" t="s">
        <v>33</v>
      </c>
      <c r="AB6" s="1">
        <f>COUNTIF(Z3:Z13,"&lt;4")</f>
        <v>0</v>
      </c>
      <c r="AC6" s="57">
        <f>AB6/$B$13</f>
        <v>0</v>
      </c>
    </row>
    <row r="7" spans="1:29" ht="12.75">
      <c r="A7" s="3">
        <f t="shared" si="0"/>
        <v>4.545454545454546</v>
      </c>
      <c r="B7" s="71">
        <v>5</v>
      </c>
      <c r="C7" s="2" t="s">
        <v>184</v>
      </c>
      <c r="D7" s="82">
        <v>11</v>
      </c>
      <c r="E7" s="95" t="s">
        <v>239</v>
      </c>
      <c r="F7" s="130">
        <v>2</v>
      </c>
      <c r="G7" s="114">
        <v>7</v>
      </c>
      <c r="H7" s="141" t="s">
        <v>239</v>
      </c>
      <c r="I7" s="132">
        <v>2</v>
      </c>
      <c r="J7" s="136">
        <v>6</v>
      </c>
      <c r="K7" s="99"/>
      <c r="L7" s="114">
        <v>4</v>
      </c>
      <c r="M7" s="156"/>
      <c r="N7" s="132">
        <v>4</v>
      </c>
      <c r="O7" s="97"/>
      <c r="P7" s="114">
        <v>8</v>
      </c>
      <c r="Q7" s="155">
        <v>4</v>
      </c>
      <c r="R7" s="142"/>
      <c r="S7" s="114">
        <v>4</v>
      </c>
      <c r="T7" s="99"/>
      <c r="U7" s="114">
        <v>4</v>
      </c>
      <c r="V7" s="143" t="s">
        <v>225</v>
      </c>
      <c r="W7" s="90"/>
      <c r="X7" s="114">
        <v>5</v>
      </c>
      <c r="Y7" s="122">
        <f t="shared" si="1"/>
        <v>4.545454545454546</v>
      </c>
      <c r="Z7" s="8">
        <f t="shared" si="2"/>
        <v>5</v>
      </c>
      <c r="AA7" s="59" t="s">
        <v>34</v>
      </c>
      <c r="AB7" s="1">
        <f>B13-SUM(AB3:AB6)</f>
        <v>0</v>
      </c>
      <c r="AC7" s="57">
        <f>AB7/$B$13</f>
        <v>0</v>
      </c>
    </row>
    <row r="8" spans="1:26" ht="12.75">
      <c r="A8" s="3">
        <f t="shared" si="0"/>
        <v>4.916666666666667</v>
      </c>
      <c r="B8" s="71">
        <v>6</v>
      </c>
      <c r="C8" s="46" t="s">
        <v>185</v>
      </c>
      <c r="D8" s="81">
        <v>6</v>
      </c>
      <c r="E8" s="95" t="s">
        <v>239</v>
      </c>
      <c r="F8" s="130">
        <v>3</v>
      </c>
      <c r="G8" s="113">
        <v>6</v>
      </c>
      <c r="H8" s="141" t="s">
        <v>239</v>
      </c>
      <c r="I8" s="130"/>
      <c r="J8" s="134">
        <v>7</v>
      </c>
      <c r="K8" s="95">
        <v>2</v>
      </c>
      <c r="L8" s="113">
        <v>7</v>
      </c>
      <c r="M8" s="163">
        <v>1</v>
      </c>
      <c r="N8" s="132">
        <v>6</v>
      </c>
      <c r="O8" s="97"/>
      <c r="P8" s="114">
        <v>7</v>
      </c>
      <c r="Q8" s="156">
        <v>4</v>
      </c>
      <c r="R8" s="140"/>
      <c r="S8" s="113">
        <v>4</v>
      </c>
      <c r="T8" s="100"/>
      <c r="U8" s="113">
        <v>4</v>
      </c>
      <c r="V8" s="143"/>
      <c r="W8" s="90" t="s">
        <v>193</v>
      </c>
      <c r="X8" s="113">
        <v>8</v>
      </c>
      <c r="Y8" s="122">
        <f t="shared" si="1"/>
        <v>4.916666666666667</v>
      </c>
      <c r="Z8" s="8">
        <f t="shared" si="2"/>
        <v>5</v>
      </c>
    </row>
    <row r="9" spans="1:26" ht="12.75">
      <c r="A9" s="3">
        <f t="shared" si="0"/>
        <v>5.5</v>
      </c>
      <c r="B9" s="71">
        <v>7</v>
      </c>
      <c r="C9" s="2" t="s">
        <v>186</v>
      </c>
      <c r="D9" s="82">
        <v>8</v>
      </c>
      <c r="E9" s="95" t="s">
        <v>239</v>
      </c>
      <c r="F9" s="130">
        <v>1</v>
      </c>
      <c r="G9" s="114">
        <v>6</v>
      </c>
      <c r="H9" s="141" t="s">
        <v>239</v>
      </c>
      <c r="I9" s="132"/>
      <c r="J9" s="136">
        <v>7</v>
      </c>
      <c r="K9" s="99">
        <v>1</v>
      </c>
      <c r="L9" s="114">
        <v>6</v>
      </c>
      <c r="M9" s="156">
        <v>1</v>
      </c>
      <c r="N9" s="132">
        <v>6</v>
      </c>
      <c r="O9" s="97"/>
      <c r="P9" s="114">
        <v>8</v>
      </c>
      <c r="Q9" s="156">
        <v>6</v>
      </c>
      <c r="R9" s="142"/>
      <c r="S9" s="114">
        <v>7</v>
      </c>
      <c r="T9" s="97"/>
      <c r="U9" s="114">
        <v>8</v>
      </c>
      <c r="V9" s="143"/>
      <c r="W9" s="90"/>
      <c r="X9" s="114">
        <v>9</v>
      </c>
      <c r="Y9" s="122">
        <f t="shared" si="1"/>
        <v>5.5</v>
      </c>
      <c r="Z9" s="8">
        <f t="shared" si="2"/>
        <v>6</v>
      </c>
    </row>
    <row r="10" spans="1:26" ht="12.75">
      <c r="A10" s="3">
        <f t="shared" si="0"/>
        <v>6</v>
      </c>
      <c r="B10" s="71">
        <v>8</v>
      </c>
      <c r="C10" s="2" t="s">
        <v>187</v>
      </c>
      <c r="D10" s="82">
        <v>5</v>
      </c>
      <c r="E10" s="95" t="s">
        <v>239</v>
      </c>
      <c r="F10" s="130"/>
      <c r="G10" s="114">
        <v>4</v>
      </c>
      <c r="H10" s="141" t="s">
        <v>239</v>
      </c>
      <c r="I10" s="132">
        <v>2</v>
      </c>
      <c r="J10" s="136">
        <v>7</v>
      </c>
      <c r="K10" s="97"/>
      <c r="L10" s="114">
        <v>4</v>
      </c>
      <c r="M10" s="156"/>
      <c r="N10" s="132">
        <v>5</v>
      </c>
      <c r="O10" s="97"/>
      <c r="P10" s="114">
        <v>7</v>
      </c>
      <c r="Q10" s="156">
        <v>6</v>
      </c>
      <c r="R10" s="143"/>
      <c r="S10" s="114">
        <v>9</v>
      </c>
      <c r="T10" s="97"/>
      <c r="U10" s="114">
        <v>7</v>
      </c>
      <c r="V10" s="143" t="s">
        <v>225</v>
      </c>
      <c r="W10" s="90" t="s">
        <v>225</v>
      </c>
      <c r="X10" s="114">
        <v>9</v>
      </c>
      <c r="Y10" s="122">
        <f t="shared" si="1"/>
        <v>6</v>
      </c>
      <c r="Z10" s="8">
        <f t="shared" si="2"/>
        <v>6</v>
      </c>
    </row>
    <row r="11" spans="1:26" ht="12.75">
      <c r="A11" s="3">
        <f t="shared" si="0"/>
        <v>4.538461538461538</v>
      </c>
      <c r="B11" s="71">
        <v>9</v>
      </c>
      <c r="C11" s="2" t="s">
        <v>188</v>
      </c>
      <c r="D11" s="82">
        <v>9</v>
      </c>
      <c r="E11" s="95" t="s">
        <v>239</v>
      </c>
      <c r="F11" s="130">
        <v>2</v>
      </c>
      <c r="G11" s="114">
        <v>4</v>
      </c>
      <c r="H11" s="141" t="s">
        <v>239</v>
      </c>
      <c r="I11" s="131"/>
      <c r="J11" s="136">
        <v>8</v>
      </c>
      <c r="K11" s="97">
        <v>1</v>
      </c>
      <c r="L11" s="114">
        <v>4</v>
      </c>
      <c r="M11" s="156">
        <v>1</v>
      </c>
      <c r="N11" s="132">
        <v>7</v>
      </c>
      <c r="O11" s="97">
        <v>1</v>
      </c>
      <c r="P11" s="114">
        <v>7</v>
      </c>
      <c r="Q11" s="156">
        <v>4</v>
      </c>
      <c r="R11" s="143"/>
      <c r="S11" s="114">
        <v>4</v>
      </c>
      <c r="T11" s="99"/>
      <c r="U11" s="114">
        <v>7</v>
      </c>
      <c r="V11" s="143"/>
      <c r="W11" s="90"/>
      <c r="X11" s="114">
        <v>9</v>
      </c>
      <c r="Y11" s="122">
        <f t="shared" si="1"/>
        <v>4.538461538461538</v>
      </c>
      <c r="Z11" s="8">
        <f t="shared" si="2"/>
        <v>5</v>
      </c>
    </row>
    <row r="12" spans="1:26" ht="12.75">
      <c r="A12" s="3">
        <f t="shared" si="0"/>
        <v>5.545454545454546</v>
      </c>
      <c r="B12" s="71">
        <v>10</v>
      </c>
      <c r="C12" s="2" t="s">
        <v>189</v>
      </c>
      <c r="D12" s="82">
        <v>10</v>
      </c>
      <c r="E12" s="95" t="s">
        <v>239</v>
      </c>
      <c r="F12" s="130">
        <v>3</v>
      </c>
      <c r="G12" s="114">
        <v>7</v>
      </c>
      <c r="H12" s="141" t="s">
        <v>239</v>
      </c>
      <c r="I12" s="132"/>
      <c r="J12" s="136">
        <v>7</v>
      </c>
      <c r="K12" s="97">
        <v>1</v>
      </c>
      <c r="L12" s="114">
        <v>6</v>
      </c>
      <c r="M12" s="178"/>
      <c r="N12" s="132">
        <v>5</v>
      </c>
      <c r="O12" s="97"/>
      <c r="P12" s="114">
        <v>8</v>
      </c>
      <c r="Q12" s="155">
        <v>4</v>
      </c>
      <c r="R12" s="142"/>
      <c r="S12" s="114">
        <v>5</v>
      </c>
      <c r="T12" s="99"/>
      <c r="U12" s="114">
        <v>7</v>
      </c>
      <c r="V12" s="143"/>
      <c r="W12" s="90"/>
      <c r="X12" s="114">
        <v>8</v>
      </c>
      <c r="Y12" s="122">
        <f t="shared" si="1"/>
        <v>5.545454545454546</v>
      </c>
      <c r="Z12" s="8">
        <f t="shared" si="2"/>
        <v>6</v>
      </c>
    </row>
    <row r="13" spans="1:26" ht="12.75">
      <c r="A13" s="3">
        <f t="shared" si="0"/>
        <v>5.833333333333333</v>
      </c>
      <c r="B13" s="71">
        <v>11</v>
      </c>
      <c r="C13" s="2" t="s">
        <v>190</v>
      </c>
      <c r="D13" s="82">
        <v>4</v>
      </c>
      <c r="E13" s="95" t="s">
        <v>239</v>
      </c>
      <c r="F13" s="130">
        <v>2</v>
      </c>
      <c r="G13" s="114">
        <v>6</v>
      </c>
      <c r="H13" s="141" t="s">
        <v>239</v>
      </c>
      <c r="I13" s="132">
        <v>2</v>
      </c>
      <c r="J13" s="136">
        <v>7</v>
      </c>
      <c r="K13" s="97"/>
      <c r="L13" s="114">
        <v>7</v>
      </c>
      <c r="M13" s="156">
        <v>2</v>
      </c>
      <c r="N13" s="132">
        <v>6</v>
      </c>
      <c r="O13" s="97"/>
      <c r="P13" s="114">
        <v>7</v>
      </c>
      <c r="Q13" s="156">
        <v>6</v>
      </c>
      <c r="R13" s="143"/>
      <c r="S13" s="114">
        <v>8</v>
      </c>
      <c r="T13" s="97"/>
      <c r="U13" s="114">
        <v>8</v>
      </c>
      <c r="V13" s="143"/>
      <c r="W13" s="90"/>
      <c r="X13" s="114">
        <v>9</v>
      </c>
      <c r="Y13" s="122">
        <f t="shared" si="1"/>
        <v>5.833333333333333</v>
      </c>
      <c r="Z13" s="8">
        <f t="shared" si="2"/>
        <v>6</v>
      </c>
    </row>
    <row r="14" spans="2:26" s="5" customFormat="1" ht="13.5" thickBot="1">
      <c r="B14" s="246" t="s">
        <v>0</v>
      </c>
      <c r="C14" s="247"/>
      <c r="D14" s="247"/>
      <c r="E14" s="101"/>
      <c r="F14" s="150"/>
      <c r="G14" s="102">
        <f>AVERAGE(G3:G13)</f>
        <v>5.818181818181818</v>
      </c>
      <c r="H14" s="92"/>
      <c r="I14" s="150"/>
      <c r="J14" s="135">
        <f>AVERAGE(J3:J13)</f>
        <v>6.7272727272727275</v>
      </c>
      <c r="K14" s="101"/>
      <c r="L14" s="102">
        <f>AVERAGE(L3:L13)</f>
        <v>5.818181818181818</v>
      </c>
      <c r="M14" s="157"/>
      <c r="N14" s="174">
        <f>AVERAGE(N3:N13)</f>
        <v>5.909090909090909</v>
      </c>
      <c r="O14" s="184"/>
      <c r="P14" s="185">
        <f>AVERAGE(P3:P13)</f>
        <v>6.818181818181818</v>
      </c>
      <c r="Q14" s="172">
        <f>AVERAGE(Q3:Q13)</f>
        <v>5.090909090909091</v>
      </c>
      <c r="R14" s="92"/>
      <c r="S14" s="102">
        <f>AVERAGE(S3:S13)</f>
        <v>6.2727272727272725</v>
      </c>
      <c r="T14" s="101"/>
      <c r="U14" s="102">
        <f>AVERAGE(U3:U13)</f>
        <v>6.909090909090909</v>
      </c>
      <c r="V14" s="150"/>
      <c r="W14" s="150"/>
      <c r="X14" s="102">
        <f>AVERAGE(X3:X13)</f>
        <v>8.181818181818182</v>
      </c>
      <c r="Y14" s="118">
        <f>AVERAGE(Y3:Y13)</f>
        <v>5.613459772550683</v>
      </c>
      <c r="Z14" s="43">
        <f>AVERAGE(Z3:Z13)</f>
        <v>5.909090909090909</v>
      </c>
    </row>
    <row r="15" spans="2:26" s="5" customFormat="1" ht="13.5" thickBot="1">
      <c r="B15" s="246"/>
      <c r="C15" s="247"/>
      <c r="D15" s="247"/>
      <c r="E15" s="240" t="s">
        <v>61</v>
      </c>
      <c r="F15" s="241"/>
      <c r="G15" s="242"/>
      <c r="H15" s="241" t="s">
        <v>62</v>
      </c>
      <c r="I15" s="241"/>
      <c r="J15" s="241"/>
      <c r="K15" s="240" t="s">
        <v>63</v>
      </c>
      <c r="L15" s="242"/>
      <c r="M15" s="151"/>
      <c r="N15" s="151" t="s">
        <v>64</v>
      </c>
      <c r="O15" s="211"/>
      <c r="P15" s="211" t="s">
        <v>65</v>
      </c>
      <c r="Q15" s="146" t="s">
        <v>66</v>
      </c>
      <c r="R15" s="241" t="s">
        <v>67</v>
      </c>
      <c r="S15" s="242"/>
      <c r="T15" s="240" t="s">
        <v>89</v>
      </c>
      <c r="U15" s="242"/>
      <c r="V15" s="241" t="s">
        <v>68</v>
      </c>
      <c r="W15" s="241"/>
      <c r="X15" s="242"/>
      <c r="Y15" s="108"/>
      <c r="Z15" s="9"/>
    </row>
    <row r="16" spans="2:26" ht="12.75">
      <c r="B16" s="233" t="s">
        <v>46</v>
      </c>
      <c r="C16" s="237"/>
      <c r="D16" s="249"/>
      <c r="E16" s="119" t="s">
        <v>22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44">
        <f>Z16/B13</f>
        <v>1</v>
      </c>
      <c r="Z16" s="8">
        <f>COUNTIF(Z3:Z13,"&gt;3")</f>
        <v>11</v>
      </c>
    </row>
    <row r="17" spans="2:26" ht="12.75">
      <c r="B17" s="233" t="s">
        <v>47</v>
      </c>
      <c r="C17" s="237"/>
      <c r="D17" s="249"/>
      <c r="E17" s="13" t="s">
        <v>237</v>
      </c>
      <c r="F17" s="13"/>
      <c r="G17" s="4"/>
      <c r="H17" s="13" t="s">
        <v>238</v>
      </c>
      <c r="I17" s="13"/>
      <c r="J17" s="4"/>
      <c r="K17" s="4"/>
      <c r="L17" s="4"/>
      <c r="M17" s="4"/>
      <c r="N17" s="4"/>
      <c r="O17" s="4"/>
      <c r="P17" s="4"/>
      <c r="Q17" s="13"/>
      <c r="R17" s="4"/>
      <c r="S17" s="4"/>
      <c r="T17" s="4"/>
      <c r="U17" s="4"/>
      <c r="V17" s="13"/>
      <c r="W17" s="13"/>
      <c r="X17" s="13"/>
      <c r="Y17" s="44">
        <f>Z17/B13</f>
        <v>0.18181818181818182</v>
      </c>
      <c r="Z17" s="8">
        <f>COUNTIF(Z3:Z13,"&gt;6")</f>
        <v>2</v>
      </c>
    </row>
    <row r="19" spans="3:5" ht="12.75">
      <c r="C19" t="s">
        <v>194</v>
      </c>
      <c r="E19" t="s">
        <v>255</v>
      </c>
    </row>
    <row r="21" spans="29:31" ht="12.75">
      <c r="AC21" s="64"/>
      <c r="AD21" s="64"/>
      <c r="AE21" s="3"/>
    </row>
  </sheetData>
  <sheetProtection/>
  <mergeCells count="11">
    <mergeCell ref="V15:X15"/>
    <mergeCell ref="R15:S15"/>
    <mergeCell ref="T15:U15"/>
    <mergeCell ref="B17:D17"/>
    <mergeCell ref="C1:L1"/>
    <mergeCell ref="B14:D14"/>
    <mergeCell ref="B15:D15"/>
    <mergeCell ref="B16:D16"/>
    <mergeCell ref="E15:G15"/>
    <mergeCell ref="H15:J15"/>
    <mergeCell ref="K15:L15"/>
  </mergeCells>
  <conditionalFormatting sqref="Z3:Z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B1">
      <selection activeCell="C2" sqref="C2"/>
    </sheetView>
  </sheetViews>
  <sheetFormatPr defaultColWidth="9.00390625" defaultRowHeight="12.75"/>
  <cols>
    <col min="1" max="1" width="8.75390625" style="0" hidden="1" customWidth="1"/>
    <col min="2" max="2" width="3.00390625" style="0" bestFit="1" customWidth="1"/>
    <col min="3" max="3" width="21.75390625" style="0" customWidth="1"/>
    <col min="4" max="4" width="7.875" style="0" customWidth="1"/>
    <col min="5" max="5" width="6.125" style="0" customWidth="1"/>
    <col min="6" max="6" width="5.75390625" style="0" customWidth="1"/>
    <col min="7" max="7" width="5.375" style="0" customWidth="1"/>
    <col min="8" max="8" width="5.625" style="0" customWidth="1"/>
    <col min="9" max="9" width="5.625" style="0" bestFit="1" customWidth="1"/>
    <col min="10" max="11" width="5.625" style="0" customWidth="1"/>
    <col min="12" max="12" width="6.125" style="0" customWidth="1"/>
    <col min="13" max="13" width="5.875" style="0" customWidth="1"/>
    <col min="14" max="14" width="5.625" style="0" bestFit="1" customWidth="1"/>
    <col min="15" max="15" width="5.625" style="0" customWidth="1"/>
    <col min="16" max="16" width="6.125" style="0" customWidth="1"/>
    <col min="17" max="17" width="6.625" style="0" customWidth="1"/>
    <col min="18" max="18" width="9.125" style="3" customWidth="1"/>
    <col min="19" max="21" width="9.125" style="10" customWidth="1"/>
  </cols>
  <sheetData>
    <row r="1" spans="3:43" ht="13.5" thickBot="1">
      <c r="C1" s="248" t="s">
        <v>265</v>
      </c>
      <c r="D1" s="248"/>
      <c r="E1" s="248"/>
      <c r="F1" s="248"/>
      <c r="G1" s="248"/>
      <c r="H1" s="248"/>
      <c r="I1" s="248"/>
      <c r="J1" s="248"/>
      <c r="K1" s="265"/>
      <c r="L1" s="265"/>
      <c r="M1" s="265"/>
      <c r="N1" s="248"/>
      <c r="O1" s="248"/>
      <c r="P1" s="248"/>
      <c r="Q1" s="265"/>
      <c r="R1" s="248"/>
      <c r="S1" s="72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74"/>
      <c r="AM1" s="75"/>
      <c r="AP1" s="14"/>
      <c r="AQ1" s="15"/>
    </row>
    <row r="2" spans="2:39" ht="16.5" customHeight="1" thickBot="1">
      <c r="B2" s="76" t="s">
        <v>79</v>
      </c>
      <c r="C2" s="77" t="s">
        <v>26</v>
      </c>
      <c r="D2" s="78" t="s">
        <v>80</v>
      </c>
      <c r="E2" s="93">
        <v>41927</v>
      </c>
      <c r="F2" s="94">
        <v>41933</v>
      </c>
      <c r="G2" s="93">
        <v>41941</v>
      </c>
      <c r="H2" s="94">
        <v>41947</v>
      </c>
      <c r="I2" s="93">
        <v>41954</v>
      </c>
      <c r="J2" s="147">
        <v>41957</v>
      </c>
      <c r="K2" s="93">
        <v>41961</v>
      </c>
      <c r="L2" s="149">
        <v>41963</v>
      </c>
      <c r="M2" s="94">
        <v>41968</v>
      </c>
      <c r="N2" s="93">
        <v>41975</v>
      </c>
      <c r="O2" s="149">
        <v>41977</v>
      </c>
      <c r="P2" s="94">
        <v>41981</v>
      </c>
      <c r="Q2" s="153">
        <v>41982</v>
      </c>
      <c r="R2" s="79" t="s">
        <v>24</v>
      </c>
      <c r="S2" s="80" t="s">
        <v>82</v>
      </c>
      <c r="T2" s="187" t="s">
        <v>258</v>
      </c>
      <c r="U2" s="187" t="s">
        <v>259</v>
      </c>
      <c r="AF2" s="41"/>
      <c r="AG2" s="41"/>
      <c r="AH2" s="41"/>
      <c r="AI2" s="41"/>
      <c r="AJ2" s="41"/>
      <c r="AK2" s="41"/>
      <c r="AL2" s="41"/>
      <c r="AM2" s="41"/>
    </row>
    <row r="3" spans="1:24" ht="12.75">
      <c r="A3" s="3">
        <f aca="true" t="shared" si="0" ref="A3:A13">R3</f>
        <v>7.571428571428571</v>
      </c>
      <c r="B3" s="2">
        <v>1</v>
      </c>
      <c r="C3" s="2" t="s">
        <v>226</v>
      </c>
      <c r="D3" s="82">
        <v>3</v>
      </c>
      <c r="E3" s="99"/>
      <c r="F3" s="98">
        <v>8</v>
      </c>
      <c r="G3" s="99"/>
      <c r="H3" s="114">
        <v>9</v>
      </c>
      <c r="I3" s="97"/>
      <c r="J3" s="136">
        <v>4</v>
      </c>
      <c r="K3" s="166"/>
      <c r="L3" s="167">
        <v>6</v>
      </c>
      <c r="M3" s="170">
        <v>8</v>
      </c>
      <c r="N3" s="183"/>
      <c r="O3" s="167"/>
      <c r="P3" s="170">
        <v>10</v>
      </c>
      <c r="Q3" s="163">
        <v>8</v>
      </c>
      <c r="R3" s="193">
        <f aca="true" t="shared" si="1" ref="R3:R13">AVERAGE(E3:Q3)</f>
        <v>7.571428571428571</v>
      </c>
      <c r="S3" s="188">
        <f aca="true" t="shared" si="2" ref="S3:S13">ROUND(R3,0)</f>
        <v>8</v>
      </c>
      <c r="T3" s="188">
        <v>9</v>
      </c>
      <c r="U3" s="188">
        <f>AVERAGE(S3:T3)</f>
        <v>8.5</v>
      </c>
      <c r="V3" s="20" t="s">
        <v>30</v>
      </c>
      <c r="W3" s="1">
        <f>COUNTIF(S3:S13,"&gt;8")</f>
        <v>0</v>
      </c>
      <c r="X3" s="57">
        <f>W3/$B$13</f>
        <v>0</v>
      </c>
    </row>
    <row r="4" spans="1:24" ht="12.75">
      <c r="A4" s="3">
        <f t="shared" si="0"/>
        <v>5.571428571428571</v>
      </c>
      <c r="B4" s="2">
        <v>2</v>
      </c>
      <c r="C4" s="2" t="s">
        <v>227</v>
      </c>
      <c r="D4" s="82">
        <v>12</v>
      </c>
      <c r="E4" s="99" t="s">
        <v>225</v>
      </c>
      <c r="F4" s="98">
        <v>7</v>
      </c>
      <c r="G4" s="99"/>
      <c r="H4" s="114">
        <v>6</v>
      </c>
      <c r="I4" s="97"/>
      <c r="J4" s="136">
        <v>4</v>
      </c>
      <c r="K4" s="97"/>
      <c r="L4" s="132">
        <v>5</v>
      </c>
      <c r="M4" s="114">
        <v>6</v>
      </c>
      <c r="N4" s="143"/>
      <c r="O4" s="132"/>
      <c r="P4" s="114">
        <v>6</v>
      </c>
      <c r="Q4" s="156">
        <v>5</v>
      </c>
      <c r="R4" s="194">
        <f t="shared" si="1"/>
        <v>5.571428571428571</v>
      </c>
      <c r="S4" s="189">
        <f t="shared" si="2"/>
        <v>6</v>
      </c>
      <c r="T4" s="189">
        <v>7</v>
      </c>
      <c r="U4" s="189">
        <f aca="true" t="shared" si="3" ref="U4:U13">AVERAGE(S4:T4)</f>
        <v>6.5</v>
      </c>
      <c r="V4" s="20" t="s">
        <v>31</v>
      </c>
      <c r="W4" s="58">
        <f>COUNTIF(S3:S13,7)+COUNTIF(S3:S13,8)</f>
        <v>7</v>
      </c>
      <c r="X4" s="57">
        <f>W4/$B$13</f>
        <v>0.6363636363636364</v>
      </c>
    </row>
    <row r="5" spans="1:24" ht="12.75">
      <c r="A5" s="3">
        <f t="shared" si="0"/>
        <v>6.857142857142857</v>
      </c>
      <c r="B5" s="2">
        <v>3</v>
      </c>
      <c r="C5" s="2" t="s">
        <v>228</v>
      </c>
      <c r="D5" s="82">
        <v>2</v>
      </c>
      <c r="E5" s="99"/>
      <c r="F5" s="98">
        <v>7</v>
      </c>
      <c r="G5" s="99"/>
      <c r="H5" s="114">
        <v>7</v>
      </c>
      <c r="I5" s="97"/>
      <c r="J5" s="136">
        <v>4</v>
      </c>
      <c r="K5" s="97"/>
      <c r="L5" s="132">
        <v>9</v>
      </c>
      <c r="M5" s="114">
        <v>7</v>
      </c>
      <c r="N5" s="143"/>
      <c r="O5" s="132"/>
      <c r="P5" s="114">
        <v>7</v>
      </c>
      <c r="Q5" s="156">
        <v>7</v>
      </c>
      <c r="R5" s="194">
        <f t="shared" si="1"/>
        <v>6.857142857142857</v>
      </c>
      <c r="S5" s="189">
        <f t="shared" si="2"/>
        <v>7</v>
      </c>
      <c r="T5" s="189">
        <v>8</v>
      </c>
      <c r="U5" s="189">
        <f t="shared" si="3"/>
        <v>7.5</v>
      </c>
      <c r="V5" s="20" t="s">
        <v>32</v>
      </c>
      <c r="W5" s="58">
        <f>COUNTIF(S3:S13,4)+COUNTIF(S3:S13,5)+COUNTIF(S3:S13,6)</f>
        <v>4</v>
      </c>
      <c r="X5" s="57">
        <f>W5/$B$13</f>
        <v>0.36363636363636365</v>
      </c>
    </row>
    <row r="6" spans="1:24" ht="12.75">
      <c r="A6" s="3">
        <f t="shared" si="0"/>
        <v>4.571428571428571</v>
      </c>
      <c r="B6" s="2">
        <v>4</v>
      </c>
      <c r="C6" s="2" t="s">
        <v>229</v>
      </c>
      <c r="D6" s="82">
        <v>11</v>
      </c>
      <c r="E6" s="99"/>
      <c r="F6" s="98">
        <v>6</v>
      </c>
      <c r="G6" s="99"/>
      <c r="H6" s="114">
        <v>4</v>
      </c>
      <c r="I6" s="97"/>
      <c r="J6" s="136">
        <v>4</v>
      </c>
      <c r="K6" s="97"/>
      <c r="L6" s="132">
        <v>5</v>
      </c>
      <c r="M6" s="114">
        <v>4</v>
      </c>
      <c r="N6" s="143"/>
      <c r="O6" s="132"/>
      <c r="P6" s="114">
        <v>5</v>
      </c>
      <c r="Q6" s="156">
        <v>4</v>
      </c>
      <c r="R6" s="194">
        <f t="shared" si="1"/>
        <v>4.571428571428571</v>
      </c>
      <c r="S6" s="189">
        <f t="shared" si="2"/>
        <v>5</v>
      </c>
      <c r="T6" s="189">
        <v>5</v>
      </c>
      <c r="U6" s="189">
        <f t="shared" si="3"/>
        <v>5</v>
      </c>
      <c r="V6" s="20" t="s">
        <v>33</v>
      </c>
      <c r="W6" s="1">
        <f>COUNTIF(S3:S13,"&lt;4")</f>
        <v>0</v>
      </c>
      <c r="X6" s="57">
        <f>W6/$B$13</f>
        <v>0</v>
      </c>
    </row>
    <row r="7" spans="1:24" ht="12.75">
      <c r="A7" s="3">
        <f t="shared" si="0"/>
        <v>7.714285714285714</v>
      </c>
      <c r="B7" s="2">
        <v>5</v>
      </c>
      <c r="C7" s="2" t="s">
        <v>230</v>
      </c>
      <c r="D7" s="82">
        <v>6</v>
      </c>
      <c r="E7" s="121"/>
      <c r="F7" s="114">
        <v>9</v>
      </c>
      <c r="G7" s="97"/>
      <c r="H7" s="114">
        <v>9</v>
      </c>
      <c r="I7" s="97"/>
      <c r="J7" s="136">
        <v>4</v>
      </c>
      <c r="K7" s="97"/>
      <c r="L7" s="132">
        <v>10</v>
      </c>
      <c r="M7" s="114">
        <v>8</v>
      </c>
      <c r="N7" s="143"/>
      <c r="O7" s="132"/>
      <c r="P7" s="114">
        <v>6</v>
      </c>
      <c r="Q7" s="156">
        <v>8</v>
      </c>
      <c r="R7" s="194">
        <f t="shared" si="1"/>
        <v>7.714285714285714</v>
      </c>
      <c r="S7" s="189">
        <f t="shared" si="2"/>
        <v>8</v>
      </c>
      <c r="T7" s="189">
        <v>7</v>
      </c>
      <c r="U7" s="189">
        <f t="shared" si="3"/>
        <v>7.5</v>
      </c>
      <c r="V7" s="186" t="s">
        <v>34</v>
      </c>
      <c r="W7" s="1">
        <f>$B$13-SUM(W3:W6)</f>
        <v>0</v>
      </c>
      <c r="X7" s="57">
        <f>W7/$B$13</f>
        <v>0</v>
      </c>
    </row>
    <row r="8" spans="1:21" ht="12.75">
      <c r="A8" s="3">
        <f t="shared" si="0"/>
        <v>5.571428571428571</v>
      </c>
      <c r="B8" s="2">
        <v>6</v>
      </c>
      <c r="C8" s="2" t="s">
        <v>231</v>
      </c>
      <c r="D8" s="82">
        <v>7</v>
      </c>
      <c r="E8" s="99"/>
      <c r="F8" s="98">
        <v>8</v>
      </c>
      <c r="G8" s="99"/>
      <c r="H8" s="114">
        <v>5</v>
      </c>
      <c r="I8" s="97"/>
      <c r="J8" s="136">
        <v>4</v>
      </c>
      <c r="K8" s="97"/>
      <c r="L8" s="132">
        <v>5</v>
      </c>
      <c r="M8" s="114">
        <v>6</v>
      </c>
      <c r="N8" s="143"/>
      <c r="O8" s="132"/>
      <c r="P8" s="114">
        <v>5</v>
      </c>
      <c r="Q8" s="156">
        <v>6</v>
      </c>
      <c r="R8" s="194">
        <f t="shared" si="1"/>
        <v>5.571428571428571</v>
      </c>
      <c r="S8" s="189">
        <f t="shared" si="2"/>
        <v>6</v>
      </c>
      <c r="T8" s="189">
        <v>7</v>
      </c>
      <c r="U8" s="189">
        <f t="shared" si="3"/>
        <v>6.5</v>
      </c>
    </row>
    <row r="9" spans="1:21" ht="12.75">
      <c r="A9" s="3">
        <f t="shared" si="0"/>
        <v>7.857142857142857</v>
      </c>
      <c r="B9" s="2">
        <v>7</v>
      </c>
      <c r="C9" s="2" t="s">
        <v>232</v>
      </c>
      <c r="D9" s="82">
        <v>5</v>
      </c>
      <c r="E9" s="99"/>
      <c r="F9" s="98">
        <v>10</v>
      </c>
      <c r="G9" s="99"/>
      <c r="H9" s="114">
        <v>9</v>
      </c>
      <c r="I9" s="97"/>
      <c r="J9" s="136">
        <v>4</v>
      </c>
      <c r="K9" s="97"/>
      <c r="L9" s="132">
        <v>9</v>
      </c>
      <c r="M9" s="114">
        <v>9</v>
      </c>
      <c r="N9" s="143"/>
      <c r="O9" s="132"/>
      <c r="P9" s="114">
        <v>8</v>
      </c>
      <c r="Q9" s="156">
        <v>6</v>
      </c>
      <c r="R9" s="194">
        <f t="shared" si="1"/>
        <v>7.857142857142857</v>
      </c>
      <c r="S9" s="189">
        <f t="shared" si="2"/>
        <v>8</v>
      </c>
      <c r="T9" s="189">
        <v>8</v>
      </c>
      <c r="U9" s="189">
        <f t="shared" si="3"/>
        <v>8</v>
      </c>
    </row>
    <row r="10" spans="1:21" ht="12.75">
      <c r="A10" s="3">
        <f t="shared" si="0"/>
        <v>6.857142857142857</v>
      </c>
      <c r="B10" s="2">
        <v>8</v>
      </c>
      <c r="C10" s="2" t="s">
        <v>233</v>
      </c>
      <c r="D10" s="82">
        <v>4</v>
      </c>
      <c r="E10" s="99"/>
      <c r="F10" s="98">
        <v>9</v>
      </c>
      <c r="G10" s="99"/>
      <c r="H10" s="114">
        <v>9</v>
      </c>
      <c r="I10" s="97"/>
      <c r="J10" s="136">
        <v>4</v>
      </c>
      <c r="K10" s="97"/>
      <c r="L10" s="132">
        <v>7</v>
      </c>
      <c r="M10" s="114">
        <v>7</v>
      </c>
      <c r="N10" s="143"/>
      <c r="O10" s="132"/>
      <c r="P10" s="114">
        <v>6</v>
      </c>
      <c r="Q10" s="156">
        <v>6</v>
      </c>
      <c r="R10" s="194">
        <f t="shared" si="1"/>
        <v>6.857142857142857</v>
      </c>
      <c r="S10" s="189">
        <f t="shared" si="2"/>
        <v>7</v>
      </c>
      <c r="T10" s="189">
        <v>8</v>
      </c>
      <c r="U10" s="189">
        <f t="shared" si="3"/>
        <v>7.5</v>
      </c>
    </row>
    <row r="11" spans="1:21" ht="12.75">
      <c r="A11" s="3">
        <f t="shared" si="0"/>
        <v>5.571428571428571</v>
      </c>
      <c r="B11" s="2">
        <v>9</v>
      </c>
      <c r="C11" s="2" t="s">
        <v>234</v>
      </c>
      <c r="D11" s="82">
        <v>10</v>
      </c>
      <c r="E11" s="99"/>
      <c r="F11" s="98">
        <v>7</v>
      </c>
      <c r="G11" s="99"/>
      <c r="H11" s="114">
        <v>7</v>
      </c>
      <c r="I11" s="97"/>
      <c r="J11" s="136">
        <v>4</v>
      </c>
      <c r="K11" s="97"/>
      <c r="L11" s="132">
        <v>5</v>
      </c>
      <c r="M11" s="114">
        <v>5</v>
      </c>
      <c r="N11" s="143"/>
      <c r="O11" s="132"/>
      <c r="P11" s="114">
        <v>4</v>
      </c>
      <c r="Q11" s="156">
        <v>7</v>
      </c>
      <c r="R11" s="194">
        <f t="shared" si="1"/>
        <v>5.571428571428571</v>
      </c>
      <c r="S11" s="189">
        <f t="shared" si="2"/>
        <v>6</v>
      </c>
      <c r="T11" s="189">
        <v>8</v>
      </c>
      <c r="U11" s="189">
        <f t="shared" si="3"/>
        <v>7</v>
      </c>
    </row>
    <row r="12" spans="1:21" ht="12.75">
      <c r="A12" s="3">
        <f t="shared" si="0"/>
        <v>7.428571428571429</v>
      </c>
      <c r="B12" s="2">
        <v>10</v>
      </c>
      <c r="C12" s="2" t="s">
        <v>235</v>
      </c>
      <c r="D12" s="82">
        <v>9</v>
      </c>
      <c r="E12" s="99"/>
      <c r="F12" s="98">
        <v>7</v>
      </c>
      <c r="G12" s="99"/>
      <c r="H12" s="114">
        <v>6</v>
      </c>
      <c r="I12" s="97"/>
      <c r="J12" s="136">
        <v>5</v>
      </c>
      <c r="K12" s="97"/>
      <c r="L12" s="132">
        <v>8</v>
      </c>
      <c r="M12" s="114">
        <v>10</v>
      </c>
      <c r="N12" s="143"/>
      <c r="O12" s="132"/>
      <c r="P12" s="114">
        <v>7</v>
      </c>
      <c r="Q12" s="156">
        <v>9</v>
      </c>
      <c r="R12" s="194">
        <f t="shared" si="1"/>
        <v>7.428571428571429</v>
      </c>
      <c r="S12" s="189">
        <v>8</v>
      </c>
      <c r="T12" s="189">
        <v>9</v>
      </c>
      <c r="U12" s="189">
        <f t="shared" si="3"/>
        <v>8.5</v>
      </c>
    </row>
    <row r="13" spans="1:21" ht="12.75">
      <c r="A13" s="3">
        <f t="shared" si="0"/>
        <v>6.571428571428571</v>
      </c>
      <c r="B13" s="2">
        <v>11</v>
      </c>
      <c r="C13" s="2" t="s">
        <v>236</v>
      </c>
      <c r="D13" s="82">
        <v>8</v>
      </c>
      <c r="E13" s="100"/>
      <c r="F13" s="113">
        <v>7</v>
      </c>
      <c r="G13" s="100"/>
      <c r="H13" s="113">
        <v>7</v>
      </c>
      <c r="I13" s="95"/>
      <c r="J13" s="134">
        <v>4</v>
      </c>
      <c r="K13" s="97"/>
      <c r="L13" s="132">
        <v>7</v>
      </c>
      <c r="M13" s="114">
        <v>8</v>
      </c>
      <c r="N13" s="141"/>
      <c r="O13" s="130"/>
      <c r="P13" s="113">
        <v>6</v>
      </c>
      <c r="Q13" s="156">
        <v>7</v>
      </c>
      <c r="R13" s="195">
        <f t="shared" si="1"/>
        <v>6.571428571428571</v>
      </c>
      <c r="S13" s="189">
        <f t="shared" si="2"/>
        <v>7</v>
      </c>
      <c r="T13" s="189">
        <v>7</v>
      </c>
      <c r="U13" s="189">
        <f t="shared" si="3"/>
        <v>7</v>
      </c>
    </row>
    <row r="14" spans="2:21" s="5" customFormat="1" ht="13.5" thickBot="1">
      <c r="B14" s="2"/>
      <c r="C14" s="85" t="s">
        <v>0</v>
      </c>
      <c r="D14" s="123"/>
      <c r="E14" s="101"/>
      <c r="F14" s="102">
        <f aca="true" t="shared" si="4" ref="F14:S14">AVERAGE(F3:F13)</f>
        <v>7.7272727272727275</v>
      </c>
      <c r="G14" s="101"/>
      <c r="H14" s="102">
        <f t="shared" si="4"/>
        <v>7.090909090909091</v>
      </c>
      <c r="I14" s="101"/>
      <c r="J14" s="135">
        <f t="shared" si="4"/>
        <v>4.090909090909091</v>
      </c>
      <c r="K14" s="144"/>
      <c r="L14" s="43">
        <f>AVERAGE(L3:L13)</f>
        <v>6.909090909090909</v>
      </c>
      <c r="M14" s="145">
        <f>AVERAGE(M3:M13)</f>
        <v>7.090909090909091</v>
      </c>
      <c r="N14" s="92"/>
      <c r="O14" s="150"/>
      <c r="P14" s="102">
        <f t="shared" si="4"/>
        <v>6.363636363636363</v>
      </c>
      <c r="Q14" s="172">
        <f t="shared" si="4"/>
        <v>6.636363636363637</v>
      </c>
      <c r="R14" s="191">
        <f t="shared" si="4"/>
        <v>6.558441558441557</v>
      </c>
      <c r="S14" s="191">
        <f t="shared" si="4"/>
        <v>6.909090909090909</v>
      </c>
      <c r="T14" s="191">
        <f>AVERAGE(T3:T13)</f>
        <v>7.545454545454546</v>
      </c>
      <c r="U14" s="190">
        <f>AVERAGE(U3:U13)</f>
        <v>7.2272727272727275</v>
      </c>
    </row>
    <row r="15" spans="2:21" s="5" customFormat="1" ht="13.5" thickBot="1">
      <c r="B15" s="2"/>
      <c r="C15" s="6"/>
      <c r="D15" s="109"/>
      <c r="E15" s="240" t="s">
        <v>61</v>
      </c>
      <c r="F15" s="242"/>
      <c r="G15" s="240" t="s">
        <v>62</v>
      </c>
      <c r="H15" s="242"/>
      <c r="I15" s="240" t="s">
        <v>63</v>
      </c>
      <c r="J15" s="241"/>
      <c r="K15" s="203"/>
      <c r="L15" s="204" t="s">
        <v>260</v>
      </c>
      <c r="M15" s="146" t="s">
        <v>261</v>
      </c>
      <c r="N15" s="241" t="s">
        <v>70</v>
      </c>
      <c r="O15" s="241"/>
      <c r="P15" s="242"/>
      <c r="Q15" s="151" t="s">
        <v>66</v>
      </c>
      <c r="R15" s="192"/>
      <c r="S15" s="196"/>
      <c r="T15"/>
      <c r="U15"/>
    </row>
    <row r="16" spans="2:21" ht="12.75">
      <c r="B16" s="2"/>
      <c r="C16" s="4" t="s">
        <v>36</v>
      </c>
      <c r="D16" s="67"/>
      <c r="E16" s="238" t="s">
        <v>49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64"/>
      <c r="R16" s="44">
        <f>S16/$B$13</f>
        <v>1</v>
      </c>
      <c r="S16" s="8">
        <f>COUNTIF(S3:S13,"&gt;3")</f>
        <v>11</v>
      </c>
      <c r="T16"/>
      <c r="U16"/>
    </row>
    <row r="17" spans="2:21" ht="12.75">
      <c r="B17" s="2"/>
      <c r="C17" s="4" t="s">
        <v>48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4">
        <f>S17/$B$13</f>
        <v>0.6363636363636364</v>
      </c>
      <c r="S17" s="8">
        <f>COUNTIF(S3:S13,"&gt;6")</f>
        <v>7</v>
      </c>
      <c r="T17"/>
      <c r="U17"/>
    </row>
    <row r="19" spans="3:5" ht="12.75">
      <c r="C19" s="263" t="s">
        <v>110</v>
      </c>
      <c r="D19" s="263"/>
      <c r="E19" t="s">
        <v>111</v>
      </c>
    </row>
  </sheetData>
  <sheetProtection/>
  <mergeCells count="7">
    <mergeCell ref="C19:D19"/>
    <mergeCell ref="E16:Q16"/>
    <mergeCell ref="C1:R1"/>
    <mergeCell ref="E15:F15"/>
    <mergeCell ref="G15:H15"/>
    <mergeCell ref="I15:J15"/>
    <mergeCell ref="N15:P15"/>
  </mergeCells>
  <conditionalFormatting sqref="S3:U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B1">
      <selection activeCell="O3" sqref="O3"/>
    </sheetView>
  </sheetViews>
  <sheetFormatPr defaultColWidth="9.00390625" defaultRowHeight="12.75"/>
  <cols>
    <col min="1" max="1" width="6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4.75390625" style="0" customWidth="1"/>
    <col min="6" max="6" width="5.375" style="0" customWidth="1"/>
    <col min="7" max="7" width="5.25390625" style="0" customWidth="1"/>
    <col min="8" max="9" width="5.625" style="0" customWidth="1"/>
    <col min="10" max="10" width="5.375" style="0" customWidth="1"/>
    <col min="11" max="11" width="5.25390625" style="0" customWidth="1"/>
    <col min="12" max="12" width="5.875" style="0" customWidth="1"/>
    <col min="13" max="13" width="5.25390625" style="0" customWidth="1"/>
    <col min="14" max="14" width="9.875" style="3" customWidth="1"/>
    <col min="15" max="15" width="12.125" style="10" bestFit="1" customWidth="1"/>
  </cols>
  <sheetData>
    <row r="1" spans="4:36" ht="13.5" thickBot="1">
      <c r="D1" s="86" t="s">
        <v>191</v>
      </c>
      <c r="E1" s="86"/>
      <c r="F1" s="86"/>
      <c r="G1" s="86"/>
      <c r="H1" s="86"/>
      <c r="I1" s="86"/>
      <c r="J1" s="86"/>
      <c r="K1" s="86"/>
      <c r="L1" s="86"/>
      <c r="M1" s="86"/>
      <c r="N1" s="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74"/>
      <c r="AF1" s="75"/>
      <c r="AI1" s="14"/>
      <c r="AJ1" s="15"/>
    </row>
    <row r="2" spans="2:32" ht="16.5" customHeight="1" thickBot="1">
      <c r="B2" s="76" t="s">
        <v>79</v>
      </c>
      <c r="C2" s="78" t="s">
        <v>26</v>
      </c>
      <c r="D2" s="125" t="s">
        <v>80</v>
      </c>
      <c r="E2" s="93">
        <v>41907</v>
      </c>
      <c r="F2" s="94">
        <v>41928</v>
      </c>
      <c r="G2" s="93">
        <v>41935</v>
      </c>
      <c r="H2" s="94">
        <v>41942</v>
      </c>
      <c r="I2" s="93">
        <v>41956</v>
      </c>
      <c r="J2" s="94">
        <v>41963</v>
      </c>
      <c r="K2" s="93">
        <v>41977</v>
      </c>
      <c r="L2" s="94">
        <v>41984</v>
      </c>
      <c r="M2" s="93">
        <v>42019</v>
      </c>
      <c r="N2" s="79" t="s">
        <v>24</v>
      </c>
      <c r="O2" s="80" t="s">
        <v>82</v>
      </c>
      <c r="Y2" s="41"/>
      <c r="Z2" s="41"/>
      <c r="AA2" s="41"/>
      <c r="AB2" s="41"/>
      <c r="AC2" s="41"/>
      <c r="AD2" s="41"/>
      <c r="AE2" s="41"/>
      <c r="AF2" s="41"/>
    </row>
    <row r="3" spans="1:18" ht="12.75">
      <c r="A3" s="3">
        <f aca="true" t="shared" si="0" ref="A3:A13">N3</f>
        <v>9</v>
      </c>
      <c r="B3" s="2">
        <v>1</v>
      </c>
      <c r="C3" s="2" t="s">
        <v>214</v>
      </c>
      <c r="D3" s="81">
        <v>6</v>
      </c>
      <c r="E3" s="99"/>
      <c r="F3" s="98">
        <v>9</v>
      </c>
      <c r="G3" s="99"/>
      <c r="H3" s="98">
        <v>9</v>
      </c>
      <c r="I3" s="99"/>
      <c r="J3" s="114">
        <v>9</v>
      </c>
      <c r="K3" s="97"/>
      <c r="L3" s="114">
        <v>9</v>
      </c>
      <c r="M3" s="97"/>
      <c r="N3" s="122">
        <f aca="true" t="shared" si="1" ref="N3:N13">AVERAGE(E3:M3)</f>
        <v>9</v>
      </c>
      <c r="O3" s="8">
        <f aca="true" t="shared" si="2" ref="O3:O13">ROUND(N3,0)</f>
        <v>9</v>
      </c>
      <c r="P3" s="1" t="s">
        <v>30</v>
      </c>
      <c r="Q3" s="1">
        <f>COUNTIF(O3:O13,"&gt;8")</f>
        <v>8</v>
      </c>
      <c r="R3" s="57">
        <f>Q3/$B$13</f>
        <v>0.7272727272727273</v>
      </c>
    </row>
    <row r="4" spans="1:18" ht="12.75">
      <c r="A4" s="3">
        <f t="shared" si="0"/>
        <v>8.5</v>
      </c>
      <c r="B4" s="2">
        <v>2</v>
      </c>
      <c r="C4" s="2" t="s">
        <v>215</v>
      </c>
      <c r="D4" s="82">
        <v>11</v>
      </c>
      <c r="E4" s="99"/>
      <c r="F4" s="114">
        <v>8</v>
      </c>
      <c r="G4" s="97"/>
      <c r="H4" s="98">
        <v>9</v>
      </c>
      <c r="I4" s="99"/>
      <c r="J4" s="114">
        <v>8</v>
      </c>
      <c r="K4" s="97"/>
      <c r="L4" s="114">
        <v>9</v>
      </c>
      <c r="M4" s="97"/>
      <c r="N4" s="122">
        <f t="shared" si="1"/>
        <v>8.5</v>
      </c>
      <c r="O4" s="8">
        <f t="shared" si="2"/>
        <v>9</v>
      </c>
      <c r="P4" s="1" t="s">
        <v>31</v>
      </c>
      <c r="Q4" s="58">
        <f>COUNTIF(O3:O13,7)+COUNTIF(O3:O13,8)</f>
        <v>3</v>
      </c>
      <c r="R4" s="57">
        <f>Q4/$B$13</f>
        <v>0.2727272727272727</v>
      </c>
    </row>
    <row r="5" spans="1:18" ht="12.75">
      <c r="A5" s="3">
        <f t="shared" si="0"/>
        <v>9.5</v>
      </c>
      <c r="B5" s="2">
        <v>3</v>
      </c>
      <c r="C5" s="2" t="s">
        <v>216</v>
      </c>
      <c r="D5" s="82">
        <v>4</v>
      </c>
      <c r="E5" s="99"/>
      <c r="F5" s="98">
        <v>9</v>
      </c>
      <c r="G5" s="99"/>
      <c r="H5" s="98">
        <v>9</v>
      </c>
      <c r="I5" s="99"/>
      <c r="J5" s="114">
        <v>10</v>
      </c>
      <c r="K5" s="97"/>
      <c r="L5" s="114">
        <v>10</v>
      </c>
      <c r="M5" s="97"/>
      <c r="N5" s="122">
        <f t="shared" si="1"/>
        <v>9.5</v>
      </c>
      <c r="O5" s="8">
        <f t="shared" si="2"/>
        <v>10</v>
      </c>
      <c r="P5" s="1" t="s">
        <v>32</v>
      </c>
      <c r="Q5" s="58">
        <f>COUNTIF(O3:O13,4)+COUNTIF(O3:O13,5)+COUNTIF(O3:O13,6)</f>
        <v>0</v>
      </c>
      <c r="R5" s="57">
        <f>Q5/$B$13</f>
        <v>0</v>
      </c>
    </row>
    <row r="6" spans="1:18" ht="12.75">
      <c r="A6" s="3">
        <f t="shared" si="0"/>
        <v>8.75</v>
      </c>
      <c r="B6" s="2">
        <v>4</v>
      </c>
      <c r="C6" s="2" t="s">
        <v>217</v>
      </c>
      <c r="D6" s="82">
        <v>8</v>
      </c>
      <c r="E6" s="99"/>
      <c r="F6" s="98">
        <v>7</v>
      </c>
      <c r="G6" s="99"/>
      <c r="H6" s="98">
        <v>9</v>
      </c>
      <c r="I6" s="99"/>
      <c r="J6" s="114">
        <v>9</v>
      </c>
      <c r="K6" s="97"/>
      <c r="L6" s="114">
        <v>10</v>
      </c>
      <c r="M6" s="97"/>
      <c r="N6" s="122">
        <f t="shared" si="1"/>
        <v>8.75</v>
      </c>
      <c r="O6" s="8">
        <f t="shared" si="2"/>
        <v>9</v>
      </c>
      <c r="P6" s="1" t="s">
        <v>33</v>
      </c>
      <c r="Q6" s="1">
        <f>COUNTIF(O3:O13,"&lt;4")</f>
        <v>0</v>
      </c>
      <c r="R6" s="57">
        <f>Q6/$B$13</f>
        <v>0</v>
      </c>
    </row>
    <row r="7" spans="1:18" ht="12.75">
      <c r="A7" s="3">
        <f t="shared" si="0"/>
        <v>8.5</v>
      </c>
      <c r="B7" s="2">
        <v>5</v>
      </c>
      <c r="C7" s="2" t="s">
        <v>218</v>
      </c>
      <c r="D7" s="82">
        <v>3</v>
      </c>
      <c r="E7" s="99" t="s">
        <v>225</v>
      </c>
      <c r="F7" s="114">
        <v>8</v>
      </c>
      <c r="G7" s="99"/>
      <c r="H7" s="98">
        <v>8</v>
      </c>
      <c r="I7" s="99"/>
      <c r="J7" s="114">
        <v>8</v>
      </c>
      <c r="K7" s="97"/>
      <c r="L7" s="114">
        <v>10</v>
      </c>
      <c r="M7" s="97"/>
      <c r="N7" s="122">
        <f t="shared" si="1"/>
        <v>8.5</v>
      </c>
      <c r="O7" s="8">
        <f t="shared" si="2"/>
        <v>9</v>
      </c>
      <c r="P7" s="59" t="s">
        <v>34</v>
      </c>
      <c r="Q7" s="1">
        <f>B13-SUM(Q3:Q6)</f>
        <v>0</v>
      </c>
      <c r="R7" s="57">
        <f>Q7/$B$13</f>
        <v>0</v>
      </c>
    </row>
    <row r="8" spans="1:15" ht="12.75">
      <c r="A8" s="3">
        <f t="shared" si="0"/>
        <v>7.75</v>
      </c>
      <c r="B8" s="2">
        <v>6</v>
      </c>
      <c r="C8" s="2" t="s">
        <v>219</v>
      </c>
      <c r="D8" s="82">
        <v>7</v>
      </c>
      <c r="E8" s="99"/>
      <c r="F8" s="98">
        <v>9</v>
      </c>
      <c r="G8" s="99"/>
      <c r="H8" s="98">
        <v>8</v>
      </c>
      <c r="I8" s="99"/>
      <c r="J8" s="114">
        <v>9</v>
      </c>
      <c r="K8" s="97"/>
      <c r="L8" s="114">
        <v>5</v>
      </c>
      <c r="M8" s="97"/>
      <c r="N8" s="122">
        <f t="shared" si="1"/>
        <v>7.75</v>
      </c>
      <c r="O8" s="8">
        <f t="shared" si="2"/>
        <v>8</v>
      </c>
    </row>
    <row r="9" spans="1:15" ht="12.75">
      <c r="A9" s="3">
        <f t="shared" si="0"/>
        <v>8.75</v>
      </c>
      <c r="B9" s="2">
        <v>7</v>
      </c>
      <c r="C9" s="2" t="s">
        <v>220</v>
      </c>
      <c r="D9" s="82">
        <v>10</v>
      </c>
      <c r="E9" s="99"/>
      <c r="F9" s="98">
        <v>7</v>
      </c>
      <c r="G9" s="99"/>
      <c r="H9" s="98">
        <v>9</v>
      </c>
      <c r="I9" s="99"/>
      <c r="J9" s="114">
        <v>9</v>
      </c>
      <c r="K9" s="97"/>
      <c r="L9" s="114">
        <v>10</v>
      </c>
      <c r="M9" s="97"/>
      <c r="N9" s="122">
        <f t="shared" si="1"/>
        <v>8.75</v>
      </c>
      <c r="O9" s="8">
        <f t="shared" si="2"/>
        <v>9</v>
      </c>
    </row>
    <row r="10" spans="1:15" ht="12.75">
      <c r="A10" s="3">
        <f t="shared" si="0"/>
        <v>7.5</v>
      </c>
      <c r="B10" s="2">
        <v>8</v>
      </c>
      <c r="C10" s="2" t="s">
        <v>221</v>
      </c>
      <c r="D10" s="82">
        <v>9</v>
      </c>
      <c r="E10" s="99"/>
      <c r="F10" s="98">
        <v>7</v>
      </c>
      <c r="G10" s="99"/>
      <c r="H10" s="98">
        <v>9</v>
      </c>
      <c r="I10" s="99"/>
      <c r="J10" s="114">
        <v>7</v>
      </c>
      <c r="K10" s="97"/>
      <c r="L10" s="114">
        <v>7</v>
      </c>
      <c r="M10" s="97"/>
      <c r="N10" s="122">
        <f t="shared" si="1"/>
        <v>7.5</v>
      </c>
      <c r="O10" s="8">
        <f t="shared" si="2"/>
        <v>8</v>
      </c>
    </row>
    <row r="11" spans="1:15" ht="12.75">
      <c r="A11" s="3">
        <f t="shared" si="0"/>
        <v>7.5</v>
      </c>
      <c r="B11" s="2">
        <v>9</v>
      </c>
      <c r="C11" s="46" t="s">
        <v>222</v>
      </c>
      <c r="D11" s="82">
        <v>12</v>
      </c>
      <c r="E11" s="100"/>
      <c r="F11" s="96">
        <v>8</v>
      </c>
      <c r="G11" s="100"/>
      <c r="H11" s="113">
        <v>6</v>
      </c>
      <c r="I11" s="100"/>
      <c r="J11" s="113">
        <v>8</v>
      </c>
      <c r="K11" s="95"/>
      <c r="L11" s="113">
        <v>8</v>
      </c>
      <c r="M11" s="95"/>
      <c r="N11" s="122">
        <f t="shared" si="1"/>
        <v>7.5</v>
      </c>
      <c r="O11" s="8">
        <f t="shared" si="2"/>
        <v>8</v>
      </c>
    </row>
    <row r="12" spans="1:15" ht="12.75">
      <c r="A12" s="3">
        <f t="shared" si="0"/>
        <v>9.75</v>
      </c>
      <c r="B12" s="2">
        <v>10</v>
      </c>
      <c r="C12" s="46" t="s">
        <v>223</v>
      </c>
      <c r="D12" s="82">
        <v>5</v>
      </c>
      <c r="E12" s="100"/>
      <c r="F12" s="96">
        <v>10</v>
      </c>
      <c r="G12" s="100"/>
      <c r="H12" s="96">
        <v>9</v>
      </c>
      <c r="I12" s="100"/>
      <c r="J12" s="113">
        <v>10</v>
      </c>
      <c r="K12" s="95"/>
      <c r="L12" s="113">
        <v>10</v>
      </c>
      <c r="M12" s="95"/>
      <c r="N12" s="122">
        <f t="shared" si="1"/>
        <v>9.75</v>
      </c>
      <c r="O12" s="8">
        <f t="shared" si="2"/>
        <v>10</v>
      </c>
    </row>
    <row r="13" spans="1:15" ht="12.75">
      <c r="A13" s="3">
        <f t="shared" si="0"/>
        <v>9</v>
      </c>
      <c r="B13" s="2">
        <v>11</v>
      </c>
      <c r="C13" s="46" t="s">
        <v>224</v>
      </c>
      <c r="D13" s="82">
        <v>2</v>
      </c>
      <c r="E13" s="100"/>
      <c r="F13" s="96">
        <v>9</v>
      </c>
      <c r="G13" s="100"/>
      <c r="H13" s="96">
        <v>7</v>
      </c>
      <c r="I13" s="100"/>
      <c r="J13" s="113">
        <v>10</v>
      </c>
      <c r="K13" s="95"/>
      <c r="L13" s="113">
        <v>10</v>
      </c>
      <c r="M13" s="95"/>
      <c r="N13" s="122">
        <f t="shared" si="1"/>
        <v>9</v>
      </c>
      <c r="O13" s="8">
        <f t="shared" si="2"/>
        <v>9</v>
      </c>
    </row>
    <row r="14" spans="2:15" s="5" customFormat="1" ht="12.75">
      <c r="B14" s="2"/>
      <c r="C14" s="246" t="s">
        <v>0</v>
      </c>
      <c r="D14" s="247"/>
      <c r="E14" s="101"/>
      <c r="F14" s="102">
        <f>AVERAGE(F3:F13)</f>
        <v>8.272727272727273</v>
      </c>
      <c r="G14" s="101"/>
      <c r="H14" s="102">
        <f>AVERAGE(H3:H13)</f>
        <v>8.363636363636363</v>
      </c>
      <c r="I14" s="101"/>
      <c r="J14" s="102">
        <f>AVERAGE(J3:J13)</f>
        <v>8.818181818181818</v>
      </c>
      <c r="K14" s="101"/>
      <c r="L14" s="102">
        <f>AVERAGE(L3:L13)</f>
        <v>8.909090909090908</v>
      </c>
      <c r="M14" s="101"/>
      <c r="N14" s="118">
        <f>AVERAGE(N3:N13)</f>
        <v>8.590909090909092</v>
      </c>
      <c r="O14" s="43">
        <f>AVERAGE(O3:O13)</f>
        <v>8.909090909090908</v>
      </c>
    </row>
    <row r="15" spans="2:15" s="5" customFormat="1" ht="13.5" thickBot="1">
      <c r="B15" s="2"/>
      <c r="C15" s="6"/>
      <c r="D15" s="87"/>
      <c r="E15" s="240" t="s">
        <v>71</v>
      </c>
      <c r="F15" s="242"/>
      <c r="G15" s="240" t="s">
        <v>72</v>
      </c>
      <c r="H15" s="242"/>
      <c r="I15" s="240" t="s">
        <v>73</v>
      </c>
      <c r="J15" s="242"/>
      <c r="K15" s="240" t="s">
        <v>74</v>
      </c>
      <c r="L15" s="242"/>
      <c r="M15" s="179" t="s">
        <v>75</v>
      </c>
      <c r="N15" s="108"/>
      <c r="O15" s="9"/>
    </row>
    <row r="16" spans="2:15" ht="13.5" thickBot="1">
      <c r="B16" s="2"/>
      <c r="C16" s="4" t="s">
        <v>36</v>
      </c>
      <c r="D16" s="88" t="s">
        <v>35</v>
      </c>
      <c r="E16" s="234" t="s">
        <v>83</v>
      </c>
      <c r="F16" s="235"/>
      <c r="G16" s="235"/>
      <c r="H16" s="235"/>
      <c r="I16" s="235"/>
      <c r="J16" s="235"/>
      <c r="K16" s="235"/>
      <c r="L16" s="235"/>
      <c r="M16" s="235"/>
      <c r="N16" s="84">
        <f>O16/$B$13</f>
        <v>1</v>
      </c>
      <c r="O16" s="8">
        <f>COUNTIF(O3:O13,"&gt;3")</f>
        <v>11</v>
      </c>
    </row>
    <row r="17" spans="2:15" ht="12.75">
      <c r="B17" s="2"/>
      <c r="C17" s="4" t="s">
        <v>37</v>
      </c>
      <c r="D17" s="4"/>
      <c r="E17" s="83"/>
      <c r="F17" s="83"/>
      <c r="G17" s="83"/>
      <c r="H17" s="83"/>
      <c r="I17" s="83"/>
      <c r="J17" s="83"/>
      <c r="K17" s="83"/>
      <c r="L17" s="83"/>
      <c r="M17" s="83"/>
      <c r="N17" s="84">
        <f>O17/$B$13</f>
        <v>1</v>
      </c>
      <c r="O17" s="8">
        <f>COUNTIF(O3:O13,"&gt;6")</f>
        <v>11</v>
      </c>
    </row>
    <row r="19" ht="12.75">
      <c r="C19" t="s">
        <v>107</v>
      </c>
    </row>
  </sheetData>
  <sheetProtection/>
  <mergeCells count="6">
    <mergeCell ref="K15:L15"/>
    <mergeCell ref="E16:M16"/>
    <mergeCell ref="C14:D14"/>
    <mergeCell ref="E15:F15"/>
    <mergeCell ref="G15:H15"/>
    <mergeCell ref="I15:J15"/>
  </mergeCells>
  <conditionalFormatting sqref="O3:O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MMasyukevich</cp:lastModifiedBy>
  <cp:lastPrinted>2015-01-12T10:57:54Z</cp:lastPrinted>
  <dcterms:created xsi:type="dcterms:W3CDTF">2004-12-18T17:35:54Z</dcterms:created>
  <dcterms:modified xsi:type="dcterms:W3CDTF">2015-02-27T06:40:23Z</dcterms:modified>
  <cp:category/>
  <cp:version/>
  <cp:contentType/>
  <cp:contentStatus/>
</cp:coreProperties>
</file>