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chartsheets/sheet2.xml" ContentType="application/vnd.openxmlformats-officedocument.spreadsheetml.chart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1355" windowHeight="8880" tabRatio="753" activeTab="0"/>
  </bookViews>
  <sheets>
    <sheet name="19в-2_ПО" sheetId="1" r:id="rId1"/>
    <sheet name="41ппа_ИТ" sheetId="2" r:id="rId2"/>
    <sheet name="42ппа-2_Прогр" sheetId="3" r:id="rId3"/>
    <sheet name="24л-2_СК_ИТ" sheetId="4" r:id="rId4"/>
    <sheet name="202ту-1_СК_ИТ" sheetId="5" r:id="rId5"/>
    <sheet name="203тку-1_СК_ИТ" sheetId="6" r:id="rId6"/>
    <sheet name="47оп-2_СК_ИТ" sheetId="7" r:id="rId7"/>
    <sheet name="Отчет" sheetId="8" r:id="rId8"/>
    <sheet name="Лучшие" sheetId="9" r:id="rId9"/>
    <sheet name="Худшие" sheetId="10" r:id="rId10"/>
    <sheet name="Ср_балл" sheetId="11" r:id="rId11"/>
    <sheet name="Кач_успев" sheetId="12" r:id="rId12"/>
    <sheet name="Оценки" sheetId="13" r:id="rId13"/>
    <sheet name="Успеваемость" sheetId="14" r:id="rId14"/>
    <sheet name="Среднее_по_семестрам" sheetId="15" r:id="rId15"/>
  </sheets>
  <definedNames>
    <definedName name="a" localSheetId="3">'24л-2_СК_ИТ'!$B$1</definedName>
    <definedName name="a">'41ппа_ИТ'!$B$1</definedName>
  </definedNames>
  <calcPr fullCalcOnLoad="1"/>
</workbook>
</file>

<file path=xl/sharedStrings.xml><?xml version="1.0" encoding="utf-8"?>
<sst xmlns="http://schemas.openxmlformats.org/spreadsheetml/2006/main" count="360" uniqueCount="234">
  <si>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</si>
  <si>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</si>
  <si>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</si>
  <si>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</si>
  <si>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</si>
  <si>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</si>
  <si>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</si>
  <si>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</si>
  <si>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</si>
  <si>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</si>
  <si>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</si>
  <si>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</si>
  <si>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</si>
  <si>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</si>
  <si>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</si>
  <si>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</si>
  <si>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</si>
  <si>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</si>
  <si>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</si>
  <si>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</si>
  <si>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</si>
  <si>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</si>
  <si>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Среднее</t>
  </si>
  <si>
    <t>VII сем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</si>
  <si>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</si>
  <si>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</si>
  <si>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</si>
  <si>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</si>
  <si>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</si>
  <si>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</si>
  <si>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</si>
  <si>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</si>
  <si>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</si>
  <si>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</si>
  <si>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</si>
  <si>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</si>
  <si>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</si>
  <si>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</si>
  <si>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</si>
  <si>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</si>
  <si>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</si>
  <si>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</si>
  <si>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</si>
  <si>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</si>
  <si>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</si>
  <si>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</si>
  <si>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</si>
  <si>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</si>
  <si>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</si>
  <si>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</si>
  <si>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</si>
  <si>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</si>
  <si>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IIIсем(итог)</t>
  </si>
  <si>
    <t>Программное обеспечение (ПО):</t>
  </si>
  <si>
    <t>Лизин Александр</t>
  </si>
  <si>
    <t>Макаревич Денис</t>
  </si>
  <si>
    <t>Матиевский Сергей</t>
  </si>
  <si>
    <t>Микулко Артур</t>
  </si>
  <si>
    <t>Мысливец Евгений</t>
  </si>
  <si>
    <t>Пик Вадим</t>
  </si>
  <si>
    <t>Сабук Андрей</t>
  </si>
  <si>
    <t>Семашко Евгений</t>
  </si>
  <si>
    <t>Собех Владислав</t>
  </si>
  <si>
    <t>Сорочинский Александр</t>
  </si>
  <si>
    <t>Хруль Алексей</t>
  </si>
  <si>
    <t>Эм Марк</t>
  </si>
  <si>
    <t>Основы программирования (Прогр.):</t>
  </si>
  <si>
    <t>41ппа</t>
  </si>
  <si>
    <t>Мазур Евгений</t>
  </si>
  <si>
    <t>Сороко Кирилл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</si>
  <si>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</si>
  <si>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</si>
  <si>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</si>
  <si>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</si>
  <si>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</si>
  <si>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</si>
  <si>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</si>
  <si>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</si>
  <si>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</si>
  <si>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Т1</t>
  </si>
  <si>
    <t>ЛР1</t>
  </si>
  <si>
    <t>Т2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</si>
  <si>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</si>
  <si>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</si>
  <si>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</si>
  <si>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</si>
  <si>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</si>
  <si>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</si>
  <si>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</si>
  <si>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</si>
  <si>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</si>
  <si>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Милевский Евгений</t>
  </si>
  <si>
    <t>Нагула Александр</t>
  </si>
  <si>
    <t>Рахман Александр</t>
  </si>
  <si>
    <t>Рутковский Дмитрий</t>
  </si>
  <si>
    <t>Синкуть Яросла</t>
  </si>
  <si>
    <t>Ситнич Евгений</t>
  </si>
  <si>
    <t>Снацкая Гражина</t>
  </si>
  <si>
    <t>Станкевич Евгений</t>
  </si>
  <si>
    <t>Стефанович Евгений</t>
  </si>
  <si>
    <t>Столяров Сергей</t>
  </si>
  <si>
    <t>Тарас Алексей</t>
  </si>
  <si>
    <t>Теслюк Дмитрий</t>
  </si>
  <si>
    <t>Ульбин Эдуард</t>
  </si>
  <si>
    <t>Халин Владимир</t>
  </si>
  <si>
    <t>Цыбрук Андрей</t>
  </si>
  <si>
    <t>Юрик Евгений</t>
  </si>
  <si>
    <t>ЛР1.1</t>
  </si>
  <si>
    <t>ЛР1.2</t>
  </si>
  <si>
    <t>ЛР1.3</t>
  </si>
  <si>
    <t>ЛР1.4</t>
  </si>
  <si>
    <t>ЛР1.5</t>
  </si>
  <si>
    <t>ЛР2.1</t>
  </si>
  <si>
    <t>ЛР2.2</t>
  </si>
  <si>
    <t>ЛР2.3</t>
  </si>
  <si>
    <t>ЛР2.4</t>
  </si>
  <si>
    <t>ЛР4</t>
  </si>
  <si>
    <t>Ародь Павел</t>
  </si>
  <si>
    <t>Барановский Александр</t>
  </si>
  <si>
    <t>Бобарик Дмитрий</t>
  </si>
  <si>
    <t>Бузук Артем</t>
  </si>
  <si>
    <t>Богдевич Александр</t>
  </si>
  <si>
    <t>Буйницкий Виктор</t>
  </si>
  <si>
    <t>Бучинский Евгений</t>
  </si>
  <si>
    <t>Зенько Андрей</t>
  </si>
  <si>
    <t>Зибайло Андрей</t>
  </si>
  <si>
    <t>Кайлевич Виктор</t>
  </si>
  <si>
    <t>Кисель Павел</t>
  </si>
  <si>
    <t>Котило Максим</t>
  </si>
  <si>
    <t>Кузьмич Владислав</t>
  </si>
  <si>
    <t>Китурко Денис</t>
  </si>
  <si>
    <t>Лежень Игорь</t>
  </si>
  <si>
    <t>Пышинский Антон</t>
  </si>
  <si>
    <t>Лобков Никита</t>
  </si>
  <si>
    <t>Мачис Руслан</t>
  </si>
  <si>
    <t>Мингилевич Артём</t>
  </si>
  <si>
    <t>Михайлов Сергей</t>
  </si>
  <si>
    <t>Новицкий Александр</t>
  </si>
  <si>
    <t>Орехво Андрей</t>
  </si>
  <si>
    <t>Путик Руслан</t>
  </si>
  <si>
    <t>Рачкевич Виталий</t>
  </si>
  <si>
    <t>Родевич Валерий</t>
  </si>
  <si>
    <t>Смирнов Алексей</t>
  </si>
  <si>
    <t>Струкель Андрей</t>
  </si>
  <si>
    <t>Тананушко Вадим</t>
  </si>
  <si>
    <t>Царевич Светослав</t>
  </si>
  <si>
    <t>Миндюлис Алексей</t>
  </si>
  <si>
    <t>Покуть Валерий</t>
  </si>
  <si>
    <t>Родько Юлия</t>
  </si>
  <si>
    <t>Сидорчик Анна</t>
  </si>
  <si>
    <t>Соколович Мария</t>
  </si>
  <si>
    <t>Сягло Анастасия</t>
  </si>
  <si>
    <t>Токменко Екатерина</t>
  </si>
  <si>
    <t>Тубелевич Марта</t>
  </si>
  <si>
    <t>Тумелевич Ольга</t>
  </si>
  <si>
    <t>Феофилатьев Евгений</t>
  </si>
  <si>
    <t>Матюк Алексей</t>
  </si>
  <si>
    <t>Шавель Виктория</t>
  </si>
  <si>
    <t>Шарейко Марина</t>
  </si>
  <si>
    <t>1-й семестр 2012-13 уч.г.</t>
  </si>
  <si>
    <t>42ппа</t>
  </si>
  <si>
    <t>19в</t>
  </si>
  <si>
    <t>202ту</t>
  </si>
  <si>
    <t>203тку</t>
  </si>
  <si>
    <t>24л</t>
  </si>
  <si>
    <t>19в-2 ПО</t>
  </si>
  <si>
    <t>41ппа ИТ</t>
  </si>
  <si>
    <t>42ппа-2 Прогр.</t>
  </si>
  <si>
    <t>24л-2 СК ИТ</t>
  </si>
  <si>
    <t>203тку-2 СК ИТ</t>
  </si>
  <si>
    <t>11/12-II</t>
  </si>
  <si>
    <t>12/13-I</t>
  </si>
  <si>
    <t>202ту-1 СК ИТ</t>
  </si>
  <si>
    <t>Амбражук Игорь</t>
  </si>
  <si>
    <t>Андюлевич Олег</t>
  </si>
  <si>
    <t>Базанов Артем</t>
  </si>
  <si>
    <t>Булай Дмитрий</t>
  </si>
  <si>
    <t>Велепольский Роман</t>
  </si>
  <si>
    <t>Гореньков Егор</t>
  </si>
  <si>
    <t>Городович Александр</t>
  </si>
  <si>
    <t>Гринкевич Дмитрий</t>
  </si>
  <si>
    <t>Гришан Евгений</t>
  </si>
  <si>
    <t>Гундинович Алексей</t>
  </si>
  <si>
    <t>Дылевский Александр</t>
  </si>
  <si>
    <t>Жалис Михаил</t>
  </si>
  <si>
    <t>Жилевич Роман</t>
  </si>
  <si>
    <t>Иванюк Александр</t>
  </si>
  <si>
    <t>Блажко Иван</t>
  </si>
  <si>
    <t>Богров Александр</t>
  </si>
  <si>
    <t>Борис Дмитрий</t>
  </si>
  <si>
    <t>Глазунов Алексей</t>
  </si>
  <si>
    <t>Гой Андрей</t>
  </si>
  <si>
    <t>Голобородько Василий</t>
  </si>
  <si>
    <t>Дрозд Юрий</t>
  </si>
  <si>
    <t>Ермолов Николай</t>
  </si>
  <si>
    <t>Заверач Дмитрий</t>
  </si>
  <si>
    <t>Иванов Михаил</t>
  </si>
  <si>
    <t>Кишкель Евгений</t>
  </si>
  <si>
    <t>Комаровский Алексей</t>
  </si>
  <si>
    <t>Крайник Александр</t>
  </si>
  <si>
    <t>н</t>
  </si>
  <si>
    <t>Цыбульский Руслан</t>
  </si>
  <si>
    <t>Левон Мирослав</t>
  </si>
  <si>
    <t>Отр-2</t>
  </si>
  <si>
    <t>Отр-3</t>
  </si>
  <si>
    <t>Отр-4</t>
  </si>
  <si>
    <t>Лекц.</t>
  </si>
  <si>
    <t>ТКР1</t>
  </si>
  <si>
    <t>Отр.</t>
  </si>
  <si>
    <t>VIIсем(итог)</t>
  </si>
  <si>
    <t>47оп</t>
  </si>
  <si>
    <t>Отр</t>
  </si>
  <si>
    <t>Отр-1</t>
  </si>
  <si>
    <t>Отр-Т1</t>
  </si>
  <si>
    <t>Отр-Т2</t>
  </si>
  <si>
    <t>Костюк Анна</t>
  </si>
  <si>
    <t>Костюшина Юлия</t>
  </si>
  <si>
    <t>Лукашевич Екатерина</t>
  </si>
  <si>
    <t>Марцуль Виктор</t>
  </si>
  <si>
    <t>Мурина Дарья</t>
  </si>
  <si>
    <t>Пацына Бернадетта</t>
  </si>
  <si>
    <t>Романовская Екатерина</t>
  </si>
  <si>
    <t>Скрага Кристина</t>
  </si>
  <si>
    <t>Стацевич Егор</t>
  </si>
  <si>
    <t>Субботин Егор</t>
  </si>
  <si>
    <t>Ходыко Мария</t>
  </si>
  <si>
    <t>Цыдик Андрей</t>
  </si>
  <si>
    <t>47оп-2 СК ИТ</t>
  </si>
  <si>
    <t>Шумская Екатерина</t>
  </si>
  <si>
    <t>ЛР2.4-5</t>
  </si>
  <si>
    <t>Отр-4.1</t>
  </si>
  <si>
    <t>Отр-4.2</t>
  </si>
  <si>
    <t>Отр-ОКР1</t>
  </si>
  <si>
    <t>Отр-5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</si>
</sst>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6.25"/>
      <color indexed="8"/>
      <name val="Arial Cyr"/>
      <family val="0"/>
    </font>
    <font>
      <sz val="8.25"/>
      <color indexed="8"/>
      <name val="Arial Cyr"/>
      <family val="0"/>
    </font>
    <font>
      <sz val="9.2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name val="Arial Cyr"/>
      <family val="0"/>
    </font>
    <font>
      <b/>
      <sz val="9"/>
      <color indexed="13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2" fontId="0" fillId="20" borderId="12" xfId="0" applyNumberFormat="1" applyFill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2" fontId="0" fillId="20" borderId="15" xfId="0" applyNumberFormat="1" applyFill="1" applyBorder="1" applyAlignment="1">
      <alignment/>
    </xf>
    <xf numFmtId="1" fontId="2" fillId="20" borderId="15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6" fillId="0" borderId="12" xfId="0" applyFont="1" applyBorder="1" applyAlignment="1">
      <alignment horizontal="right"/>
    </xf>
    <xf numFmtId="0" fontId="2" fillId="20" borderId="17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6"/>
          <c:w val="0.977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'19в-2_ПО'!$W$18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'19в-2_ПО'!$B$1:$B$16</c:f>
              <c:strCache/>
            </c:strRef>
          </c:cat>
          <c:val>
            <c:numRef>
              <c:f>'19в-2_ПО'!$V$1:$V$16</c:f>
              <c:numCache/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9325"/>
          <c:w val="0.984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(Отчет!$A$13,Отчет!$A$25,Отчет!$A$15,Отчет!$A$17,Отчет!$A$19,Отчет!$A$21,Отчет!$A$23)</c:f>
              <c:strCache>
                <c:ptCount val="7"/>
                <c:pt idx="0">
                  <c:v>19в-2 ПО</c:v>
                </c:pt>
                <c:pt idx="1">
                  <c:v>47оп-2 СК ИТ</c:v>
                </c:pt>
                <c:pt idx="2">
                  <c:v>41ппа ИТ</c:v>
                </c:pt>
                <c:pt idx="3">
                  <c:v>42ппа-2 Прогр.</c:v>
                </c:pt>
                <c:pt idx="4">
                  <c:v>24л-2 СК ИТ</c:v>
                </c:pt>
                <c:pt idx="5">
                  <c:v>202ту-1 СК ИТ</c:v>
                </c:pt>
                <c:pt idx="6">
                  <c:v>203тку-2 СК ИТ</c:v>
                </c:pt>
              </c:strCache>
            </c:strRef>
          </c:cat>
          <c:val>
            <c:numRef>
              <c:f>(Отчет!$O$14,Отчет!$O$26,Отчет!$O$16,Отчет!$O$18,Отчет!$O$20,Отчет!$O$22,Отчет!$O$24)</c:f>
              <c:numCache>
                <c:ptCount val="7"/>
                <c:pt idx="0">
                  <c:v>6.4375</c:v>
                </c:pt>
                <c:pt idx="1">
                  <c:v>8.615384615384615</c:v>
                </c:pt>
                <c:pt idx="2">
                  <c:v>7.4</c:v>
                </c:pt>
                <c:pt idx="3">
                  <c:v>5.2</c:v>
                </c:pt>
                <c:pt idx="4">
                  <c:v>6.153846153846154</c:v>
                </c:pt>
                <c:pt idx="5">
                  <c:v>6.142857142857143</c:v>
                </c:pt>
                <c:pt idx="6">
                  <c:v>5.6923076923076925</c:v>
                </c:pt>
              </c:numCache>
            </c:numRef>
          </c:val>
          <c:shape val="box"/>
        </c:ser>
        <c:shape val="box"/>
        <c:axId val="55013015"/>
        <c:axId val="25355088"/>
      </c:bar3D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75"/>
          <c:w val="0.972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(Отчет!$A$13,Отчет!$A$25,Отчет!$A$15,Отчет!$A$17,Отчет!$A$19,Отчет!$A$21,Отчет!$A$23)</c:f>
              <c:strCache>
                <c:ptCount val="7"/>
                <c:pt idx="0">
                  <c:v>19в-2 ПО</c:v>
                </c:pt>
                <c:pt idx="1">
                  <c:v>47оп-2 СК ИТ</c:v>
                </c:pt>
                <c:pt idx="2">
                  <c:v>41ппа ИТ</c:v>
                </c:pt>
                <c:pt idx="3">
                  <c:v>42ппа-2 Прогр.</c:v>
                </c:pt>
                <c:pt idx="4">
                  <c:v>24л-2 СК ИТ</c:v>
                </c:pt>
                <c:pt idx="5">
                  <c:v>202ту-1 СК ИТ</c:v>
                </c:pt>
                <c:pt idx="6">
                  <c:v>203тку-2 СК ИТ</c:v>
                </c:pt>
              </c:strCache>
            </c:strRef>
          </c:cat>
          <c:val>
            <c:numRef>
              <c:f>(Отчет!$Q$14,Отчет!$Q$26,Отчет!$Q$16,Отчет!$Q$18,Отчет!$Q$20,Отчет!$Q$22,Отчет!$Q$24)</c:f>
              <c:numCache>
                <c:ptCount val="7"/>
                <c:pt idx="0">
                  <c:v>0.5</c:v>
                </c:pt>
                <c:pt idx="1">
                  <c:v>1</c:v>
                </c:pt>
                <c:pt idx="2">
                  <c:v>0.6333333333333333</c:v>
                </c:pt>
                <c:pt idx="3">
                  <c:v>0.2</c:v>
                </c:pt>
                <c:pt idx="4">
                  <c:v>0.38461538461538464</c:v>
                </c:pt>
                <c:pt idx="5">
                  <c:v>0.5</c:v>
                </c:pt>
                <c:pt idx="6">
                  <c:v>0.3076923076923077</c:v>
                </c:pt>
              </c:numCache>
            </c:numRef>
          </c:val>
          <c:shape val="box"/>
        </c:ser>
        <c:shape val="box"/>
        <c:axId val="26869201"/>
        <c:axId val="40496218"/>
      </c:bar3D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15"/>
          <c:w val="0.972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Отчет!$C$11:$N$11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Отчет!$C$27:$N$27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17</c:v>
                </c:pt>
                <c:pt idx="3">
                  <c:v>24</c:v>
                </c:pt>
                <c:pt idx="4">
                  <c:v>27</c:v>
                </c:pt>
                <c:pt idx="5">
                  <c:v>22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8921643"/>
        <c:axId val="58968196"/>
      </c:bar3D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25"/>
          <c:y val="0.27675"/>
          <c:w val="0.533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Отчет!$A$31:$A$35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Отчет!$B$31:$B$35</c:f>
              <c:numCache>
                <c:ptCount val="5"/>
                <c:pt idx="0">
                  <c:v>18</c:v>
                </c:pt>
                <c:pt idx="1">
                  <c:v>41</c:v>
                </c:pt>
                <c:pt idx="2">
                  <c:v>51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"/>
          <c:y val="0.15075"/>
          <c:w val="0.968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Среднее_по_семестрам!$A$45:$A$55</c:f>
              <c:strCache/>
            </c:strRef>
          </c:cat>
          <c:val>
            <c:numRef>
              <c:f>Среднее_по_семестрам!$B$45:$B$55</c:f>
              <c:numCache/>
            </c:numRef>
          </c:val>
        </c:ser>
        <c:axId val="60951717"/>
        <c:axId val="11694542"/>
      </c:bar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"/>
          <c:y val="0.1205"/>
          <c:w val="0.986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Среднее_по_семестрам!$A$45:$A$55</c:f>
              <c:strCache/>
            </c:strRef>
          </c:cat>
          <c:val>
            <c:numRef>
              <c:f>Среднее_по_семестрам!$C$45:$C$55</c:f>
              <c:numCache/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15"/>
          <c:w val="0.97875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'41ппа_ИТ'!$O$32</c:f>
              <c:strCache>
                <c:ptCount val="1"/>
                <c:pt idx="0">
                  <c:v>VII сем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'41ппа_ИТ'!$B$1:$B$30</c:f>
              <c:strCache/>
            </c:strRef>
          </c:cat>
          <c:val>
            <c:numRef>
              <c:f>'41ппа_ИТ'!$N$1:$N$30</c:f>
              <c:numCache/>
            </c:numRef>
          </c:val>
        </c:ser>
        <c:axId val="18469191"/>
        <c:axId val="32004992"/>
      </c:bar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69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6"/>
          <c:w val="0.979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'42ппа-2_Прогр'!$V$17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'42ппа-2_Прогр'!$B$1:$B$15</c:f>
              <c:strCache/>
            </c:strRef>
          </c:cat>
          <c:val>
            <c:numRef>
              <c:f>'42ппа-2_Прогр'!$U$1:$U$15</c:f>
              <c:numCache/>
            </c:numRef>
          </c:val>
        </c:ser>
        <c:axId val="19609473"/>
        <c:axId val="42267530"/>
      </c:bar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875"/>
          <c:w val="0.9687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'24л-2_СК_ИТ'!$I$15</c:f>
              <c:strCache>
                <c:ptCount val="1"/>
                <c:pt idx="0">
                  <c:v>VII сем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'24л-2_СК_ИТ'!$B$1:$B$13</c:f>
              <c:strCache/>
            </c:strRef>
          </c:cat>
          <c:val>
            <c:numRef>
              <c:f>'24л-2_СК_ИТ'!$H$1:$H$13</c:f>
              <c:numCache/>
            </c:numRef>
          </c:val>
        </c:ser>
        <c:axId val="44863451"/>
        <c:axId val="1117876"/>
      </c:bar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7876"/>
        <c:crosses val="autoZero"/>
        <c:auto val="1"/>
        <c:lblOffset val="100"/>
        <c:tickLblSkip val="1"/>
        <c:noMultiLvlLbl val="0"/>
      </c:catAx>
      <c:valAx>
        <c:axId val="11178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9"/>
          <c:w val="0.98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'202ту-1_СК_ИТ'!$R$16</c:f>
              <c:strCache>
                <c:ptCount val="1"/>
                <c:pt idx="0">
                  <c:v>IIIсем(итог)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'202ту-1_СК_ИТ'!$B$1:$B$14</c:f>
              <c:strCache/>
            </c:strRef>
          </c:cat>
          <c:val>
            <c:numRef>
              <c:f>'202ту-1_СК_ИТ'!$Q$1:$Q$14</c:f>
              <c:numCache/>
            </c:numRef>
          </c:val>
        </c:ser>
        <c:axId val="10060885"/>
        <c:axId val="23439102"/>
      </c:bar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60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9"/>
          <c:w val="0.978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'203тку-1_СК_ИТ'!$Q$15</c:f>
              <c:strCache>
                <c:ptCount val="1"/>
                <c:pt idx="0">
                  <c:v>IIIсем(итог)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'203тку-1_СК_ИТ'!$B$1:$B$13</c:f>
              <c:strCache/>
            </c:strRef>
          </c:cat>
          <c:val>
            <c:numRef>
              <c:f>'203тку-1_СК_ИТ'!$P$1:$P$13</c:f>
              <c:numCache/>
            </c:numRef>
          </c:val>
        </c:ser>
        <c:axId val="9625327"/>
        <c:axId val="19519080"/>
      </c:bar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59"/>
          <c:w val="0.974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'47оп-2_СК_ИТ'!$H$15</c:f>
              <c:strCache>
                <c:ptCount val="1"/>
                <c:pt idx="0">
                  <c:v>VIIсем(итог)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'47оп-2_СК_ИТ'!$B$1:$B$13</c:f>
              <c:strCache/>
            </c:strRef>
          </c:cat>
          <c:val>
            <c:numRef>
              <c:f>'47оп-2_СК_ИТ'!$G$1:$G$13</c:f>
              <c:numCache/>
            </c:numRef>
          </c:val>
        </c:ser>
        <c:axId val="41453993"/>
        <c:axId val="37541618"/>
      </c:bar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5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5"/>
          <c:w val="0.972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Отчет!$C$32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Отчет!$D$33:$H$39</c:f>
              <c:multiLvlStrCache>
                <c:ptCount val="7"/>
                <c:lvl>
                  <c:pt idx="0">
                    <c:v>Снацкая Гражина</c:v>
                  </c:pt>
                  <c:pt idx="1">
                    <c:v>Костюк Анна</c:v>
                  </c:pt>
                  <c:pt idx="2">
                    <c:v>Лежень Игорь</c:v>
                  </c:pt>
                  <c:pt idx="3">
                    <c:v>Смирнов Алексей</c:v>
                  </c:pt>
                  <c:pt idx="4">
                    <c:v>Шарейко Марина</c:v>
                  </c:pt>
                  <c:pt idx="5">
                    <c:v>Гореньков Егор</c:v>
                  </c:pt>
                  <c:pt idx="6">
                    <c:v>Ермолов Николай</c:v>
                  </c:pt>
                </c:lvl>
                <c:lvl>
                  <c:pt idx="0">
                    <c:v>19в-2 ПО</c:v>
                  </c:pt>
                  <c:pt idx="1">
                    <c:v>47оп-2 СК ИТ</c:v>
                  </c:pt>
                  <c:pt idx="2">
                    <c:v>41ппа ИТ</c:v>
                  </c:pt>
                  <c:pt idx="3">
                    <c:v>42ппа-2 Прогр.</c:v>
                  </c:pt>
                  <c:pt idx="4">
                    <c:v>24л-2 СК ИТ</c:v>
                  </c:pt>
                  <c:pt idx="5">
                    <c:v>202ту-1 СК ИТ</c:v>
                  </c:pt>
                  <c:pt idx="6">
                    <c:v>203тку-2 СК ИТ</c:v>
                  </c:pt>
                </c:lvl>
              </c:multiLvlStrCache>
            </c:multiLvlStrRef>
          </c:cat>
          <c:val>
            <c:numRef>
              <c:f>Отчет!$C$33:$C$39</c:f>
              <c:numCache>
                <c:ptCount val="7"/>
                <c:pt idx="0">
                  <c:v>7.8</c:v>
                </c:pt>
                <c:pt idx="1">
                  <c:v>10</c:v>
                </c:pt>
                <c:pt idx="2">
                  <c:v>10</c:v>
                </c:pt>
                <c:pt idx="3">
                  <c:v>7.2727272727272725</c:v>
                </c:pt>
                <c:pt idx="4">
                  <c:v>9.8</c:v>
                </c:pt>
                <c:pt idx="5">
                  <c:v>7.538461538461538</c:v>
                </c:pt>
                <c:pt idx="6">
                  <c:v>7.5</c:v>
                </c:pt>
              </c:numCache>
            </c:numRef>
          </c:val>
          <c:shape val="box"/>
        </c:ser>
        <c:shape val="box"/>
        <c:axId val="2330243"/>
        <c:axId val="20972188"/>
      </c:bar3D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5"/>
          <c:w val="0.972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Отчет!$J$32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Отчет!$K$33:$P$39</c:f>
              <c:multiLvlStrCache>
                <c:ptCount val="7"/>
                <c:lvl>
                  <c:pt idx="0">
                    <c:v>Столяров Сергей</c:v>
                  </c:pt>
                  <c:pt idx="1">
                    <c:v>Романовская Екатерина</c:v>
                  </c:pt>
                  <c:pt idx="2">
                    <c:v>Зибайло Андрей</c:v>
                  </c:pt>
                  <c:pt idx="3">
                    <c:v>Цыбульский Руслан</c:v>
                  </c:pt>
                  <c:pt idx="4">
                    <c:v>Сидорчик Анна</c:v>
                  </c:pt>
                  <c:pt idx="5">
                    <c:v>Гришан Евгений</c:v>
                  </c:pt>
                  <c:pt idx="6">
                    <c:v>Гой Андрей</c:v>
                  </c:pt>
                </c:lvl>
                <c:lvl>
                  <c:pt idx="0">
                    <c:v>19в-2 ПО</c:v>
                  </c:pt>
                  <c:pt idx="1">
                    <c:v>47оп-2 СК ИТ</c:v>
                  </c:pt>
                  <c:pt idx="2">
                    <c:v>41ппа ИТ</c:v>
                  </c:pt>
                  <c:pt idx="3">
                    <c:v>42ппа-2 Прогр.</c:v>
                  </c:pt>
                  <c:pt idx="4">
                    <c:v>24л-2 СК ИТ</c:v>
                  </c:pt>
                  <c:pt idx="5">
                    <c:v>202ту-1 СК ИТ</c:v>
                  </c:pt>
                  <c:pt idx="6">
                    <c:v>203тку-2 СК ИТ</c:v>
                  </c:pt>
                </c:lvl>
              </c:multiLvlStrCache>
            </c:multiLvlStrRef>
          </c:cat>
          <c:val>
            <c:numRef>
              <c:f>Отчет!$J$33:$J$39</c:f>
              <c:numCache>
                <c:ptCount val="7"/>
                <c:pt idx="0">
                  <c:v>4.266666666666667</c:v>
                </c:pt>
                <c:pt idx="1">
                  <c:v>6.5</c:v>
                </c:pt>
                <c:pt idx="2">
                  <c:v>4.555555555555555</c:v>
                </c:pt>
                <c:pt idx="3">
                  <c:v>3.9166666666666665</c:v>
                </c:pt>
                <c:pt idx="4">
                  <c:v>0</c:v>
                </c:pt>
                <c:pt idx="5">
                  <c:v>2.8333333333333335</c:v>
                </c:pt>
                <c:pt idx="6">
                  <c:v>2.75</c:v>
                </c:pt>
              </c:numCache>
            </c:numRef>
          </c:val>
          <c:shape val="box"/>
        </c:ser>
        <c:shape val="box"/>
        <c:axId val="54531965"/>
        <c:axId val="21025638"/>
      </c:bar3D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38100</xdr:rowOff>
    </xdr:from>
    <xdr:to>
      <xdr:col>26</xdr:col>
      <xdr:colOff>238125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9050" y="3276600"/>
        <a:ext cx="143160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13</xdr:col>
      <xdr:colOff>676275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97631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14</xdr:col>
      <xdr:colOff>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97726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38100</xdr:rowOff>
    </xdr:from>
    <xdr:to>
      <xdr:col>16</xdr:col>
      <xdr:colOff>676275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9050" y="5553075"/>
        <a:ext cx="9201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38100</xdr:rowOff>
    </xdr:from>
    <xdr:to>
      <xdr:col>22</xdr:col>
      <xdr:colOff>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9050" y="3114675"/>
        <a:ext cx="11896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38100</xdr:rowOff>
    </xdr:from>
    <xdr:to>
      <xdr:col>10</xdr:col>
      <xdr:colOff>666750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9050" y="2790825"/>
        <a:ext cx="6543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38100</xdr:rowOff>
    </xdr:from>
    <xdr:to>
      <xdr:col>18</xdr:col>
      <xdr:colOff>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19050" y="2952750"/>
        <a:ext cx="100393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38100</xdr:rowOff>
    </xdr:from>
    <xdr:to>
      <xdr:col>17</xdr:col>
      <xdr:colOff>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19050" y="2790825"/>
        <a:ext cx="94107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38100</xdr:rowOff>
    </xdr:from>
    <xdr:to>
      <xdr:col>11</xdr:col>
      <xdr:colOff>571500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19050" y="2790825"/>
        <a:ext cx="776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="87" zoomScaleNormal="87" zoomScalePageLayoutView="0" workbookViewId="0" topLeftCell="B1">
      <selection activeCell="W1" sqref="W1:W16"/>
    </sheetView>
  </sheetViews>
  <sheetFormatPr defaultColWidth="9.00390625" defaultRowHeight="12.75"/>
  <cols>
    <col min="1" max="1" width="10.125" style="0" hidden="1" customWidth="1"/>
    <col min="2" max="2" width="23.00390625" style="0" customWidth="1"/>
    <col min="3" max="3" width="5.00390625" style="0" bestFit="1" customWidth="1"/>
    <col min="4" max="4" width="7.625" style="0" bestFit="1" customWidth="1"/>
    <col min="5" max="5" width="5.00390625" style="0" bestFit="1" customWidth="1"/>
    <col min="6" max="6" width="5.875" style="0" customWidth="1"/>
    <col min="7" max="7" width="5.00390625" style="0" bestFit="1" customWidth="1"/>
    <col min="8" max="8" width="7.625" style="0" bestFit="1" customWidth="1"/>
    <col min="9" max="9" width="5.00390625" style="0" bestFit="1" customWidth="1"/>
    <col min="10" max="10" width="6.625" style="0" customWidth="1"/>
    <col min="11" max="11" width="5.00390625" style="0" bestFit="1" customWidth="1"/>
    <col min="12" max="12" width="6.00390625" style="0" customWidth="1"/>
    <col min="13" max="13" width="6.625" style="0" bestFit="1" customWidth="1"/>
    <col min="14" max="14" width="7.875" style="0" customWidth="1"/>
    <col min="15" max="15" width="6.625" style="0" bestFit="1" customWidth="1"/>
    <col min="16" max="16" width="7.875" style="0" customWidth="1"/>
    <col min="17" max="17" width="5.00390625" style="0" bestFit="1" customWidth="1"/>
    <col min="18" max="18" width="6.375" style="0" bestFit="1" customWidth="1"/>
    <col min="19" max="19" width="5.00390625" style="0" bestFit="1" customWidth="1"/>
    <col min="20" max="20" width="6.25390625" style="14" bestFit="1" customWidth="1"/>
    <col min="21" max="21" width="6.375" style="14" customWidth="1"/>
    <col min="22" max="22" width="9.125" style="3" customWidth="1"/>
    <col min="23" max="23" width="9.125" style="10" customWidth="1"/>
  </cols>
  <sheetData>
    <row r="1" spans="1:26" ht="12.75">
      <c r="A1" s="3">
        <f aca="true" t="shared" si="0" ref="A1:A16">V1</f>
        <v>5.142857142857143</v>
      </c>
      <c r="B1" s="52" t="s">
        <v>91</v>
      </c>
      <c r="C1" s="75">
        <v>1</v>
      </c>
      <c r="D1" s="75">
        <v>5</v>
      </c>
      <c r="E1" s="75">
        <v>1</v>
      </c>
      <c r="F1" s="57">
        <v>7</v>
      </c>
      <c r="G1" s="75">
        <v>1</v>
      </c>
      <c r="H1" s="57">
        <v>7</v>
      </c>
      <c r="I1" s="75">
        <v>6</v>
      </c>
      <c r="J1" s="80"/>
      <c r="K1" s="75">
        <v>1</v>
      </c>
      <c r="L1" s="57">
        <v>7</v>
      </c>
      <c r="M1" s="57">
        <v>10</v>
      </c>
      <c r="N1" s="57"/>
      <c r="O1" s="57">
        <v>8</v>
      </c>
      <c r="P1" s="57"/>
      <c r="Q1" s="57">
        <v>9</v>
      </c>
      <c r="R1" s="57"/>
      <c r="S1" s="57">
        <v>4</v>
      </c>
      <c r="T1" s="75">
        <v>5</v>
      </c>
      <c r="U1" s="75"/>
      <c r="V1" s="47">
        <f>AVERAGE(C1:U1)</f>
        <v>5.142857142857143</v>
      </c>
      <c r="W1" s="48">
        <f aca="true" t="shared" si="1" ref="W1:W16">ROUND(V1,0)</f>
        <v>5</v>
      </c>
      <c r="X1" s="1" t="s">
        <v>32</v>
      </c>
      <c r="Y1" s="1">
        <f>COUNTIF(W1:W16,"&gt;8")</f>
        <v>0</v>
      </c>
      <c r="Z1" s="66">
        <f>Y1/$B$18</f>
        <v>0</v>
      </c>
    </row>
    <row r="2" spans="1:26" ht="12.75">
      <c r="A2" s="3">
        <f t="shared" si="0"/>
        <v>4.636363636363637</v>
      </c>
      <c r="B2" s="52" t="s">
        <v>92</v>
      </c>
      <c r="C2" s="75">
        <v>4</v>
      </c>
      <c r="D2" s="75"/>
      <c r="E2" s="57">
        <v>4</v>
      </c>
      <c r="F2" s="57"/>
      <c r="G2" s="57">
        <v>4</v>
      </c>
      <c r="H2" s="57"/>
      <c r="I2" s="57">
        <v>5</v>
      </c>
      <c r="J2" s="57"/>
      <c r="K2" s="57">
        <v>4</v>
      </c>
      <c r="L2" s="57"/>
      <c r="M2" s="75">
        <v>2</v>
      </c>
      <c r="N2" s="75">
        <v>6</v>
      </c>
      <c r="O2" s="57">
        <v>7</v>
      </c>
      <c r="P2" s="57"/>
      <c r="Q2" s="57">
        <v>7</v>
      </c>
      <c r="R2" s="57"/>
      <c r="S2" s="57">
        <v>4</v>
      </c>
      <c r="T2" s="75">
        <v>4</v>
      </c>
      <c r="U2" s="75"/>
      <c r="V2" s="47">
        <f aca="true" t="shared" si="2" ref="V2:V16">AVERAGE(C2:U2)</f>
        <v>4.636363636363637</v>
      </c>
      <c r="W2" s="48">
        <f t="shared" si="1"/>
        <v>5</v>
      </c>
      <c r="X2" s="1" t="s">
        <v>33</v>
      </c>
      <c r="Y2" s="67">
        <f>COUNTIF(W1:W16,7)+COUNTIF(W1:W16,8)</f>
        <v>8</v>
      </c>
      <c r="Z2" s="66">
        <f>Y2/$B$18</f>
        <v>0.5</v>
      </c>
    </row>
    <row r="3" spans="1:26" ht="12.75">
      <c r="A3" s="3">
        <f t="shared" si="0"/>
        <v>7.1</v>
      </c>
      <c r="B3" s="52" t="s">
        <v>93</v>
      </c>
      <c r="C3" s="55">
        <v>5</v>
      </c>
      <c r="D3" s="55"/>
      <c r="E3" s="55">
        <v>8</v>
      </c>
      <c r="F3" s="55"/>
      <c r="G3" s="55">
        <v>5</v>
      </c>
      <c r="H3" s="55"/>
      <c r="I3" s="55">
        <v>8</v>
      </c>
      <c r="J3" s="55"/>
      <c r="K3" s="55">
        <v>9</v>
      </c>
      <c r="L3" s="55"/>
      <c r="M3" s="55">
        <v>8</v>
      </c>
      <c r="N3" s="55"/>
      <c r="O3" s="55">
        <v>7</v>
      </c>
      <c r="P3" s="55"/>
      <c r="Q3" s="55">
        <v>9</v>
      </c>
      <c r="R3" s="55"/>
      <c r="S3" s="55">
        <v>4</v>
      </c>
      <c r="T3" s="74">
        <v>8</v>
      </c>
      <c r="U3" s="74"/>
      <c r="V3" s="47">
        <f t="shared" si="2"/>
        <v>7.1</v>
      </c>
      <c r="W3" s="48">
        <f t="shared" si="1"/>
        <v>7</v>
      </c>
      <c r="X3" s="1" t="s">
        <v>34</v>
      </c>
      <c r="Y3" s="67">
        <f>COUNTIF(W1:W16,4)+COUNTIF(W1:W16,5)+COUNTIF(W1:W16,6)</f>
        <v>8</v>
      </c>
      <c r="Z3" s="66">
        <f>Y3/$B$18</f>
        <v>0.5</v>
      </c>
    </row>
    <row r="4" spans="1:26" ht="12.75">
      <c r="A4" s="3">
        <f t="shared" si="0"/>
        <v>6.7272727272727275</v>
      </c>
      <c r="B4" s="2" t="s">
        <v>94</v>
      </c>
      <c r="C4" s="74">
        <v>3</v>
      </c>
      <c r="D4" s="55">
        <v>4</v>
      </c>
      <c r="E4" s="55">
        <v>7</v>
      </c>
      <c r="F4" s="55"/>
      <c r="G4" s="55">
        <v>5</v>
      </c>
      <c r="H4" s="55"/>
      <c r="I4" s="55">
        <v>9</v>
      </c>
      <c r="J4" s="55"/>
      <c r="K4" s="55">
        <v>8</v>
      </c>
      <c r="L4" s="55"/>
      <c r="M4" s="55">
        <v>9</v>
      </c>
      <c r="N4" s="55"/>
      <c r="O4" s="55">
        <v>8</v>
      </c>
      <c r="P4" s="55"/>
      <c r="Q4" s="55">
        <v>10</v>
      </c>
      <c r="R4" s="55"/>
      <c r="S4" s="55">
        <v>4</v>
      </c>
      <c r="T4" s="55">
        <v>7</v>
      </c>
      <c r="U4" s="55"/>
      <c r="V4" s="47">
        <f t="shared" si="2"/>
        <v>6.7272727272727275</v>
      </c>
      <c r="W4" s="48">
        <f t="shared" si="1"/>
        <v>7</v>
      </c>
      <c r="X4" s="1" t="s">
        <v>35</v>
      </c>
      <c r="Y4" s="1">
        <f>COUNTIF(W1:W16,"&lt;4")</f>
        <v>0</v>
      </c>
      <c r="Z4" s="66">
        <f>Y4/$B$18</f>
        <v>0</v>
      </c>
    </row>
    <row r="5" spans="1:26" ht="12.75">
      <c r="A5" s="3">
        <f t="shared" si="0"/>
        <v>5.5</v>
      </c>
      <c r="B5" s="52" t="s">
        <v>95</v>
      </c>
      <c r="C5" s="75">
        <v>1</v>
      </c>
      <c r="D5" s="57">
        <v>6</v>
      </c>
      <c r="E5" s="57">
        <v>8</v>
      </c>
      <c r="F5" s="57"/>
      <c r="G5" s="75">
        <v>1</v>
      </c>
      <c r="H5" s="57">
        <v>7</v>
      </c>
      <c r="I5" s="57">
        <v>9</v>
      </c>
      <c r="J5" s="57"/>
      <c r="K5" s="57">
        <v>8</v>
      </c>
      <c r="L5" s="57"/>
      <c r="M5" s="75">
        <v>1</v>
      </c>
      <c r="N5" s="57">
        <v>7</v>
      </c>
      <c r="O5" s="57">
        <v>9</v>
      </c>
      <c r="P5" s="57"/>
      <c r="Q5" s="57">
        <v>8</v>
      </c>
      <c r="R5" s="57"/>
      <c r="S5" s="57">
        <v>5</v>
      </c>
      <c r="T5" s="75">
        <v>3</v>
      </c>
      <c r="U5" s="75">
        <v>4</v>
      </c>
      <c r="V5" s="47">
        <f t="shared" si="2"/>
        <v>5.5</v>
      </c>
      <c r="W5" s="48">
        <f t="shared" si="1"/>
        <v>6</v>
      </c>
      <c r="X5" s="68" t="s">
        <v>36</v>
      </c>
      <c r="Y5" s="1">
        <f>$B$18-SUM(Y1:Y4)</f>
        <v>0</v>
      </c>
      <c r="Z5" s="66">
        <f>Y5/$B$18</f>
        <v>0</v>
      </c>
    </row>
    <row r="6" spans="1:23" ht="12.75">
      <c r="A6" s="3">
        <f t="shared" si="0"/>
        <v>6.25</v>
      </c>
      <c r="B6" s="2" t="s">
        <v>96</v>
      </c>
      <c r="C6" s="74">
        <v>8</v>
      </c>
      <c r="D6" s="74"/>
      <c r="E6" s="74">
        <v>7</v>
      </c>
      <c r="F6" s="55"/>
      <c r="G6" s="74">
        <v>1</v>
      </c>
      <c r="H6" s="55">
        <v>7</v>
      </c>
      <c r="I6" s="74">
        <v>1</v>
      </c>
      <c r="J6" s="55">
        <v>4</v>
      </c>
      <c r="K6" s="55">
        <v>9</v>
      </c>
      <c r="L6" s="55"/>
      <c r="M6" s="55">
        <v>9</v>
      </c>
      <c r="N6" s="55"/>
      <c r="O6" s="55">
        <v>8</v>
      </c>
      <c r="P6" s="55"/>
      <c r="Q6" s="55">
        <v>7</v>
      </c>
      <c r="R6" s="55"/>
      <c r="S6" s="55">
        <v>4</v>
      </c>
      <c r="T6" s="74">
        <v>10</v>
      </c>
      <c r="U6" s="74"/>
      <c r="V6" s="47">
        <f t="shared" si="2"/>
        <v>6.25</v>
      </c>
      <c r="W6" s="48">
        <f t="shared" si="1"/>
        <v>6</v>
      </c>
    </row>
    <row r="7" spans="1:23" ht="12.75">
      <c r="A7" s="3">
        <f t="shared" si="0"/>
        <v>7.8</v>
      </c>
      <c r="B7" s="2" t="s">
        <v>97</v>
      </c>
      <c r="C7" s="55">
        <v>4</v>
      </c>
      <c r="D7" s="55"/>
      <c r="E7" s="55">
        <v>9</v>
      </c>
      <c r="F7" s="55"/>
      <c r="G7" s="55">
        <v>7</v>
      </c>
      <c r="H7" s="55"/>
      <c r="I7" s="55">
        <v>9</v>
      </c>
      <c r="J7" s="55"/>
      <c r="K7" s="55">
        <v>8</v>
      </c>
      <c r="L7" s="55"/>
      <c r="M7" s="55">
        <v>8</v>
      </c>
      <c r="N7" s="55"/>
      <c r="O7" s="55">
        <v>8</v>
      </c>
      <c r="P7" s="55"/>
      <c r="Q7" s="55">
        <v>8</v>
      </c>
      <c r="R7" s="55"/>
      <c r="S7" s="55">
        <v>7</v>
      </c>
      <c r="T7" s="55">
        <v>10</v>
      </c>
      <c r="U7" s="55"/>
      <c r="V7" s="47">
        <f t="shared" si="2"/>
        <v>7.8</v>
      </c>
      <c r="W7" s="8">
        <f t="shared" si="1"/>
        <v>8</v>
      </c>
    </row>
    <row r="8" spans="1:23" ht="12.75">
      <c r="A8" s="3">
        <f t="shared" si="0"/>
        <v>6.090909090909091</v>
      </c>
      <c r="B8" s="2" t="s">
        <v>98</v>
      </c>
      <c r="C8" s="74">
        <v>1</v>
      </c>
      <c r="D8" s="55">
        <v>4</v>
      </c>
      <c r="E8" s="55">
        <v>9</v>
      </c>
      <c r="F8" s="55"/>
      <c r="G8" s="74">
        <v>4</v>
      </c>
      <c r="H8" s="55"/>
      <c r="I8" s="74">
        <v>7</v>
      </c>
      <c r="J8" s="55"/>
      <c r="K8" s="55">
        <v>9</v>
      </c>
      <c r="L8" s="55"/>
      <c r="M8" s="55">
        <v>8</v>
      </c>
      <c r="N8" s="55"/>
      <c r="O8" s="55">
        <v>8</v>
      </c>
      <c r="P8" s="55"/>
      <c r="Q8" s="55">
        <v>9</v>
      </c>
      <c r="R8" s="55"/>
      <c r="S8" s="55">
        <v>4</v>
      </c>
      <c r="T8" s="55">
        <v>4</v>
      </c>
      <c r="U8" s="55"/>
      <c r="V8" s="47">
        <f t="shared" si="2"/>
        <v>6.090909090909091</v>
      </c>
      <c r="W8" s="8">
        <f t="shared" si="1"/>
        <v>6</v>
      </c>
    </row>
    <row r="9" spans="1:23" ht="12.75">
      <c r="A9" s="3">
        <f t="shared" si="0"/>
        <v>6.7272727272727275</v>
      </c>
      <c r="B9" s="2" t="s">
        <v>99</v>
      </c>
      <c r="C9" s="55">
        <v>6</v>
      </c>
      <c r="D9" s="55"/>
      <c r="E9" s="55">
        <v>8</v>
      </c>
      <c r="F9" s="55"/>
      <c r="G9" s="55">
        <v>8</v>
      </c>
      <c r="H9" s="55"/>
      <c r="I9" s="74">
        <v>1</v>
      </c>
      <c r="J9" s="55">
        <v>5</v>
      </c>
      <c r="K9" s="55">
        <v>7</v>
      </c>
      <c r="L9" s="55"/>
      <c r="M9" s="55">
        <v>9</v>
      </c>
      <c r="N9" s="55"/>
      <c r="O9" s="55">
        <v>9</v>
      </c>
      <c r="P9" s="55"/>
      <c r="Q9" s="55">
        <v>10</v>
      </c>
      <c r="R9" s="55"/>
      <c r="S9" s="55">
        <v>4</v>
      </c>
      <c r="T9" s="55">
        <v>7</v>
      </c>
      <c r="U9" s="55"/>
      <c r="V9" s="47">
        <f t="shared" si="2"/>
        <v>6.7272727272727275</v>
      </c>
      <c r="W9" s="8">
        <f t="shared" si="1"/>
        <v>7</v>
      </c>
    </row>
    <row r="10" spans="1:23" ht="12.75">
      <c r="A10" s="3">
        <f t="shared" si="0"/>
        <v>4.266666666666667</v>
      </c>
      <c r="B10" s="2" t="s">
        <v>100</v>
      </c>
      <c r="C10" s="74">
        <v>7</v>
      </c>
      <c r="D10" s="74"/>
      <c r="E10" s="74">
        <v>7</v>
      </c>
      <c r="F10" s="55"/>
      <c r="G10" s="74">
        <v>1</v>
      </c>
      <c r="H10" s="55">
        <v>7</v>
      </c>
      <c r="I10" s="74">
        <v>1</v>
      </c>
      <c r="J10" s="55">
        <v>5</v>
      </c>
      <c r="K10" s="74">
        <v>1</v>
      </c>
      <c r="L10" s="55">
        <v>7</v>
      </c>
      <c r="M10" s="74">
        <v>1</v>
      </c>
      <c r="N10" s="55">
        <v>4</v>
      </c>
      <c r="O10" s="74">
        <v>1</v>
      </c>
      <c r="P10" s="55">
        <v>6</v>
      </c>
      <c r="Q10" s="74">
        <v>7</v>
      </c>
      <c r="R10" s="74"/>
      <c r="S10" s="55">
        <v>4</v>
      </c>
      <c r="T10" s="74">
        <v>5</v>
      </c>
      <c r="U10" s="74"/>
      <c r="V10" s="47">
        <f t="shared" si="2"/>
        <v>4.266666666666667</v>
      </c>
      <c r="W10" s="8">
        <f t="shared" si="1"/>
        <v>4</v>
      </c>
    </row>
    <row r="11" spans="1:23" ht="12.75">
      <c r="A11" s="3">
        <f t="shared" si="0"/>
        <v>5.3076923076923075</v>
      </c>
      <c r="B11" s="2" t="s">
        <v>101</v>
      </c>
      <c r="C11" s="74">
        <v>1</v>
      </c>
      <c r="D11" s="55">
        <v>4</v>
      </c>
      <c r="E11" s="55">
        <v>8</v>
      </c>
      <c r="F11" s="55"/>
      <c r="G11" s="74">
        <v>3</v>
      </c>
      <c r="H11" s="55">
        <v>4</v>
      </c>
      <c r="I11" s="55">
        <v>10</v>
      </c>
      <c r="J11" s="55"/>
      <c r="K11" s="55">
        <v>5</v>
      </c>
      <c r="L11" s="55"/>
      <c r="M11" s="55">
        <v>6</v>
      </c>
      <c r="N11" s="55"/>
      <c r="O11" s="55">
        <v>9</v>
      </c>
      <c r="P11" s="55"/>
      <c r="Q11" s="74">
        <v>1</v>
      </c>
      <c r="R11" s="74">
        <v>4</v>
      </c>
      <c r="S11" s="55">
        <v>4</v>
      </c>
      <c r="T11" s="55">
        <v>10</v>
      </c>
      <c r="U11" s="55"/>
      <c r="V11" s="47">
        <f t="shared" si="2"/>
        <v>5.3076923076923075</v>
      </c>
      <c r="W11" s="8">
        <f t="shared" si="1"/>
        <v>5</v>
      </c>
    </row>
    <row r="12" spans="1:23" ht="12.75">
      <c r="A12" s="3">
        <f t="shared" si="0"/>
        <v>7</v>
      </c>
      <c r="B12" s="2" t="s">
        <v>102</v>
      </c>
      <c r="C12" s="74">
        <v>3</v>
      </c>
      <c r="D12" s="55">
        <v>7</v>
      </c>
      <c r="E12" s="55">
        <v>8</v>
      </c>
      <c r="F12" s="55"/>
      <c r="G12" s="74">
        <v>1</v>
      </c>
      <c r="H12" s="55">
        <v>7</v>
      </c>
      <c r="I12" s="55">
        <v>8</v>
      </c>
      <c r="J12" s="55"/>
      <c r="K12" s="55">
        <v>9</v>
      </c>
      <c r="L12" s="55"/>
      <c r="M12" s="55">
        <v>8</v>
      </c>
      <c r="N12" s="55"/>
      <c r="O12" s="55">
        <v>9</v>
      </c>
      <c r="P12" s="55"/>
      <c r="Q12" s="55">
        <v>10</v>
      </c>
      <c r="R12" s="55"/>
      <c r="S12" s="55">
        <v>4</v>
      </c>
      <c r="T12" s="55">
        <v>10</v>
      </c>
      <c r="U12" s="55"/>
      <c r="V12" s="47">
        <f t="shared" si="2"/>
        <v>7</v>
      </c>
      <c r="W12" s="8">
        <f t="shared" si="1"/>
        <v>7</v>
      </c>
    </row>
    <row r="13" spans="1:23" ht="12.75">
      <c r="A13" s="3">
        <f t="shared" si="0"/>
        <v>6.2727272727272725</v>
      </c>
      <c r="B13" s="2" t="s">
        <v>103</v>
      </c>
      <c r="C13" s="74">
        <v>1</v>
      </c>
      <c r="D13" s="55">
        <v>4</v>
      </c>
      <c r="E13" s="55">
        <v>7</v>
      </c>
      <c r="F13" s="55"/>
      <c r="G13" s="55">
        <v>5</v>
      </c>
      <c r="H13" s="55"/>
      <c r="I13" s="55">
        <v>9</v>
      </c>
      <c r="J13" s="55"/>
      <c r="K13" s="55">
        <v>8</v>
      </c>
      <c r="L13" s="55"/>
      <c r="M13" s="55">
        <v>9</v>
      </c>
      <c r="N13" s="55"/>
      <c r="O13" s="55">
        <v>9</v>
      </c>
      <c r="P13" s="55"/>
      <c r="Q13" s="55">
        <v>9</v>
      </c>
      <c r="R13" s="55"/>
      <c r="S13" s="55">
        <v>4</v>
      </c>
      <c r="T13" s="74">
        <v>4</v>
      </c>
      <c r="U13" s="74"/>
      <c r="V13" s="47">
        <f t="shared" si="2"/>
        <v>6.2727272727272725</v>
      </c>
      <c r="W13" s="8">
        <f t="shared" si="1"/>
        <v>6</v>
      </c>
    </row>
    <row r="14" spans="1:23" ht="12.75">
      <c r="A14" s="3">
        <f t="shared" si="0"/>
        <v>7.5</v>
      </c>
      <c r="B14" s="2" t="s">
        <v>104</v>
      </c>
      <c r="C14" s="55">
        <v>6</v>
      </c>
      <c r="D14" s="55"/>
      <c r="E14" s="55">
        <v>9</v>
      </c>
      <c r="F14" s="55"/>
      <c r="G14" s="55">
        <v>5</v>
      </c>
      <c r="H14" s="55"/>
      <c r="I14" s="55">
        <v>7</v>
      </c>
      <c r="J14" s="55"/>
      <c r="K14" s="55">
        <v>9</v>
      </c>
      <c r="L14" s="55"/>
      <c r="M14" s="55">
        <v>8</v>
      </c>
      <c r="N14" s="55"/>
      <c r="O14" s="55">
        <v>7</v>
      </c>
      <c r="P14" s="55"/>
      <c r="Q14" s="55">
        <v>10</v>
      </c>
      <c r="R14" s="55"/>
      <c r="S14" s="55">
        <v>7</v>
      </c>
      <c r="T14" s="74">
        <v>7</v>
      </c>
      <c r="U14" s="74"/>
      <c r="V14" s="47">
        <f t="shared" si="2"/>
        <v>7.5</v>
      </c>
      <c r="W14" s="8">
        <f t="shared" si="1"/>
        <v>8</v>
      </c>
    </row>
    <row r="15" spans="1:23" ht="12.75">
      <c r="A15" s="3">
        <f t="shared" si="0"/>
        <v>7.6</v>
      </c>
      <c r="B15" s="2" t="s">
        <v>105</v>
      </c>
      <c r="C15" s="55">
        <v>8</v>
      </c>
      <c r="D15" s="55"/>
      <c r="E15" s="55">
        <v>8</v>
      </c>
      <c r="F15" s="55"/>
      <c r="G15" s="55">
        <v>7</v>
      </c>
      <c r="H15" s="55"/>
      <c r="I15" s="55">
        <v>8</v>
      </c>
      <c r="J15" s="55"/>
      <c r="K15" s="55">
        <v>9</v>
      </c>
      <c r="L15" s="55"/>
      <c r="M15" s="55">
        <v>8</v>
      </c>
      <c r="N15" s="55"/>
      <c r="O15" s="55">
        <v>7</v>
      </c>
      <c r="P15" s="55"/>
      <c r="Q15" s="55">
        <v>9</v>
      </c>
      <c r="R15" s="55"/>
      <c r="S15" s="55">
        <v>4</v>
      </c>
      <c r="T15" s="74">
        <v>8</v>
      </c>
      <c r="U15" s="74"/>
      <c r="V15" s="47">
        <f t="shared" si="2"/>
        <v>7.6</v>
      </c>
      <c r="W15" s="8">
        <f t="shared" si="1"/>
        <v>8</v>
      </c>
    </row>
    <row r="16" spans="1:23" ht="12.75">
      <c r="A16" s="3">
        <f t="shared" si="0"/>
        <v>7.5</v>
      </c>
      <c r="B16" s="2" t="s">
        <v>106</v>
      </c>
      <c r="C16" s="55">
        <v>4</v>
      </c>
      <c r="D16" s="55"/>
      <c r="E16" s="55">
        <v>9</v>
      </c>
      <c r="F16" s="55"/>
      <c r="G16" s="55">
        <v>4</v>
      </c>
      <c r="H16" s="55"/>
      <c r="I16" s="55">
        <v>9</v>
      </c>
      <c r="J16" s="55"/>
      <c r="K16" s="55">
        <v>8</v>
      </c>
      <c r="L16" s="55"/>
      <c r="M16" s="55">
        <v>8</v>
      </c>
      <c r="N16" s="55"/>
      <c r="O16" s="55">
        <v>8</v>
      </c>
      <c r="P16" s="55"/>
      <c r="Q16" s="55">
        <v>8</v>
      </c>
      <c r="R16" s="55"/>
      <c r="S16" s="55">
        <v>7</v>
      </c>
      <c r="T16" s="55">
        <v>10</v>
      </c>
      <c r="U16" s="55"/>
      <c r="V16" s="47">
        <f t="shared" si="2"/>
        <v>7.5</v>
      </c>
      <c r="W16" s="8">
        <f t="shared" si="1"/>
        <v>8</v>
      </c>
    </row>
    <row r="17" spans="2:23" s="5" customFormat="1" ht="12.75">
      <c r="B17" s="6" t="s">
        <v>0</v>
      </c>
      <c r="C17" s="11">
        <f aca="true" t="shared" si="3" ref="C17:W17">AVERAGE(C1:C16)</f>
        <v>3.9375</v>
      </c>
      <c r="D17" s="11">
        <f t="shared" si="3"/>
        <v>4.857142857142857</v>
      </c>
      <c r="E17" s="11">
        <f t="shared" si="3"/>
        <v>7.3125</v>
      </c>
      <c r="F17" s="11">
        <f t="shared" si="3"/>
        <v>7</v>
      </c>
      <c r="G17" s="11">
        <f t="shared" si="3"/>
        <v>3.875</v>
      </c>
      <c r="H17" s="11">
        <f t="shared" si="3"/>
        <v>6.5</v>
      </c>
      <c r="I17" s="11">
        <f t="shared" si="3"/>
        <v>6.6875</v>
      </c>
      <c r="J17" s="11">
        <f t="shared" si="3"/>
        <v>4.666666666666667</v>
      </c>
      <c r="K17" s="11">
        <f t="shared" si="3"/>
        <v>7</v>
      </c>
      <c r="L17" s="11">
        <f t="shared" si="3"/>
        <v>7</v>
      </c>
      <c r="M17" s="11">
        <f t="shared" si="3"/>
        <v>7</v>
      </c>
      <c r="N17" s="11">
        <f t="shared" si="3"/>
        <v>5.666666666666667</v>
      </c>
      <c r="O17" s="11">
        <f t="shared" si="3"/>
        <v>7.625</v>
      </c>
      <c r="P17" s="11">
        <f t="shared" si="3"/>
        <v>6</v>
      </c>
      <c r="Q17" s="11">
        <f t="shared" si="3"/>
        <v>8.1875</v>
      </c>
      <c r="R17" s="11">
        <f t="shared" si="3"/>
        <v>4</v>
      </c>
      <c r="S17" s="11">
        <f t="shared" si="3"/>
        <v>4.625</v>
      </c>
      <c r="T17" s="11">
        <f t="shared" si="3"/>
        <v>7</v>
      </c>
      <c r="U17" s="11">
        <f t="shared" si="3"/>
        <v>4</v>
      </c>
      <c r="V17" s="44">
        <f t="shared" si="3"/>
        <v>6.338860098235098</v>
      </c>
      <c r="W17" s="44">
        <f t="shared" si="3"/>
        <v>6.4375</v>
      </c>
    </row>
    <row r="18" spans="2:23" s="5" customFormat="1" ht="12.75">
      <c r="B18" s="6">
        <v>16</v>
      </c>
      <c r="C18" s="13" t="s">
        <v>79</v>
      </c>
      <c r="D18" s="13" t="s">
        <v>213</v>
      </c>
      <c r="E18" s="13" t="s">
        <v>80</v>
      </c>
      <c r="F18" s="13" t="s">
        <v>212</v>
      </c>
      <c r="G18" s="13" t="s">
        <v>81</v>
      </c>
      <c r="H18" s="13" t="s">
        <v>214</v>
      </c>
      <c r="I18" s="13" t="s">
        <v>82</v>
      </c>
      <c r="J18" s="13" t="s">
        <v>203</v>
      </c>
      <c r="K18" s="13" t="s">
        <v>83</v>
      </c>
      <c r="L18" s="13" t="s">
        <v>204</v>
      </c>
      <c r="M18" s="13" t="s">
        <v>84</v>
      </c>
      <c r="N18" s="13" t="s">
        <v>230</v>
      </c>
      <c r="O18" s="13" t="s">
        <v>85</v>
      </c>
      <c r="P18" s="13" t="s">
        <v>231</v>
      </c>
      <c r="Q18" s="13" t="s">
        <v>89</v>
      </c>
      <c r="R18" s="13" t="s">
        <v>233</v>
      </c>
      <c r="S18" s="13" t="s">
        <v>90</v>
      </c>
      <c r="T18" s="7" t="s">
        <v>86</v>
      </c>
      <c r="U18" s="7" t="s">
        <v>232</v>
      </c>
      <c r="V18" s="45" t="s">
        <v>22</v>
      </c>
      <c r="W18" s="9" t="s">
        <v>21</v>
      </c>
    </row>
    <row r="19" spans="2:23" ht="12.75">
      <c r="B19" s="4" t="s">
        <v>48</v>
      </c>
      <c r="C19" s="82" t="s">
        <v>24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1"/>
      <c r="V19" s="46">
        <f>W19/B18</f>
        <v>1</v>
      </c>
      <c r="W19" s="8">
        <f>COUNTIF(W1:W16,"&gt;3")</f>
        <v>16</v>
      </c>
    </row>
    <row r="20" spans="2:23" ht="12.75">
      <c r="B20" s="4" t="s">
        <v>49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3"/>
      <c r="U20" s="13"/>
      <c r="V20" s="46">
        <f>W20/B18</f>
        <v>0.5</v>
      </c>
      <c r="W20" s="8">
        <f>COUNTIF(W1:W16,"&gt;6")</f>
        <v>8</v>
      </c>
    </row>
  </sheetData>
  <sheetProtection/>
  <mergeCells count="1">
    <mergeCell ref="C19:T19"/>
  </mergeCells>
  <conditionalFormatting sqref="W1:W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1:V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95" zoomScaleNormal="95" zoomScalePageLayoutView="0" workbookViewId="0" topLeftCell="B1">
      <selection activeCell="B1" sqref="B1:B20"/>
    </sheetView>
  </sheetViews>
  <sheetFormatPr defaultColWidth="9.00390625" defaultRowHeight="12.75"/>
  <cols>
    <col min="1" max="1" width="9.375" style="0" hidden="1" customWidth="1"/>
    <col min="2" max="2" width="23.25390625" style="0" customWidth="1"/>
    <col min="3" max="3" width="4.875" style="0" bestFit="1" customWidth="1"/>
    <col min="4" max="4" width="6.25390625" style="0" bestFit="1" customWidth="1"/>
    <col min="5" max="5" width="4.875" style="0" bestFit="1" customWidth="1"/>
    <col min="6" max="6" width="6.25390625" style="0" bestFit="1" customWidth="1"/>
    <col min="7" max="7" width="4.875" style="0" bestFit="1" customWidth="1"/>
    <col min="8" max="8" width="6.25390625" style="0" bestFit="1" customWidth="1"/>
    <col min="9" max="9" width="4.875" style="0" bestFit="1" customWidth="1"/>
    <col min="10" max="10" width="6.25390625" style="0" bestFit="1" customWidth="1"/>
    <col min="11" max="11" width="4.875" style="0" bestFit="1" customWidth="1"/>
    <col min="12" max="12" width="5.875" style="0" bestFit="1" customWidth="1"/>
    <col min="13" max="13" width="6.125" style="0" bestFit="1" customWidth="1"/>
    <col min="14" max="14" width="9.25390625" style="3" bestFit="1" customWidth="1"/>
    <col min="15" max="15" width="9.25390625" style="10" bestFit="1" customWidth="1"/>
    <col min="17" max="18" width="9.25390625" style="0" bestFit="1" customWidth="1"/>
  </cols>
  <sheetData>
    <row r="1" spans="1:18" ht="12.75">
      <c r="A1" s="3">
        <f aca="true" t="shared" si="0" ref="A1:A29">N1</f>
        <v>4.571428571428571</v>
      </c>
      <c r="B1" s="2" t="s">
        <v>117</v>
      </c>
      <c r="C1" s="1">
        <v>7</v>
      </c>
      <c r="D1" s="1"/>
      <c r="E1" s="77">
        <v>4</v>
      </c>
      <c r="F1" s="1"/>
      <c r="G1" s="1">
        <v>4</v>
      </c>
      <c r="H1" s="1"/>
      <c r="I1" s="1">
        <v>4</v>
      </c>
      <c r="J1" s="1"/>
      <c r="K1" s="1">
        <v>4</v>
      </c>
      <c r="L1" s="1">
        <v>4</v>
      </c>
      <c r="M1" s="1">
        <v>5</v>
      </c>
      <c r="N1" s="43">
        <f aca="true" t="shared" si="1" ref="N1:N30">AVERAGE(C1:M1)</f>
        <v>4.571428571428571</v>
      </c>
      <c r="O1" s="8">
        <f aca="true" t="shared" si="2" ref="O1:O30">ROUND(N1,0)</f>
        <v>5</v>
      </c>
      <c r="P1" s="1" t="s">
        <v>32</v>
      </c>
      <c r="Q1" s="1">
        <f>COUNTIF(O1:O30,"&gt;8")</f>
        <v>8</v>
      </c>
      <c r="R1" s="66">
        <f>Q1/$B$32</f>
        <v>0.26666666666666666</v>
      </c>
    </row>
    <row r="2" spans="1:18" ht="12.75">
      <c r="A2" s="3">
        <f t="shared" si="0"/>
        <v>6</v>
      </c>
      <c r="B2" s="2" t="s">
        <v>118</v>
      </c>
      <c r="C2" s="1">
        <v>8</v>
      </c>
      <c r="D2" s="1"/>
      <c r="E2" s="77">
        <v>8</v>
      </c>
      <c r="F2" s="1"/>
      <c r="G2" s="1">
        <v>9</v>
      </c>
      <c r="H2" s="1"/>
      <c r="I2" s="1">
        <v>4</v>
      </c>
      <c r="J2" s="1"/>
      <c r="K2" s="1">
        <v>4</v>
      </c>
      <c r="L2" s="1">
        <v>4</v>
      </c>
      <c r="M2" s="1">
        <v>5</v>
      </c>
      <c r="N2" s="43">
        <f t="shared" si="1"/>
        <v>6</v>
      </c>
      <c r="O2" s="8">
        <f t="shared" si="2"/>
        <v>6</v>
      </c>
      <c r="P2" s="1" t="s">
        <v>33</v>
      </c>
      <c r="Q2" s="67">
        <f>COUNTIF(O1:O30,7)+COUNTIF(O1:O30,8)</f>
        <v>11</v>
      </c>
      <c r="R2" s="66">
        <f>Q2/$B$32</f>
        <v>0.36666666666666664</v>
      </c>
    </row>
    <row r="3" spans="1:18" ht="12.75">
      <c r="A3" s="3">
        <f t="shared" si="0"/>
        <v>4.777777777777778</v>
      </c>
      <c r="B3" s="2" t="s">
        <v>119</v>
      </c>
      <c r="C3" s="77">
        <v>1</v>
      </c>
      <c r="D3" s="77">
        <v>5</v>
      </c>
      <c r="E3" s="77">
        <v>1</v>
      </c>
      <c r="F3" s="1">
        <v>7</v>
      </c>
      <c r="G3" s="1">
        <v>5</v>
      </c>
      <c r="H3" s="1"/>
      <c r="I3" s="1">
        <v>9</v>
      </c>
      <c r="J3" s="1"/>
      <c r="K3" s="1">
        <v>5</v>
      </c>
      <c r="L3" s="1">
        <v>5</v>
      </c>
      <c r="M3" s="1">
        <v>5</v>
      </c>
      <c r="N3" s="43">
        <f t="shared" si="1"/>
        <v>4.777777777777778</v>
      </c>
      <c r="O3" s="8">
        <f t="shared" si="2"/>
        <v>5</v>
      </c>
      <c r="P3" s="1" t="s">
        <v>34</v>
      </c>
      <c r="Q3" s="67">
        <f>COUNTIF(O1:O30,4)+COUNTIF(O1:O30,5)+COUNTIF(O1:O30,6)</f>
        <v>11</v>
      </c>
      <c r="R3" s="66">
        <f>Q3/$B$32</f>
        <v>0.36666666666666664</v>
      </c>
    </row>
    <row r="4" spans="1:18" ht="12.75">
      <c r="A4" s="3">
        <f t="shared" si="0"/>
        <v>9.428571428571429</v>
      </c>
      <c r="B4" s="2" t="s">
        <v>120</v>
      </c>
      <c r="C4" s="1">
        <v>10</v>
      </c>
      <c r="D4" s="1"/>
      <c r="E4" s="1">
        <v>10</v>
      </c>
      <c r="F4" s="1"/>
      <c r="G4" s="1">
        <v>10</v>
      </c>
      <c r="H4" s="1"/>
      <c r="I4" s="1">
        <v>10</v>
      </c>
      <c r="J4" s="1"/>
      <c r="K4" s="1">
        <v>10</v>
      </c>
      <c r="L4" s="1">
        <v>6</v>
      </c>
      <c r="M4" s="1">
        <v>10</v>
      </c>
      <c r="N4" s="43">
        <f t="shared" si="1"/>
        <v>9.428571428571429</v>
      </c>
      <c r="O4" s="8">
        <v>10</v>
      </c>
      <c r="P4" s="1" t="s">
        <v>35</v>
      </c>
      <c r="Q4" s="1">
        <f>COUNTIF(O1:O30,"&lt;4")</f>
        <v>0</v>
      </c>
      <c r="R4" s="66">
        <f>Q4/$B$32</f>
        <v>0</v>
      </c>
    </row>
    <row r="5" spans="1:18" ht="12.75">
      <c r="A5" s="3">
        <f t="shared" si="0"/>
        <v>6.857142857142857</v>
      </c>
      <c r="B5" s="2" t="s">
        <v>121</v>
      </c>
      <c r="C5" s="1">
        <v>8</v>
      </c>
      <c r="D5" s="1"/>
      <c r="E5" s="1">
        <v>7</v>
      </c>
      <c r="F5" s="1"/>
      <c r="G5" s="1">
        <v>5</v>
      </c>
      <c r="H5" s="1"/>
      <c r="I5" s="1">
        <v>7</v>
      </c>
      <c r="J5" s="1"/>
      <c r="K5" s="1">
        <v>7</v>
      </c>
      <c r="L5" s="1">
        <v>9</v>
      </c>
      <c r="M5" s="1">
        <v>5</v>
      </c>
      <c r="N5" s="43">
        <f t="shared" si="1"/>
        <v>6.857142857142857</v>
      </c>
      <c r="O5" s="8">
        <f t="shared" si="2"/>
        <v>7</v>
      </c>
      <c r="P5" s="68" t="s">
        <v>36</v>
      </c>
      <c r="Q5" s="1">
        <f>$B$32-SUM(Q1:Q4)</f>
        <v>0</v>
      </c>
      <c r="R5" s="66">
        <f>Q5/$B$32</f>
        <v>0</v>
      </c>
    </row>
    <row r="6" spans="1:15" ht="12.75">
      <c r="A6" s="3">
        <f t="shared" si="0"/>
        <v>6.142857142857143</v>
      </c>
      <c r="B6" s="2" t="s">
        <v>122</v>
      </c>
      <c r="C6" s="1">
        <v>8</v>
      </c>
      <c r="D6" s="1"/>
      <c r="E6" s="1">
        <v>8</v>
      </c>
      <c r="F6" s="1"/>
      <c r="G6" s="1">
        <v>5</v>
      </c>
      <c r="H6" s="1"/>
      <c r="I6" s="1">
        <v>5</v>
      </c>
      <c r="J6" s="1"/>
      <c r="K6" s="1">
        <v>4</v>
      </c>
      <c r="L6" s="1">
        <v>8</v>
      </c>
      <c r="M6" s="1">
        <v>5</v>
      </c>
      <c r="N6" s="43">
        <f t="shared" si="1"/>
        <v>6.142857142857143</v>
      </c>
      <c r="O6" s="8">
        <f t="shared" si="2"/>
        <v>6</v>
      </c>
    </row>
    <row r="7" spans="1:15" ht="12.75">
      <c r="A7" s="3">
        <f t="shared" si="0"/>
        <v>9.428571428571429</v>
      </c>
      <c r="B7" s="2" t="s">
        <v>123</v>
      </c>
      <c r="C7" s="1">
        <v>10</v>
      </c>
      <c r="D7" s="1"/>
      <c r="E7" s="1">
        <v>9</v>
      </c>
      <c r="F7" s="1"/>
      <c r="G7" s="1">
        <v>9</v>
      </c>
      <c r="H7" s="1"/>
      <c r="I7" s="1">
        <v>10</v>
      </c>
      <c r="J7" s="1"/>
      <c r="K7" s="1">
        <v>10</v>
      </c>
      <c r="L7" s="1">
        <v>8</v>
      </c>
      <c r="M7" s="1">
        <v>10</v>
      </c>
      <c r="N7" s="43">
        <f t="shared" si="1"/>
        <v>9.428571428571429</v>
      </c>
      <c r="O7" s="8">
        <v>10</v>
      </c>
    </row>
    <row r="8" spans="1:15" ht="12.75">
      <c r="A8" s="3">
        <f t="shared" si="0"/>
        <v>5.857142857142857</v>
      </c>
      <c r="B8" s="2" t="s">
        <v>124</v>
      </c>
      <c r="C8" s="1">
        <v>8</v>
      </c>
      <c r="D8" s="1"/>
      <c r="E8" s="1">
        <v>9</v>
      </c>
      <c r="F8" s="1"/>
      <c r="G8" s="1">
        <v>5</v>
      </c>
      <c r="H8" s="1"/>
      <c r="I8" s="1">
        <v>7</v>
      </c>
      <c r="J8" s="1"/>
      <c r="K8" s="1">
        <v>4</v>
      </c>
      <c r="L8" s="1">
        <v>4</v>
      </c>
      <c r="M8" s="1">
        <v>4</v>
      </c>
      <c r="N8" s="43">
        <f t="shared" si="1"/>
        <v>5.857142857142857</v>
      </c>
      <c r="O8" s="8">
        <f t="shared" si="2"/>
        <v>6</v>
      </c>
    </row>
    <row r="9" spans="1:15" ht="12.75">
      <c r="A9" s="3">
        <f t="shared" si="0"/>
        <v>4.555555555555555</v>
      </c>
      <c r="B9" s="2" t="s">
        <v>125</v>
      </c>
      <c r="C9" s="77">
        <v>1</v>
      </c>
      <c r="D9" s="77">
        <v>5</v>
      </c>
      <c r="E9" s="77">
        <v>1</v>
      </c>
      <c r="F9" s="1">
        <v>4</v>
      </c>
      <c r="G9" s="1">
        <v>5</v>
      </c>
      <c r="H9" s="1"/>
      <c r="I9" s="1">
        <v>5</v>
      </c>
      <c r="J9" s="1"/>
      <c r="K9" s="1">
        <v>8</v>
      </c>
      <c r="L9" s="1">
        <v>7</v>
      </c>
      <c r="M9" s="1">
        <v>5</v>
      </c>
      <c r="N9" s="43">
        <f t="shared" si="1"/>
        <v>4.555555555555555</v>
      </c>
      <c r="O9" s="8">
        <f t="shared" si="2"/>
        <v>5</v>
      </c>
    </row>
    <row r="10" spans="1:15" ht="12.75">
      <c r="A10" s="3">
        <f t="shared" si="0"/>
        <v>5.777777777777778</v>
      </c>
      <c r="B10" s="2" t="s">
        <v>126</v>
      </c>
      <c r="C10" s="1">
        <v>8</v>
      </c>
      <c r="D10" s="1"/>
      <c r="E10" s="1">
        <v>7</v>
      </c>
      <c r="F10" s="1"/>
      <c r="G10" s="77">
        <v>1</v>
      </c>
      <c r="H10" s="1">
        <v>7</v>
      </c>
      <c r="I10" s="77">
        <v>1</v>
      </c>
      <c r="J10" s="1">
        <v>6</v>
      </c>
      <c r="K10" s="1">
        <v>7</v>
      </c>
      <c r="L10" s="1">
        <v>8</v>
      </c>
      <c r="M10" s="1">
        <v>7</v>
      </c>
      <c r="N10" s="43">
        <f t="shared" si="1"/>
        <v>5.777777777777778</v>
      </c>
      <c r="O10" s="8">
        <f t="shared" si="2"/>
        <v>6</v>
      </c>
    </row>
    <row r="11" spans="1:15" ht="12.75">
      <c r="A11" s="3">
        <f t="shared" si="0"/>
        <v>8.571428571428571</v>
      </c>
      <c r="B11" s="2" t="s">
        <v>127</v>
      </c>
      <c r="C11" s="1">
        <v>10</v>
      </c>
      <c r="D11" s="1"/>
      <c r="E11" s="1">
        <v>9</v>
      </c>
      <c r="F11" s="1"/>
      <c r="G11" s="1">
        <v>7</v>
      </c>
      <c r="H11" s="1"/>
      <c r="I11" s="1">
        <v>9</v>
      </c>
      <c r="J11" s="1"/>
      <c r="K11" s="1">
        <v>9</v>
      </c>
      <c r="L11" s="1">
        <v>9</v>
      </c>
      <c r="M11" s="1">
        <v>7</v>
      </c>
      <c r="N11" s="43">
        <f t="shared" si="1"/>
        <v>8.571428571428571</v>
      </c>
      <c r="O11" s="8">
        <f t="shared" si="2"/>
        <v>9</v>
      </c>
    </row>
    <row r="12" spans="1:15" ht="12.75">
      <c r="A12" s="3">
        <f t="shared" si="0"/>
        <v>6.857142857142857</v>
      </c>
      <c r="B12" s="2" t="s">
        <v>128</v>
      </c>
      <c r="C12" s="1">
        <v>6</v>
      </c>
      <c r="D12" s="1"/>
      <c r="E12" s="1">
        <v>8</v>
      </c>
      <c r="F12" s="1"/>
      <c r="G12" s="1">
        <v>6</v>
      </c>
      <c r="H12" s="1"/>
      <c r="I12" s="1">
        <v>9</v>
      </c>
      <c r="J12" s="1"/>
      <c r="K12" s="1">
        <v>7</v>
      </c>
      <c r="L12" s="1">
        <v>8</v>
      </c>
      <c r="M12" s="1">
        <v>4</v>
      </c>
      <c r="N12" s="43">
        <f t="shared" si="1"/>
        <v>6.857142857142857</v>
      </c>
      <c r="O12" s="8">
        <f t="shared" si="2"/>
        <v>7</v>
      </c>
    </row>
    <row r="13" spans="1:15" ht="12.75">
      <c r="A13" s="3">
        <f t="shared" si="0"/>
        <v>5.571428571428571</v>
      </c>
      <c r="B13" s="52" t="s">
        <v>129</v>
      </c>
      <c r="C13" s="23">
        <v>6</v>
      </c>
      <c r="D13" s="23"/>
      <c r="E13" s="79">
        <v>8</v>
      </c>
      <c r="F13" s="23"/>
      <c r="G13" s="23">
        <v>4</v>
      </c>
      <c r="H13" s="23"/>
      <c r="I13" s="23">
        <v>4</v>
      </c>
      <c r="J13" s="23"/>
      <c r="K13" s="23">
        <v>7</v>
      </c>
      <c r="L13" s="23">
        <v>6</v>
      </c>
      <c r="M13" s="23">
        <v>4</v>
      </c>
      <c r="N13" s="47">
        <f t="shared" si="1"/>
        <v>5.571428571428571</v>
      </c>
      <c r="O13" s="48">
        <f t="shared" si="2"/>
        <v>6</v>
      </c>
    </row>
    <row r="14" spans="1:15" ht="12.75">
      <c r="A14" s="3">
        <f t="shared" si="0"/>
        <v>6.571428571428571</v>
      </c>
      <c r="B14" s="2" t="s">
        <v>130</v>
      </c>
      <c r="C14" s="1">
        <v>8</v>
      </c>
      <c r="D14" s="1"/>
      <c r="E14" s="1">
        <v>6</v>
      </c>
      <c r="F14" s="1"/>
      <c r="G14" s="1">
        <v>6</v>
      </c>
      <c r="H14" s="1"/>
      <c r="I14" s="1">
        <v>8</v>
      </c>
      <c r="J14" s="1"/>
      <c r="K14" s="1">
        <v>6</v>
      </c>
      <c r="L14" s="1">
        <v>5</v>
      </c>
      <c r="M14" s="1">
        <v>7</v>
      </c>
      <c r="N14" s="43">
        <f t="shared" si="1"/>
        <v>6.571428571428571</v>
      </c>
      <c r="O14" s="8">
        <f t="shared" si="2"/>
        <v>7</v>
      </c>
    </row>
    <row r="15" spans="1:15" ht="13.5" thickBot="1">
      <c r="A15" s="3">
        <f t="shared" si="0"/>
        <v>10</v>
      </c>
      <c r="B15" s="53" t="s">
        <v>131</v>
      </c>
      <c r="C15" s="49">
        <v>10</v>
      </c>
      <c r="D15" s="49"/>
      <c r="E15" s="49">
        <v>10</v>
      </c>
      <c r="F15" s="49"/>
      <c r="G15" s="49">
        <v>10</v>
      </c>
      <c r="H15" s="49"/>
      <c r="I15" s="49">
        <v>10</v>
      </c>
      <c r="J15" s="49"/>
      <c r="K15" s="49">
        <v>10</v>
      </c>
      <c r="L15" s="49">
        <v>10</v>
      </c>
      <c r="M15" s="49">
        <v>10</v>
      </c>
      <c r="N15" s="50">
        <f t="shared" si="1"/>
        <v>10</v>
      </c>
      <c r="O15" s="51">
        <f t="shared" si="2"/>
        <v>10</v>
      </c>
    </row>
    <row r="16" spans="1:15" ht="12.75">
      <c r="A16" s="3">
        <f t="shared" si="0"/>
        <v>6.857142857142857</v>
      </c>
      <c r="B16" s="52" t="s">
        <v>54</v>
      </c>
      <c r="C16" s="23">
        <v>9</v>
      </c>
      <c r="D16" s="23"/>
      <c r="E16" s="23">
        <v>10</v>
      </c>
      <c r="F16" s="23"/>
      <c r="G16" s="23">
        <v>8</v>
      </c>
      <c r="H16" s="23"/>
      <c r="I16" s="23">
        <v>4</v>
      </c>
      <c r="J16" s="23"/>
      <c r="K16" s="23">
        <v>6</v>
      </c>
      <c r="L16" s="23">
        <v>6</v>
      </c>
      <c r="M16" s="23">
        <v>5</v>
      </c>
      <c r="N16" s="47">
        <f t="shared" si="1"/>
        <v>6.857142857142857</v>
      </c>
      <c r="O16" s="48">
        <f t="shared" si="2"/>
        <v>7</v>
      </c>
    </row>
    <row r="17" spans="1:15" ht="12.75">
      <c r="A17" s="3">
        <f t="shared" si="0"/>
        <v>6.142857142857143</v>
      </c>
      <c r="B17" s="2" t="s">
        <v>68</v>
      </c>
      <c r="C17" s="1">
        <v>7</v>
      </c>
      <c r="D17" s="1"/>
      <c r="E17" s="1">
        <v>6</v>
      </c>
      <c r="F17" s="1"/>
      <c r="G17" s="1">
        <v>8</v>
      </c>
      <c r="H17" s="1"/>
      <c r="I17" s="1">
        <v>7</v>
      </c>
      <c r="J17" s="1"/>
      <c r="K17" s="1">
        <v>7</v>
      </c>
      <c r="L17" s="1">
        <v>4</v>
      </c>
      <c r="M17" s="1">
        <v>4</v>
      </c>
      <c r="N17" s="43">
        <f t="shared" si="1"/>
        <v>6.142857142857143</v>
      </c>
      <c r="O17" s="8">
        <f t="shared" si="2"/>
        <v>6</v>
      </c>
    </row>
    <row r="18" spans="1:15" ht="12.75">
      <c r="A18" s="3">
        <f t="shared" si="0"/>
        <v>7.571428571428571</v>
      </c>
      <c r="B18" s="2" t="s">
        <v>55</v>
      </c>
      <c r="C18" s="1">
        <v>8</v>
      </c>
      <c r="D18" s="1"/>
      <c r="E18" s="1">
        <v>10</v>
      </c>
      <c r="F18" s="1"/>
      <c r="G18" s="1">
        <v>8</v>
      </c>
      <c r="H18" s="1"/>
      <c r="I18" s="1">
        <v>10</v>
      </c>
      <c r="J18" s="1"/>
      <c r="K18" s="1">
        <v>5</v>
      </c>
      <c r="L18" s="1">
        <v>5</v>
      </c>
      <c r="M18" s="1">
        <v>7</v>
      </c>
      <c r="N18" s="43">
        <f t="shared" si="1"/>
        <v>7.571428571428571</v>
      </c>
      <c r="O18" s="8">
        <f t="shared" si="2"/>
        <v>8</v>
      </c>
    </row>
    <row r="19" spans="1:15" ht="12.75">
      <c r="A19" s="3">
        <f t="shared" si="0"/>
        <v>8.571428571428571</v>
      </c>
      <c r="B19" s="2" t="s">
        <v>56</v>
      </c>
      <c r="C19" s="1">
        <v>10</v>
      </c>
      <c r="D19" s="1"/>
      <c r="E19" s="1">
        <v>8</v>
      </c>
      <c r="F19" s="1"/>
      <c r="G19" s="1">
        <v>8</v>
      </c>
      <c r="H19" s="1"/>
      <c r="I19" s="1">
        <v>10</v>
      </c>
      <c r="J19" s="1"/>
      <c r="K19" s="1">
        <v>10</v>
      </c>
      <c r="L19" s="1">
        <v>6</v>
      </c>
      <c r="M19" s="1">
        <v>8</v>
      </c>
      <c r="N19" s="43">
        <f t="shared" si="1"/>
        <v>8.571428571428571</v>
      </c>
      <c r="O19" s="8">
        <f t="shared" si="2"/>
        <v>9</v>
      </c>
    </row>
    <row r="20" spans="1:15" ht="12.75">
      <c r="A20" s="3">
        <f t="shared" si="0"/>
        <v>8</v>
      </c>
      <c r="B20" s="2" t="s">
        <v>57</v>
      </c>
      <c r="C20" s="1">
        <v>8</v>
      </c>
      <c r="D20" s="1"/>
      <c r="E20" s="1">
        <v>8</v>
      </c>
      <c r="F20" s="1"/>
      <c r="G20" s="1">
        <v>6</v>
      </c>
      <c r="H20" s="1"/>
      <c r="I20" s="1">
        <v>7</v>
      </c>
      <c r="J20" s="1"/>
      <c r="K20" s="1">
        <v>9</v>
      </c>
      <c r="L20" s="1">
        <v>8</v>
      </c>
      <c r="M20" s="1">
        <v>10</v>
      </c>
      <c r="N20" s="43">
        <f t="shared" si="1"/>
        <v>8</v>
      </c>
      <c r="O20" s="8">
        <f t="shared" si="2"/>
        <v>8</v>
      </c>
    </row>
    <row r="21" spans="1:15" ht="12.75">
      <c r="A21" s="3">
        <f t="shared" si="0"/>
        <v>7.571428571428571</v>
      </c>
      <c r="B21" s="2" t="s">
        <v>58</v>
      </c>
      <c r="C21" s="1">
        <v>9</v>
      </c>
      <c r="D21" s="1"/>
      <c r="E21" s="1">
        <v>10</v>
      </c>
      <c r="F21" s="1"/>
      <c r="G21" s="1">
        <v>8</v>
      </c>
      <c r="H21" s="1"/>
      <c r="I21" s="1">
        <v>7</v>
      </c>
      <c r="J21" s="1"/>
      <c r="K21" s="1">
        <v>7</v>
      </c>
      <c r="L21" s="1">
        <v>5</v>
      </c>
      <c r="M21" s="1">
        <v>7</v>
      </c>
      <c r="N21" s="43">
        <f t="shared" si="1"/>
        <v>7.571428571428571</v>
      </c>
      <c r="O21" s="8">
        <f t="shared" si="2"/>
        <v>8</v>
      </c>
    </row>
    <row r="22" spans="1:15" ht="12.75">
      <c r="A22" s="3">
        <f t="shared" si="0"/>
        <v>7.571428571428571</v>
      </c>
      <c r="B22" s="2" t="s">
        <v>59</v>
      </c>
      <c r="C22" s="1">
        <v>8</v>
      </c>
      <c r="D22" s="1"/>
      <c r="E22" s="1">
        <v>7</v>
      </c>
      <c r="F22" s="1"/>
      <c r="G22" s="1">
        <v>8</v>
      </c>
      <c r="H22" s="1"/>
      <c r="I22" s="1">
        <v>10</v>
      </c>
      <c r="J22" s="1"/>
      <c r="K22" s="1">
        <v>8</v>
      </c>
      <c r="L22" s="1">
        <v>5</v>
      </c>
      <c r="M22" s="1">
        <v>7</v>
      </c>
      <c r="N22" s="43">
        <f t="shared" si="1"/>
        <v>7.571428571428571</v>
      </c>
      <c r="O22" s="8">
        <f t="shared" si="2"/>
        <v>8</v>
      </c>
    </row>
    <row r="23" spans="1:15" ht="12.75">
      <c r="A23" s="3">
        <f t="shared" si="0"/>
        <v>8.428571428571429</v>
      </c>
      <c r="B23" s="2" t="s">
        <v>132</v>
      </c>
      <c r="C23" s="1">
        <v>9</v>
      </c>
      <c r="D23" s="1"/>
      <c r="E23" s="1">
        <v>10</v>
      </c>
      <c r="F23" s="1"/>
      <c r="G23" s="1">
        <v>8</v>
      </c>
      <c r="H23" s="1"/>
      <c r="I23" s="1">
        <v>10</v>
      </c>
      <c r="J23" s="1"/>
      <c r="K23" s="1">
        <v>8</v>
      </c>
      <c r="L23" s="1">
        <v>7</v>
      </c>
      <c r="M23" s="1">
        <v>7</v>
      </c>
      <c r="N23" s="43">
        <f t="shared" si="1"/>
        <v>8.428571428571429</v>
      </c>
      <c r="O23" s="8">
        <v>9</v>
      </c>
    </row>
    <row r="24" spans="1:15" ht="12.75">
      <c r="A24" s="3">
        <f t="shared" si="0"/>
        <v>7.142857142857143</v>
      </c>
      <c r="B24" s="2" t="s">
        <v>60</v>
      </c>
      <c r="C24" s="1">
        <v>8</v>
      </c>
      <c r="D24" s="1"/>
      <c r="E24" s="1">
        <v>10</v>
      </c>
      <c r="F24" s="1"/>
      <c r="G24" s="1">
        <v>8</v>
      </c>
      <c r="H24" s="1"/>
      <c r="I24" s="1">
        <v>10</v>
      </c>
      <c r="J24" s="1"/>
      <c r="K24" s="1">
        <v>4</v>
      </c>
      <c r="L24" s="1">
        <v>4</v>
      </c>
      <c r="M24" s="1">
        <v>6</v>
      </c>
      <c r="N24" s="43">
        <f t="shared" si="1"/>
        <v>7.142857142857143</v>
      </c>
      <c r="O24" s="8">
        <f t="shared" si="2"/>
        <v>7</v>
      </c>
    </row>
    <row r="25" spans="1:15" ht="12.75">
      <c r="A25" s="3">
        <f t="shared" si="0"/>
        <v>7.571428571428571</v>
      </c>
      <c r="B25" s="2" t="s">
        <v>61</v>
      </c>
      <c r="C25" s="1">
        <v>8</v>
      </c>
      <c r="D25" s="1"/>
      <c r="E25" s="1">
        <v>10</v>
      </c>
      <c r="F25" s="1"/>
      <c r="G25" s="1">
        <v>8</v>
      </c>
      <c r="H25" s="1"/>
      <c r="I25" s="1">
        <v>9</v>
      </c>
      <c r="J25" s="1"/>
      <c r="K25" s="1">
        <v>6</v>
      </c>
      <c r="L25" s="1">
        <v>6</v>
      </c>
      <c r="M25" s="1">
        <v>6</v>
      </c>
      <c r="N25" s="43">
        <f t="shared" si="1"/>
        <v>7.571428571428571</v>
      </c>
      <c r="O25" s="8">
        <f t="shared" si="2"/>
        <v>8</v>
      </c>
    </row>
    <row r="26" spans="1:15" ht="12.75">
      <c r="A26" s="3">
        <f t="shared" si="0"/>
        <v>7.571428571428571</v>
      </c>
      <c r="B26" s="2" t="s">
        <v>62</v>
      </c>
      <c r="C26" s="1">
        <v>7</v>
      </c>
      <c r="D26" s="1"/>
      <c r="E26" s="1">
        <v>10</v>
      </c>
      <c r="F26" s="1"/>
      <c r="G26" s="1">
        <v>6</v>
      </c>
      <c r="H26" s="1"/>
      <c r="I26" s="1">
        <v>10</v>
      </c>
      <c r="J26" s="1"/>
      <c r="K26" s="1">
        <v>8</v>
      </c>
      <c r="L26" s="1">
        <v>8</v>
      </c>
      <c r="M26" s="1">
        <v>4</v>
      </c>
      <c r="N26" s="43">
        <f t="shared" si="1"/>
        <v>7.571428571428571</v>
      </c>
      <c r="O26" s="8">
        <f t="shared" si="2"/>
        <v>8</v>
      </c>
    </row>
    <row r="27" spans="1:15" ht="12.75">
      <c r="A27" s="3">
        <f t="shared" si="0"/>
        <v>8.428571428571429</v>
      </c>
      <c r="B27" s="2" t="s">
        <v>69</v>
      </c>
      <c r="C27" s="1">
        <v>10</v>
      </c>
      <c r="D27" s="1"/>
      <c r="E27" s="1">
        <v>9</v>
      </c>
      <c r="F27" s="1"/>
      <c r="G27" s="1">
        <v>6</v>
      </c>
      <c r="H27" s="1"/>
      <c r="I27" s="1">
        <v>7</v>
      </c>
      <c r="J27" s="1"/>
      <c r="K27" s="1">
        <v>9</v>
      </c>
      <c r="L27" s="1">
        <v>8</v>
      </c>
      <c r="M27" s="1">
        <v>10</v>
      </c>
      <c r="N27" s="43">
        <f t="shared" si="1"/>
        <v>8.428571428571429</v>
      </c>
      <c r="O27" s="8">
        <v>9</v>
      </c>
    </row>
    <row r="28" spans="1:15" ht="12.75">
      <c r="A28" s="3">
        <f t="shared" si="0"/>
        <v>9.428571428571429</v>
      </c>
      <c r="B28" s="2" t="s">
        <v>63</v>
      </c>
      <c r="C28" s="1">
        <v>10</v>
      </c>
      <c r="D28" s="1"/>
      <c r="E28" s="1">
        <v>9</v>
      </c>
      <c r="F28" s="1"/>
      <c r="G28" s="1">
        <v>8</v>
      </c>
      <c r="H28" s="1"/>
      <c r="I28" s="1">
        <v>10</v>
      </c>
      <c r="J28" s="1"/>
      <c r="K28" s="1">
        <v>10</v>
      </c>
      <c r="L28" s="1">
        <v>9</v>
      </c>
      <c r="M28" s="1">
        <v>10</v>
      </c>
      <c r="N28" s="43">
        <f t="shared" si="1"/>
        <v>9.428571428571429</v>
      </c>
      <c r="O28" s="8">
        <v>10</v>
      </c>
    </row>
    <row r="29" spans="1:15" ht="12.75">
      <c r="A29" s="3">
        <f t="shared" si="0"/>
        <v>6.142857142857143</v>
      </c>
      <c r="B29" s="2" t="s">
        <v>64</v>
      </c>
      <c r="C29" s="1">
        <v>7</v>
      </c>
      <c r="D29" s="1"/>
      <c r="E29" s="1">
        <v>6</v>
      </c>
      <c r="F29" s="1"/>
      <c r="G29" s="1">
        <v>8</v>
      </c>
      <c r="H29" s="1"/>
      <c r="I29" s="1">
        <v>7</v>
      </c>
      <c r="J29" s="1"/>
      <c r="K29" s="1">
        <v>7</v>
      </c>
      <c r="L29" s="1">
        <v>4</v>
      </c>
      <c r="M29" s="1">
        <v>4</v>
      </c>
      <c r="N29" s="43">
        <f t="shared" si="1"/>
        <v>6.142857142857143</v>
      </c>
      <c r="O29" s="8">
        <f t="shared" si="2"/>
        <v>6</v>
      </c>
    </row>
    <row r="30" spans="1:15" ht="12.75">
      <c r="A30" s="3">
        <f>N30</f>
        <v>6.142857142857143</v>
      </c>
      <c r="B30" s="2" t="s">
        <v>65</v>
      </c>
      <c r="C30" s="1">
        <v>8</v>
      </c>
      <c r="D30" s="1"/>
      <c r="E30" s="1">
        <v>8</v>
      </c>
      <c r="F30" s="1"/>
      <c r="G30" s="1">
        <v>6</v>
      </c>
      <c r="H30" s="1"/>
      <c r="I30" s="1">
        <v>4</v>
      </c>
      <c r="J30" s="1"/>
      <c r="K30" s="1">
        <v>5</v>
      </c>
      <c r="L30" s="1">
        <v>5</v>
      </c>
      <c r="M30" s="1">
        <v>7</v>
      </c>
      <c r="N30" s="43">
        <f t="shared" si="1"/>
        <v>6.142857142857143</v>
      </c>
      <c r="O30" s="8">
        <f t="shared" si="2"/>
        <v>6</v>
      </c>
    </row>
    <row r="31" spans="2:15" s="5" customFormat="1" ht="12.75">
      <c r="B31" s="6" t="s">
        <v>0</v>
      </c>
      <c r="C31" s="11">
        <f aca="true" t="shared" si="3" ref="C31:O31">AVERAGE(C1:C30)</f>
        <v>7.833333333333333</v>
      </c>
      <c r="D31" s="11">
        <f t="shared" si="3"/>
        <v>5</v>
      </c>
      <c r="E31" s="11">
        <f t="shared" si="3"/>
        <v>7.866666666666666</v>
      </c>
      <c r="F31" s="11">
        <f t="shared" si="3"/>
        <v>5.5</v>
      </c>
      <c r="G31" s="11">
        <f t="shared" si="3"/>
        <v>6.766666666666667</v>
      </c>
      <c r="H31" s="11">
        <f t="shared" si="3"/>
        <v>7</v>
      </c>
      <c r="I31" s="11">
        <f t="shared" si="3"/>
        <v>7.466666666666667</v>
      </c>
      <c r="J31" s="11">
        <f t="shared" si="3"/>
        <v>6</v>
      </c>
      <c r="K31" s="11">
        <f t="shared" si="3"/>
        <v>7.033333333333333</v>
      </c>
      <c r="L31" s="11">
        <f t="shared" si="3"/>
        <v>6.366666666666666</v>
      </c>
      <c r="M31" s="11">
        <f t="shared" si="3"/>
        <v>6.5</v>
      </c>
      <c r="N31" s="44">
        <f t="shared" si="3"/>
        <v>7.137037037037037</v>
      </c>
      <c r="O31" s="44">
        <f t="shared" si="3"/>
        <v>7.4</v>
      </c>
    </row>
    <row r="32" spans="2:15" s="5" customFormat="1" ht="12.75">
      <c r="B32" s="6">
        <v>30</v>
      </c>
      <c r="C32" s="7" t="s">
        <v>80</v>
      </c>
      <c r="D32" s="7" t="s">
        <v>212</v>
      </c>
      <c r="E32" s="7" t="s">
        <v>82</v>
      </c>
      <c r="F32" s="7" t="s">
        <v>203</v>
      </c>
      <c r="G32" s="7" t="s">
        <v>83</v>
      </c>
      <c r="H32" s="7" t="s">
        <v>204</v>
      </c>
      <c r="I32" s="7" t="s">
        <v>116</v>
      </c>
      <c r="J32" s="7" t="s">
        <v>205</v>
      </c>
      <c r="K32" s="7" t="s">
        <v>89</v>
      </c>
      <c r="L32" s="7" t="s">
        <v>90</v>
      </c>
      <c r="M32" s="7" t="s">
        <v>86</v>
      </c>
      <c r="N32" s="45" t="s">
        <v>22</v>
      </c>
      <c r="O32" s="9" t="s">
        <v>23</v>
      </c>
    </row>
    <row r="33" spans="2:15" ht="12.75">
      <c r="B33" s="4" t="s">
        <v>38</v>
      </c>
      <c r="C33" s="82" t="s">
        <v>51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46">
        <f>O33/B32</f>
        <v>1</v>
      </c>
      <c r="O33" s="8">
        <f>COUNTIF(O1:O30,"&gt;3")</f>
        <v>30</v>
      </c>
    </row>
    <row r="34" spans="2:15" ht="12.75">
      <c r="B34" s="4" t="s">
        <v>50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6">
        <f>O34/B32</f>
        <v>0.6333333333333333</v>
      </c>
      <c r="O34" s="8">
        <f>COUNTIF(O1:O30,"&gt;6")</f>
        <v>19</v>
      </c>
    </row>
  </sheetData>
  <sheetProtection/>
  <mergeCells count="1">
    <mergeCell ref="C33:M33"/>
  </mergeCells>
  <conditionalFormatting sqref="O1:O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1:N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="87" zoomScaleNormal="87" zoomScalePageLayoutView="0" workbookViewId="0" topLeftCell="B1">
      <selection activeCell="B1" sqref="B1:B15"/>
    </sheetView>
  </sheetViews>
  <sheetFormatPr defaultColWidth="9.00390625" defaultRowHeight="12.75"/>
  <cols>
    <col min="1" max="1" width="9.625" style="0" hidden="1" customWidth="1"/>
    <col min="2" max="2" width="25.625" style="0" customWidth="1"/>
    <col min="3" max="3" width="4.75390625" style="0" customWidth="1"/>
    <col min="4" max="4" width="7.375" style="0" customWidth="1"/>
    <col min="5" max="5" width="5.00390625" style="0" customWidth="1"/>
    <col min="6" max="6" width="6.625" style="0" customWidth="1"/>
    <col min="7" max="7" width="4.75390625" style="0" customWidth="1"/>
    <col min="8" max="8" width="7.125" style="0" customWidth="1"/>
    <col min="9" max="9" width="4.875" style="0" customWidth="1"/>
    <col min="10" max="10" width="6.125" style="0" customWidth="1"/>
    <col min="11" max="11" width="5.25390625" style="0" customWidth="1"/>
    <col min="12" max="12" width="6.375" style="0" bestFit="1" customWidth="1"/>
    <col min="13" max="13" width="6.25390625" style="0" customWidth="1"/>
    <col min="14" max="14" width="8.00390625" style="0" bestFit="1" customWidth="1"/>
    <col min="15" max="15" width="6.00390625" style="0" customWidth="1"/>
    <col min="16" max="16" width="8.00390625" style="0" bestFit="1" customWidth="1"/>
    <col min="17" max="17" width="6.125" style="14" customWidth="1"/>
    <col min="18" max="18" width="9.875" style="14" customWidth="1"/>
    <col min="19" max="20" width="5.00390625" style="14" bestFit="1" customWidth="1"/>
    <col min="21" max="21" width="9.125" style="3" customWidth="1"/>
    <col min="22" max="22" width="9.125" style="10" customWidth="1"/>
  </cols>
  <sheetData>
    <row r="1" spans="1:25" ht="12.75">
      <c r="A1" s="3">
        <f aca="true" t="shared" si="0" ref="A1:A14">U1</f>
        <v>4.933333333333334</v>
      </c>
      <c r="B1" s="52" t="s">
        <v>202</v>
      </c>
      <c r="C1" s="75">
        <v>2</v>
      </c>
      <c r="D1" s="75">
        <v>5</v>
      </c>
      <c r="E1" s="75">
        <v>1</v>
      </c>
      <c r="F1" s="57">
        <v>6</v>
      </c>
      <c r="G1" s="57">
        <v>8</v>
      </c>
      <c r="H1" s="57"/>
      <c r="I1" s="75">
        <v>1</v>
      </c>
      <c r="J1" s="57">
        <v>7</v>
      </c>
      <c r="K1" s="57">
        <v>7</v>
      </c>
      <c r="L1" s="57"/>
      <c r="M1" s="57">
        <v>8</v>
      </c>
      <c r="N1" s="57"/>
      <c r="O1" s="75">
        <v>1</v>
      </c>
      <c r="P1" s="75">
        <v>4</v>
      </c>
      <c r="Q1" s="75">
        <v>3</v>
      </c>
      <c r="R1" s="75">
        <v>6</v>
      </c>
      <c r="S1" s="57">
        <v>9</v>
      </c>
      <c r="T1" s="57">
        <v>6</v>
      </c>
      <c r="U1" s="47">
        <f aca="true" t="shared" si="1" ref="U1:U15">AVERAGE(C1:T1)</f>
        <v>4.933333333333334</v>
      </c>
      <c r="V1" s="8">
        <f aca="true" t="shared" si="2" ref="V1:V14">ROUND(U1,0)</f>
        <v>5</v>
      </c>
      <c r="W1" s="1" t="s">
        <v>32</v>
      </c>
      <c r="X1" s="1">
        <f>COUNTIF(V1:V15,"&gt;8")</f>
        <v>0</v>
      </c>
      <c r="Y1" s="66">
        <f>X1/$B$17</f>
        <v>0</v>
      </c>
    </row>
    <row r="2" spans="1:25" ht="12.75">
      <c r="A2" s="3">
        <f t="shared" si="0"/>
        <v>5.3076923076923075</v>
      </c>
      <c r="B2" s="52" t="s">
        <v>133</v>
      </c>
      <c r="C2" s="75">
        <v>1</v>
      </c>
      <c r="D2" s="75">
        <v>5</v>
      </c>
      <c r="E2" s="75">
        <v>1</v>
      </c>
      <c r="F2" s="57">
        <v>4</v>
      </c>
      <c r="G2" s="57">
        <v>4</v>
      </c>
      <c r="H2" s="57"/>
      <c r="I2" s="75">
        <v>1</v>
      </c>
      <c r="J2" s="57">
        <v>7</v>
      </c>
      <c r="K2" s="57">
        <v>7</v>
      </c>
      <c r="L2" s="57"/>
      <c r="M2" s="57">
        <v>9</v>
      </c>
      <c r="N2" s="57"/>
      <c r="O2" s="57">
        <v>9</v>
      </c>
      <c r="P2" s="57"/>
      <c r="Q2" s="75">
        <v>4</v>
      </c>
      <c r="R2" s="75"/>
      <c r="S2" s="57">
        <v>8</v>
      </c>
      <c r="T2" s="57">
        <v>9</v>
      </c>
      <c r="U2" s="47">
        <f t="shared" si="1"/>
        <v>5.3076923076923075</v>
      </c>
      <c r="V2" s="8">
        <f t="shared" si="2"/>
        <v>5</v>
      </c>
      <c r="W2" s="1" t="s">
        <v>33</v>
      </c>
      <c r="X2" s="67">
        <f>COUNTIF(V1:V15,7)+COUNTIF(V1:V15,8)</f>
        <v>3</v>
      </c>
      <c r="Y2" s="66">
        <f>X2/$B$17</f>
        <v>0.2</v>
      </c>
    </row>
    <row r="3" spans="1:25" ht="12.75">
      <c r="A3" s="3">
        <f t="shared" si="0"/>
        <v>4.666666666666667</v>
      </c>
      <c r="B3" s="52" t="s">
        <v>134</v>
      </c>
      <c r="C3" s="75">
        <v>1</v>
      </c>
      <c r="D3" s="75">
        <v>4</v>
      </c>
      <c r="E3" s="75">
        <v>1</v>
      </c>
      <c r="F3" s="57">
        <v>6</v>
      </c>
      <c r="G3" s="75">
        <v>3</v>
      </c>
      <c r="H3" s="57">
        <v>5</v>
      </c>
      <c r="I3" s="75">
        <v>7</v>
      </c>
      <c r="J3" s="80"/>
      <c r="K3" s="75">
        <v>1</v>
      </c>
      <c r="L3" s="57">
        <v>6</v>
      </c>
      <c r="M3" s="75">
        <v>7</v>
      </c>
      <c r="N3" s="57"/>
      <c r="O3" s="75">
        <v>6</v>
      </c>
      <c r="P3" s="80"/>
      <c r="Q3" s="75">
        <v>3</v>
      </c>
      <c r="R3" s="75">
        <v>5</v>
      </c>
      <c r="S3" s="57">
        <v>7</v>
      </c>
      <c r="T3" s="57">
        <v>8</v>
      </c>
      <c r="U3" s="43">
        <f t="shared" si="1"/>
        <v>4.666666666666667</v>
      </c>
      <c r="V3" s="8">
        <f t="shared" si="2"/>
        <v>5</v>
      </c>
      <c r="W3" s="1" t="s">
        <v>34</v>
      </c>
      <c r="X3" s="67">
        <f>COUNTIF(V1:V15,4)+COUNTIF(V1:V15,5)+COUNTIF(V1:V15,6)</f>
        <v>11</v>
      </c>
      <c r="Y3" s="66">
        <f>X3/$B$17</f>
        <v>0.7333333333333333</v>
      </c>
    </row>
    <row r="4" spans="1:25" ht="12.75">
      <c r="A4" s="3">
        <f t="shared" si="0"/>
        <v>5.357142857142857</v>
      </c>
      <c r="B4" s="52" t="s">
        <v>135</v>
      </c>
      <c r="C4" s="74">
        <v>2</v>
      </c>
      <c r="D4" s="74">
        <v>6</v>
      </c>
      <c r="E4" s="74">
        <v>1</v>
      </c>
      <c r="F4" s="55">
        <v>4</v>
      </c>
      <c r="G4" s="55">
        <v>8</v>
      </c>
      <c r="H4" s="55"/>
      <c r="I4" s="74">
        <v>1</v>
      </c>
      <c r="J4" s="55">
        <v>7</v>
      </c>
      <c r="K4" s="55">
        <v>6</v>
      </c>
      <c r="L4" s="55"/>
      <c r="M4" s="55">
        <v>7</v>
      </c>
      <c r="N4" s="55"/>
      <c r="O4" s="55">
        <v>8</v>
      </c>
      <c r="P4" s="55"/>
      <c r="Q4" s="74">
        <v>3</v>
      </c>
      <c r="R4" s="75">
        <v>4</v>
      </c>
      <c r="S4" s="57">
        <v>9</v>
      </c>
      <c r="T4" s="57">
        <v>9</v>
      </c>
      <c r="U4" s="43">
        <f t="shared" si="1"/>
        <v>5.357142857142857</v>
      </c>
      <c r="V4" s="8">
        <f t="shared" si="2"/>
        <v>5</v>
      </c>
      <c r="W4" s="1" t="s">
        <v>35</v>
      </c>
      <c r="X4" s="1">
        <f>COUNTIF(V1:V15,"&lt;4")</f>
        <v>1</v>
      </c>
      <c r="Y4" s="66">
        <f>X4/$B$17</f>
        <v>0.06666666666666667</v>
      </c>
    </row>
    <row r="5" spans="1:25" ht="12.75">
      <c r="A5" s="3">
        <f t="shared" si="0"/>
        <v>5.833333333333333</v>
      </c>
      <c r="B5" s="2" t="s">
        <v>136</v>
      </c>
      <c r="C5" s="74">
        <v>2</v>
      </c>
      <c r="D5" s="74">
        <v>4</v>
      </c>
      <c r="E5" s="74">
        <v>7</v>
      </c>
      <c r="F5" s="55"/>
      <c r="G5" s="55">
        <v>8</v>
      </c>
      <c r="H5" s="55"/>
      <c r="I5" s="74">
        <v>1</v>
      </c>
      <c r="J5" s="55">
        <v>6</v>
      </c>
      <c r="K5" s="55">
        <v>6</v>
      </c>
      <c r="L5" s="55"/>
      <c r="M5" s="55">
        <v>7</v>
      </c>
      <c r="N5" s="55"/>
      <c r="O5" s="55">
        <v>9</v>
      </c>
      <c r="P5" s="55"/>
      <c r="Q5" s="55">
        <v>4</v>
      </c>
      <c r="R5" s="55"/>
      <c r="S5" s="55">
        <v>8</v>
      </c>
      <c r="T5" s="55">
        <v>8</v>
      </c>
      <c r="U5" s="43">
        <f t="shared" si="1"/>
        <v>5.833333333333333</v>
      </c>
      <c r="V5" s="8">
        <f t="shared" si="2"/>
        <v>6</v>
      </c>
      <c r="W5" s="68" t="s">
        <v>36</v>
      </c>
      <c r="X5" s="1">
        <f>$B$17-SUM(X1:X4)</f>
        <v>0</v>
      </c>
      <c r="Y5" s="66">
        <f>X5/$B$17</f>
        <v>0</v>
      </c>
    </row>
    <row r="6" spans="1:22" ht="12.75">
      <c r="A6" s="3">
        <f t="shared" si="0"/>
        <v>6.636363636363637</v>
      </c>
      <c r="B6" s="2" t="s">
        <v>137</v>
      </c>
      <c r="C6" s="75">
        <v>3</v>
      </c>
      <c r="D6" s="75">
        <v>4</v>
      </c>
      <c r="E6" s="75">
        <v>5</v>
      </c>
      <c r="F6" s="57"/>
      <c r="G6" s="57">
        <v>6</v>
      </c>
      <c r="H6" s="57"/>
      <c r="I6" s="75">
        <v>7</v>
      </c>
      <c r="J6" s="57"/>
      <c r="K6" s="57">
        <v>7</v>
      </c>
      <c r="L6" s="57"/>
      <c r="M6" s="57">
        <v>8</v>
      </c>
      <c r="N6" s="57"/>
      <c r="O6" s="57">
        <v>8</v>
      </c>
      <c r="P6" s="57"/>
      <c r="Q6" s="75">
        <v>7</v>
      </c>
      <c r="R6" s="75"/>
      <c r="S6" s="57">
        <v>9</v>
      </c>
      <c r="T6" s="57">
        <v>9</v>
      </c>
      <c r="U6" s="43">
        <f t="shared" si="1"/>
        <v>6.636363636363637</v>
      </c>
      <c r="V6" s="8">
        <f t="shared" si="2"/>
        <v>7</v>
      </c>
    </row>
    <row r="7" spans="1:22" ht="12.75">
      <c r="A7" s="3">
        <f t="shared" si="0"/>
        <v>5.071428571428571</v>
      </c>
      <c r="B7" s="2" t="s">
        <v>138</v>
      </c>
      <c r="C7" s="74">
        <v>4</v>
      </c>
      <c r="D7" s="74"/>
      <c r="E7" s="74">
        <v>1</v>
      </c>
      <c r="F7" s="55">
        <v>6</v>
      </c>
      <c r="G7" s="55">
        <v>8</v>
      </c>
      <c r="H7" s="55"/>
      <c r="I7" s="74">
        <v>1</v>
      </c>
      <c r="J7" s="55">
        <v>7</v>
      </c>
      <c r="K7" s="55">
        <v>7</v>
      </c>
      <c r="L7" s="55"/>
      <c r="M7" s="55">
        <v>8</v>
      </c>
      <c r="N7" s="55"/>
      <c r="O7" s="74">
        <v>1</v>
      </c>
      <c r="P7" s="55">
        <v>4</v>
      </c>
      <c r="Q7" s="74">
        <v>3</v>
      </c>
      <c r="R7" s="74">
        <v>6</v>
      </c>
      <c r="S7" s="55">
        <v>9</v>
      </c>
      <c r="T7" s="55">
        <v>6</v>
      </c>
      <c r="U7" s="43">
        <f t="shared" si="1"/>
        <v>5.071428571428571</v>
      </c>
      <c r="V7" s="8">
        <f t="shared" si="2"/>
        <v>5</v>
      </c>
    </row>
    <row r="8" spans="1:22" ht="12.75">
      <c r="A8" s="3">
        <f t="shared" si="0"/>
        <v>4.714285714285714</v>
      </c>
      <c r="B8" s="2" t="s">
        <v>139</v>
      </c>
      <c r="C8" s="74">
        <v>3</v>
      </c>
      <c r="D8" s="74">
        <v>4</v>
      </c>
      <c r="E8" s="74">
        <v>6</v>
      </c>
      <c r="F8" s="55"/>
      <c r="G8" s="55">
        <v>5</v>
      </c>
      <c r="H8" s="55"/>
      <c r="I8" s="74">
        <v>1</v>
      </c>
      <c r="J8" s="55">
        <v>7</v>
      </c>
      <c r="K8" s="74">
        <v>1</v>
      </c>
      <c r="L8" s="55">
        <v>6</v>
      </c>
      <c r="M8" s="74">
        <v>7</v>
      </c>
      <c r="N8" s="55"/>
      <c r="O8" s="74">
        <v>1</v>
      </c>
      <c r="P8" s="55">
        <v>6</v>
      </c>
      <c r="Q8" s="74">
        <v>4</v>
      </c>
      <c r="R8" s="78"/>
      <c r="S8" s="55">
        <v>7</v>
      </c>
      <c r="T8" s="55">
        <v>8</v>
      </c>
      <c r="U8" s="43">
        <f t="shared" si="1"/>
        <v>4.714285714285714</v>
      </c>
      <c r="V8" s="8">
        <f t="shared" si="2"/>
        <v>5</v>
      </c>
    </row>
    <row r="9" spans="1:22" ht="12.75">
      <c r="A9" s="3">
        <f t="shared" si="0"/>
        <v>6.5</v>
      </c>
      <c r="B9" s="2" t="s">
        <v>140</v>
      </c>
      <c r="C9" s="74">
        <v>4</v>
      </c>
      <c r="D9" s="74"/>
      <c r="E9" s="55">
        <v>5</v>
      </c>
      <c r="F9" s="55"/>
      <c r="G9" s="55">
        <v>5</v>
      </c>
      <c r="H9" s="55"/>
      <c r="I9" s="55">
        <v>8</v>
      </c>
      <c r="J9" s="55"/>
      <c r="K9" s="55">
        <v>9</v>
      </c>
      <c r="L9" s="55"/>
      <c r="M9" s="55">
        <v>10</v>
      </c>
      <c r="N9" s="55"/>
      <c r="O9" s="55">
        <v>5</v>
      </c>
      <c r="P9" s="55"/>
      <c r="Q9" s="55">
        <v>6</v>
      </c>
      <c r="R9" s="55"/>
      <c r="S9" s="55">
        <v>6</v>
      </c>
      <c r="T9" s="55">
        <v>7</v>
      </c>
      <c r="U9" s="43">
        <f t="shared" si="1"/>
        <v>6.5</v>
      </c>
      <c r="V9" s="8">
        <f t="shared" si="2"/>
        <v>7</v>
      </c>
    </row>
    <row r="10" spans="1:22" ht="12.75">
      <c r="A10" s="3">
        <f t="shared" si="0"/>
        <v>5.538461538461538</v>
      </c>
      <c r="B10" s="2" t="s">
        <v>141</v>
      </c>
      <c r="C10" s="74">
        <v>1</v>
      </c>
      <c r="D10" s="74">
        <v>5</v>
      </c>
      <c r="E10" s="74">
        <v>1</v>
      </c>
      <c r="F10" s="55">
        <v>7</v>
      </c>
      <c r="G10" s="55">
        <v>9</v>
      </c>
      <c r="H10" s="55"/>
      <c r="I10" s="74">
        <v>1</v>
      </c>
      <c r="J10" s="55">
        <v>6</v>
      </c>
      <c r="K10" s="55">
        <v>6</v>
      </c>
      <c r="L10" s="55"/>
      <c r="M10" s="55">
        <v>7</v>
      </c>
      <c r="N10" s="55"/>
      <c r="O10" s="55">
        <v>9</v>
      </c>
      <c r="P10" s="55"/>
      <c r="Q10" s="55">
        <v>4</v>
      </c>
      <c r="R10" s="55"/>
      <c r="S10" s="55">
        <v>8</v>
      </c>
      <c r="T10" s="55">
        <v>8</v>
      </c>
      <c r="U10" s="43">
        <f t="shared" si="1"/>
        <v>5.538461538461538</v>
      </c>
      <c r="V10" s="8">
        <f t="shared" si="2"/>
        <v>6</v>
      </c>
    </row>
    <row r="11" spans="1:22" ht="12.75">
      <c r="A11" s="3">
        <f t="shared" si="0"/>
        <v>7.2727272727272725</v>
      </c>
      <c r="B11" s="2" t="s">
        <v>142</v>
      </c>
      <c r="C11" s="74">
        <v>3</v>
      </c>
      <c r="D11" s="74">
        <v>5</v>
      </c>
      <c r="E11" s="55">
        <v>6</v>
      </c>
      <c r="F11" s="55"/>
      <c r="G11" s="55">
        <v>7</v>
      </c>
      <c r="H11" s="55"/>
      <c r="I11" s="55">
        <v>8</v>
      </c>
      <c r="J11" s="55"/>
      <c r="K11" s="55">
        <v>9</v>
      </c>
      <c r="L11" s="55"/>
      <c r="M11" s="55">
        <v>9</v>
      </c>
      <c r="N11" s="55"/>
      <c r="O11" s="55">
        <v>9</v>
      </c>
      <c r="P11" s="55"/>
      <c r="Q11" s="55">
        <v>5</v>
      </c>
      <c r="R11" s="55"/>
      <c r="S11" s="55">
        <v>10</v>
      </c>
      <c r="T11" s="55">
        <v>9</v>
      </c>
      <c r="U11" s="43">
        <f t="shared" si="1"/>
        <v>7.2727272727272725</v>
      </c>
      <c r="V11" s="8">
        <f t="shared" si="2"/>
        <v>7</v>
      </c>
    </row>
    <row r="12" spans="1:22" ht="12.75">
      <c r="A12" s="3">
        <f t="shared" si="0"/>
        <v>5.071428571428571</v>
      </c>
      <c r="B12" s="2" t="s">
        <v>143</v>
      </c>
      <c r="C12" s="74">
        <v>2</v>
      </c>
      <c r="D12" s="74">
        <v>5</v>
      </c>
      <c r="E12" s="74">
        <v>1</v>
      </c>
      <c r="F12" s="55">
        <v>4</v>
      </c>
      <c r="G12" s="74">
        <v>1</v>
      </c>
      <c r="H12" s="55">
        <v>7</v>
      </c>
      <c r="I12" s="55">
        <v>6</v>
      </c>
      <c r="J12" s="55"/>
      <c r="K12" s="55">
        <v>5</v>
      </c>
      <c r="L12" s="55"/>
      <c r="M12" s="74">
        <v>1</v>
      </c>
      <c r="N12" s="55">
        <v>7</v>
      </c>
      <c r="O12" s="55">
        <v>9</v>
      </c>
      <c r="P12" s="55"/>
      <c r="Q12" s="55">
        <v>5</v>
      </c>
      <c r="R12" s="55"/>
      <c r="S12" s="55">
        <v>9</v>
      </c>
      <c r="T12" s="55">
        <v>9</v>
      </c>
      <c r="U12" s="43">
        <f t="shared" si="1"/>
        <v>5.071428571428571</v>
      </c>
      <c r="V12" s="8">
        <f t="shared" si="2"/>
        <v>5</v>
      </c>
    </row>
    <row r="13" spans="1:22" ht="12.75">
      <c r="A13" s="3">
        <f t="shared" si="0"/>
        <v>5.5</v>
      </c>
      <c r="B13" s="2" t="s">
        <v>144</v>
      </c>
      <c r="C13" s="74">
        <v>4</v>
      </c>
      <c r="D13" s="74"/>
      <c r="E13" s="74">
        <v>2</v>
      </c>
      <c r="F13" s="74">
        <v>4</v>
      </c>
      <c r="G13" s="55">
        <v>9</v>
      </c>
      <c r="H13" s="55"/>
      <c r="I13" s="55">
        <v>4</v>
      </c>
      <c r="J13" s="55"/>
      <c r="K13" s="74">
        <v>8</v>
      </c>
      <c r="L13" s="55"/>
      <c r="M13" s="74">
        <v>7</v>
      </c>
      <c r="N13" s="78"/>
      <c r="O13" s="74">
        <v>1</v>
      </c>
      <c r="P13" s="55">
        <v>7</v>
      </c>
      <c r="Q13" s="55">
        <v>4</v>
      </c>
      <c r="R13" s="55"/>
      <c r="S13" s="55">
        <v>8</v>
      </c>
      <c r="T13" s="55">
        <v>8</v>
      </c>
      <c r="U13" s="43">
        <f t="shared" si="1"/>
        <v>5.5</v>
      </c>
      <c r="V13" s="8">
        <f t="shared" si="2"/>
        <v>6</v>
      </c>
    </row>
    <row r="14" spans="1:22" ht="12.75">
      <c r="A14" s="3">
        <f t="shared" si="0"/>
        <v>4</v>
      </c>
      <c r="B14" s="2" t="s">
        <v>145</v>
      </c>
      <c r="C14" s="74">
        <v>2</v>
      </c>
      <c r="D14" s="74">
        <v>4</v>
      </c>
      <c r="E14" s="74">
        <v>1</v>
      </c>
      <c r="F14" s="55">
        <v>6</v>
      </c>
      <c r="G14" s="55">
        <v>4</v>
      </c>
      <c r="H14" s="55"/>
      <c r="I14" s="74">
        <v>1</v>
      </c>
      <c r="J14" s="55">
        <v>6</v>
      </c>
      <c r="K14" s="74">
        <v>1</v>
      </c>
      <c r="L14" s="55">
        <v>7</v>
      </c>
      <c r="M14" s="74">
        <v>1</v>
      </c>
      <c r="N14" s="55">
        <v>6</v>
      </c>
      <c r="O14" s="74">
        <v>1</v>
      </c>
      <c r="P14" s="55">
        <v>6</v>
      </c>
      <c r="Q14" s="74">
        <v>3</v>
      </c>
      <c r="R14" s="74">
        <v>4</v>
      </c>
      <c r="S14" s="55">
        <v>7</v>
      </c>
      <c r="T14" s="55">
        <v>8</v>
      </c>
      <c r="U14" s="43">
        <f t="shared" si="1"/>
        <v>4</v>
      </c>
      <c r="V14" s="8">
        <f t="shared" si="2"/>
        <v>4</v>
      </c>
    </row>
    <row r="15" spans="1:22" ht="12.75">
      <c r="A15" s="3">
        <f>U15</f>
        <v>3.9166666666666665</v>
      </c>
      <c r="B15" s="2" t="s">
        <v>201</v>
      </c>
      <c r="C15" s="78">
        <v>3</v>
      </c>
      <c r="D15" s="74"/>
      <c r="E15" s="74">
        <v>1</v>
      </c>
      <c r="F15" s="74">
        <v>6</v>
      </c>
      <c r="G15" s="55">
        <v>4</v>
      </c>
      <c r="H15" s="55"/>
      <c r="I15" s="74">
        <v>1</v>
      </c>
      <c r="J15" s="55">
        <v>7</v>
      </c>
      <c r="K15" s="55">
        <v>6</v>
      </c>
      <c r="L15" s="55"/>
      <c r="M15" s="55">
        <v>7</v>
      </c>
      <c r="N15" s="55"/>
      <c r="O15" s="55">
        <v>8</v>
      </c>
      <c r="P15" s="55"/>
      <c r="Q15" s="78">
        <v>2</v>
      </c>
      <c r="R15" s="78"/>
      <c r="S15" s="78">
        <v>1</v>
      </c>
      <c r="T15" s="78">
        <v>1</v>
      </c>
      <c r="U15" s="43">
        <f t="shared" si="1"/>
        <v>3.9166666666666665</v>
      </c>
      <c r="V15" s="8">
        <v>0</v>
      </c>
    </row>
    <row r="16" spans="2:22" s="5" customFormat="1" ht="12.75">
      <c r="B16" s="6" t="s">
        <v>0</v>
      </c>
      <c r="C16" s="11">
        <f aca="true" t="shared" si="3" ref="C16:V16">AVERAGE(C1:C15)</f>
        <v>2.466666666666667</v>
      </c>
      <c r="D16" s="11">
        <f t="shared" si="3"/>
        <v>4.636363636363637</v>
      </c>
      <c r="E16" s="11">
        <f t="shared" si="3"/>
        <v>2.6666666666666665</v>
      </c>
      <c r="F16" s="11">
        <f t="shared" si="3"/>
        <v>5.3</v>
      </c>
      <c r="G16" s="11">
        <f t="shared" si="3"/>
        <v>5.933333333333334</v>
      </c>
      <c r="H16" s="11">
        <f t="shared" si="3"/>
        <v>6</v>
      </c>
      <c r="I16" s="11">
        <f t="shared" si="3"/>
        <v>3.2666666666666666</v>
      </c>
      <c r="J16" s="11">
        <f t="shared" si="3"/>
        <v>6.666666666666667</v>
      </c>
      <c r="K16" s="11">
        <f t="shared" si="3"/>
        <v>5.733333333333333</v>
      </c>
      <c r="L16" s="11">
        <f t="shared" si="3"/>
        <v>6.333333333333333</v>
      </c>
      <c r="M16" s="11">
        <f t="shared" si="3"/>
        <v>6.866666666666666</v>
      </c>
      <c r="N16" s="11">
        <f t="shared" si="3"/>
        <v>6.5</v>
      </c>
      <c r="O16" s="11">
        <f t="shared" si="3"/>
        <v>5.666666666666667</v>
      </c>
      <c r="P16" s="11">
        <f t="shared" si="3"/>
        <v>5.4</v>
      </c>
      <c r="Q16" s="11">
        <f t="shared" si="3"/>
        <v>4</v>
      </c>
      <c r="R16" s="11"/>
      <c r="S16" s="11">
        <f t="shared" si="3"/>
        <v>7.666666666666667</v>
      </c>
      <c r="T16" s="11">
        <f t="shared" si="3"/>
        <v>7.533333333333333</v>
      </c>
      <c r="U16" s="44">
        <f t="shared" si="3"/>
        <v>5.3546353646353655</v>
      </c>
      <c r="V16" s="44">
        <f t="shared" si="3"/>
        <v>5.2</v>
      </c>
    </row>
    <row r="17" spans="2:22" s="5" customFormat="1" ht="12.75">
      <c r="B17" s="6">
        <v>15</v>
      </c>
      <c r="C17" s="13" t="s">
        <v>79</v>
      </c>
      <c r="D17" s="13" t="s">
        <v>213</v>
      </c>
      <c r="E17" s="13" t="s">
        <v>80</v>
      </c>
      <c r="F17" s="13" t="s">
        <v>212</v>
      </c>
      <c r="G17" s="13" t="s">
        <v>81</v>
      </c>
      <c r="H17" s="13" t="s">
        <v>214</v>
      </c>
      <c r="I17" s="13" t="s">
        <v>82</v>
      </c>
      <c r="J17" s="13" t="s">
        <v>203</v>
      </c>
      <c r="K17" s="13" t="s">
        <v>83</v>
      </c>
      <c r="L17" s="13" t="s">
        <v>204</v>
      </c>
      <c r="M17" s="13" t="s">
        <v>84</v>
      </c>
      <c r="N17" s="13" t="s">
        <v>230</v>
      </c>
      <c r="O17" s="13" t="s">
        <v>85</v>
      </c>
      <c r="P17" s="7" t="s">
        <v>231</v>
      </c>
      <c r="Q17" s="7" t="s">
        <v>86</v>
      </c>
      <c r="R17" s="7" t="s">
        <v>232</v>
      </c>
      <c r="S17" s="13" t="s">
        <v>87</v>
      </c>
      <c r="T17" s="13" t="s">
        <v>88</v>
      </c>
      <c r="U17" s="45" t="s">
        <v>22</v>
      </c>
      <c r="V17" s="9" t="s">
        <v>21</v>
      </c>
    </row>
    <row r="18" spans="2:22" ht="12.75">
      <c r="B18" s="4" t="s">
        <v>48</v>
      </c>
      <c r="C18" s="82">
        <v>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46">
        <f>V18/B17</f>
        <v>0.9333333333333333</v>
      </c>
      <c r="V18" s="8">
        <f>COUNTIF(V1:V15,"&gt;3")</f>
        <v>14</v>
      </c>
    </row>
    <row r="19" spans="2:22" ht="12.75">
      <c r="B19" s="4" t="s">
        <v>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"/>
      <c r="R19" s="13"/>
      <c r="S19" s="13"/>
      <c r="T19" s="13"/>
      <c r="U19" s="46">
        <f>V19/B17</f>
        <v>0.2</v>
      </c>
      <c r="V19" s="8">
        <f>COUNTIF(V1:V15,"&gt;6")</f>
        <v>3</v>
      </c>
    </row>
    <row r="23" spans="25:27" ht="12.75">
      <c r="Y23" s="73"/>
      <c r="Z23" s="73"/>
      <c r="AA23" s="3"/>
    </row>
  </sheetData>
  <sheetProtection/>
  <mergeCells count="1">
    <mergeCell ref="C18:T18"/>
  </mergeCells>
  <conditionalFormatting sqref="V1:V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1:U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B1">
      <selection activeCell="I1" sqref="I1:I13"/>
    </sheetView>
  </sheetViews>
  <sheetFormatPr defaultColWidth="9.00390625" defaultRowHeight="12.75"/>
  <cols>
    <col min="1" max="1" width="9.375" style="0" hidden="1" customWidth="1"/>
    <col min="2" max="2" width="21.75390625" style="0" customWidth="1"/>
    <col min="3" max="4" width="4.625" style="0" bestFit="1" customWidth="1"/>
    <col min="5" max="6" width="5.625" style="0" bestFit="1" customWidth="1"/>
    <col min="7" max="7" width="7.875" style="0" bestFit="1" customWidth="1"/>
    <col min="8" max="8" width="9.125" style="3" customWidth="1"/>
    <col min="9" max="9" width="9.125" style="10" customWidth="1"/>
  </cols>
  <sheetData>
    <row r="1" spans="1:12" ht="12.75">
      <c r="A1" s="3">
        <f aca="true" t="shared" si="0" ref="A1:A13">H1</f>
        <v>4.6</v>
      </c>
      <c r="B1" s="2" t="s">
        <v>156</v>
      </c>
      <c r="C1" s="1">
        <v>4</v>
      </c>
      <c r="D1" s="1">
        <v>5</v>
      </c>
      <c r="E1" s="1">
        <v>4</v>
      </c>
      <c r="F1" s="1">
        <v>5</v>
      </c>
      <c r="G1" s="1">
        <v>5</v>
      </c>
      <c r="H1" s="43">
        <f aca="true" t="shared" si="1" ref="H1:H13">AVERAGE(C1:G1)</f>
        <v>4.6</v>
      </c>
      <c r="I1" s="8">
        <f aca="true" t="shared" si="2" ref="I1:I13">ROUND(H1,0)</f>
        <v>5</v>
      </c>
      <c r="J1" s="1" t="s">
        <v>32</v>
      </c>
      <c r="K1" s="1">
        <f>COUNTIF(I1:I13,"&gt;8")</f>
        <v>3</v>
      </c>
      <c r="L1" s="66">
        <f>K1/$B$15</f>
        <v>0.23076923076923078</v>
      </c>
    </row>
    <row r="2" spans="1:12" ht="12.75">
      <c r="A2" s="3">
        <f t="shared" si="0"/>
        <v>6.6</v>
      </c>
      <c r="B2" s="2" t="s">
        <v>146</v>
      </c>
      <c r="C2" s="1">
        <v>6</v>
      </c>
      <c r="D2" s="1">
        <v>6</v>
      </c>
      <c r="E2" s="1">
        <v>5</v>
      </c>
      <c r="F2" s="1">
        <v>8</v>
      </c>
      <c r="G2" s="1">
        <v>8</v>
      </c>
      <c r="H2" s="43">
        <f t="shared" si="1"/>
        <v>6.6</v>
      </c>
      <c r="I2" s="8">
        <f t="shared" si="2"/>
        <v>7</v>
      </c>
      <c r="J2" s="1" t="s">
        <v>33</v>
      </c>
      <c r="K2" s="67">
        <f>COUNTIF(I1:I13,7)+COUNTIF(I1:I13,8)</f>
        <v>2</v>
      </c>
      <c r="L2" s="66">
        <f>K2/$B$15</f>
        <v>0.15384615384615385</v>
      </c>
    </row>
    <row r="3" spans="1:12" ht="12.75">
      <c r="A3" s="3">
        <f t="shared" si="0"/>
        <v>4.6</v>
      </c>
      <c r="B3" s="2" t="s">
        <v>147</v>
      </c>
      <c r="C3" s="1">
        <v>4</v>
      </c>
      <c r="D3" s="1">
        <v>4</v>
      </c>
      <c r="E3" s="1">
        <v>5</v>
      </c>
      <c r="F3" s="1">
        <v>4</v>
      </c>
      <c r="G3" s="1">
        <v>6</v>
      </c>
      <c r="H3" s="43">
        <f t="shared" si="1"/>
        <v>4.6</v>
      </c>
      <c r="I3" s="8">
        <f t="shared" si="2"/>
        <v>5</v>
      </c>
      <c r="J3" s="1" t="s">
        <v>34</v>
      </c>
      <c r="K3" s="67">
        <f>COUNTIF(I1:I13,4)+COUNTIF(I1:I13,5)+COUNTIF(I1:I13,6)</f>
        <v>7</v>
      </c>
      <c r="L3" s="66">
        <f>K3/$B$15</f>
        <v>0.5384615384615384</v>
      </c>
    </row>
    <row r="4" spans="1:12" ht="12.75">
      <c r="A4" s="3">
        <f t="shared" si="0"/>
        <v>5.6</v>
      </c>
      <c r="B4" s="2" t="s">
        <v>148</v>
      </c>
      <c r="C4" s="1">
        <v>5</v>
      </c>
      <c r="D4" s="1">
        <v>6</v>
      </c>
      <c r="E4" s="1">
        <v>5</v>
      </c>
      <c r="F4" s="1">
        <v>6</v>
      </c>
      <c r="G4" s="1">
        <v>6</v>
      </c>
      <c r="H4" s="43">
        <f t="shared" si="1"/>
        <v>5.6</v>
      </c>
      <c r="I4" s="8">
        <f t="shared" si="2"/>
        <v>6</v>
      </c>
      <c r="J4" s="1" t="s">
        <v>35</v>
      </c>
      <c r="K4" s="1">
        <f>COUNTIF(I1:I13,"&lt;4")</f>
        <v>1</v>
      </c>
      <c r="L4" s="66">
        <f>K4/$B$15</f>
        <v>0.07692307692307693</v>
      </c>
    </row>
    <row r="5" spans="1:12" ht="12.75">
      <c r="A5" s="3">
        <f t="shared" si="0"/>
        <v>0</v>
      </c>
      <c r="B5" s="2" t="s">
        <v>149</v>
      </c>
      <c r="C5" s="76">
        <v>0</v>
      </c>
      <c r="D5" s="78" t="s">
        <v>200</v>
      </c>
      <c r="E5" s="78" t="s">
        <v>200</v>
      </c>
      <c r="F5" s="78" t="s">
        <v>200</v>
      </c>
      <c r="G5" s="78" t="s">
        <v>200</v>
      </c>
      <c r="H5" s="43">
        <f t="shared" si="1"/>
        <v>0</v>
      </c>
      <c r="I5" s="8">
        <f t="shared" si="2"/>
        <v>0</v>
      </c>
      <c r="J5" s="68" t="s">
        <v>36</v>
      </c>
      <c r="K5" s="1">
        <f>$B$15-SUM(K1:K4)</f>
        <v>0</v>
      </c>
      <c r="L5" s="66">
        <f>K5/$B$15</f>
        <v>0</v>
      </c>
    </row>
    <row r="6" spans="1:9" ht="12.75">
      <c r="A6" s="3">
        <f t="shared" si="0"/>
        <v>5.6</v>
      </c>
      <c r="B6" s="2" t="s">
        <v>150</v>
      </c>
      <c r="C6" s="1">
        <v>6</v>
      </c>
      <c r="D6" s="1">
        <v>4</v>
      </c>
      <c r="E6" s="1">
        <v>6</v>
      </c>
      <c r="F6" s="1">
        <v>6</v>
      </c>
      <c r="G6" s="1">
        <v>6</v>
      </c>
      <c r="H6" s="43">
        <f t="shared" si="1"/>
        <v>5.6</v>
      </c>
      <c r="I6" s="8">
        <f t="shared" si="2"/>
        <v>6</v>
      </c>
    </row>
    <row r="7" spans="1:9" ht="12.75">
      <c r="A7" s="3">
        <f t="shared" si="0"/>
        <v>4.6</v>
      </c>
      <c r="B7" s="2" t="s">
        <v>151</v>
      </c>
      <c r="C7" s="1">
        <v>6</v>
      </c>
      <c r="D7" s="1">
        <v>4</v>
      </c>
      <c r="E7" s="1">
        <v>4</v>
      </c>
      <c r="F7" s="1">
        <v>4</v>
      </c>
      <c r="G7" s="1">
        <v>5</v>
      </c>
      <c r="H7" s="43">
        <f t="shared" si="1"/>
        <v>4.6</v>
      </c>
      <c r="I7" s="8">
        <f t="shared" si="2"/>
        <v>5</v>
      </c>
    </row>
    <row r="8" spans="1:9" ht="12.75">
      <c r="A8" s="3">
        <f t="shared" si="0"/>
        <v>8.8</v>
      </c>
      <c r="B8" s="2" t="s">
        <v>152</v>
      </c>
      <c r="C8" s="1">
        <v>8</v>
      </c>
      <c r="D8" s="1">
        <v>7</v>
      </c>
      <c r="E8" s="1">
        <v>9</v>
      </c>
      <c r="F8" s="1">
        <v>10</v>
      </c>
      <c r="G8" s="1">
        <v>10</v>
      </c>
      <c r="H8" s="43">
        <f t="shared" si="1"/>
        <v>8.8</v>
      </c>
      <c r="I8" s="8">
        <f t="shared" si="2"/>
        <v>9</v>
      </c>
    </row>
    <row r="9" spans="1:9" ht="12.75">
      <c r="A9" s="3">
        <f t="shared" si="0"/>
        <v>8.8</v>
      </c>
      <c r="B9" s="2" t="s">
        <v>153</v>
      </c>
      <c r="C9" s="1">
        <v>7</v>
      </c>
      <c r="D9" s="1">
        <v>8</v>
      </c>
      <c r="E9" s="1">
        <v>10</v>
      </c>
      <c r="F9" s="1">
        <v>9</v>
      </c>
      <c r="G9" s="1">
        <v>10</v>
      </c>
      <c r="H9" s="43">
        <f t="shared" si="1"/>
        <v>8.8</v>
      </c>
      <c r="I9" s="8">
        <f t="shared" si="2"/>
        <v>9</v>
      </c>
    </row>
    <row r="10" spans="1:9" ht="12.75">
      <c r="A10" s="3">
        <f t="shared" si="0"/>
        <v>7.2</v>
      </c>
      <c r="B10" s="2" t="s">
        <v>154</v>
      </c>
      <c r="C10" s="1">
        <v>9</v>
      </c>
      <c r="D10" s="1">
        <v>8</v>
      </c>
      <c r="E10" s="1">
        <v>7</v>
      </c>
      <c r="F10" s="1">
        <v>6</v>
      </c>
      <c r="G10" s="1">
        <v>6</v>
      </c>
      <c r="H10" s="43">
        <f t="shared" si="1"/>
        <v>7.2</v>
      </c>
      <c r="I10" s="8">
        <f t="shared" si="2"/>
        <v>7</v>
      </c>
    </row>
    <row r="11" spans="1:9" ht="12.75">
      <c r="A11" s="3">
        <f t="shared" si="0"/>
        <v>4.6</v>
      </c>
      <c r="B11" s="2" t="s">
        <v>155</v>
      </c>
      <c r="C11" s="1">
        <v>4</v>
      </c>
      <c r="D11" s="1">
        <v>5</v>
      </c>
      <c r="E11" s="1">
        <v>4</v>
      </c>
      <c r="F11" s="1">
        <v>5</v>
      </c>
      <c r="G11" s="1">
        <v>5</v>
      </c>
      <c r="H11" s="43">
        <f t="shared" si="1"/>
        <v>4.6</v>
      </c>
      <c r="I11" s="8">
        <f t="shared" si="2"/>
        <v>5</v>
      </c>
    </row>
    <row r="12" spans="1:9" ht="12.75">
      <c r="A12" s="3">
        <f t="shared" si="0"/>
        <v>6</v>
      </c>
      <c r="B12" s="2" t="s">
        <v>157</v>
      </c>
      <c r="C12" s="1">
        <v>8</v>
      </c>
      <c r="D12" s="1">
        <v>6</v>
      </c>
      <c r="E12" s="1">
        <v>5</v>
      </c>
      <c r="F12" s="1">
        <v>6</v>
      </c>
      <c r="G12" s="1">
        <v>5</v>
      </c>
      <c r="H12" s="43">
        <f t="shared" si="1"/>
        <v>6</v>
      </c>
      <c r="I12" s="8">
        <f t="shared" si="2"/>
        <v>6</v>
      </c>
    </row>
    <row r="13" spans="1:9" ht="12.75">
      <c r="A13" s="3">
        <f t="shared" si="0"/>
        <v>9.8</v>
      </c>
      <c r="B13" s="52" t="s">
        <v>158</v>
      </c>
      <c r="C13" s="23">
        <v>10</v>
      </c>
      <c r="D13" s="23">
        <v>9</v>
      </c>
      <c r="E13" s="23">
        <v>10</v>
      </c>
      <c r="F13" s="23">
        <v>10</v>
      </c>
      <c r="G13" s="23">
        <v>10</v>
      </c>
      <c r="H13" s="47">
        <f t="shared" si="1"/>
        <v>9.8</v>
      </c>
      <c r="I13" s="48">
        <f t="shared" si="2"/>
        <v>10</v>
      </c>
    </row>
    <row r="14" spans="2:9" s="5" customFormat="1" ht="12.75">
      <c r="B14" s="6" t="s">
        <v>0</v>
      </c>
      <c r="C14" s="11">
        <f aca="true" t="shared" si="3" ref="C14:I14">AVERAGE(C1:C13)</f>
        <v>5.923076923076923</v>
      </c>
      <c r="D14" s="11">
        <f t="shared" si="3"/>
        <v>6</v>
      </c>
      <c r="E14" s="11">
        <f t="shared" si="3"/>
        <v>6.166666666666667</v>
      </c>
      <c r="F14" s="11">
        <f t="shared" si="3"/>
        <v>6.583333333333333</v>
      </c>
      <c r="G14" s="11">
        <f t="shared" si="3"/>
        <v>6.833333333333333</v>
      </c>
      <c r="H14" s="44">
        <f t="shared" si="3"/>
        <v>5.907692307692307</v>
      </c>
      <c r="I14" s="44">
        <f t="shared" si="3"/>
        <v>6.153846153846154</v>
      </c>
    </row>
    <row r="15" spans="2:9" s="5" customFormat="1" ht="12.75">
      <c r="B15" s="6">
        <v>13</v>
      </c>
      <c r="C15" s="7" t="s">
        <v>80</v>
      </c>
      <c r="D15" s="7" t="s">
        <v>82</v>
      </c>
      <c r="E15" s="7" t="s">
        <v>83</v>
      </c>
      <c r="F15" s="7" t="s">
        <v>116</v>
      </c>
      <c r="G15" s="7" t="s">
        <v>1</v>
      </c>
      <c r="H15" s="45" t="s">
        <v>22</v>
      </c>
      <c r="I15" s="9" t="s">
        <v>23</v>
      </c>
    </row>
    <row r="16" spans="2:9" ht="12.75">
      <c r="B16" s="4" t="s">
        <v>38</v>
      </c>
      <c r="C16" s="82" t="s">
        <v>51</v>
      </c>
      <c r="D16" s="83"/>
      <c r="E16" s="83"/>
      <c r="F16" s="83"/>
      <c r="G16" s="84"/>
      <c r="H16" s="46">
        <f>I16/B15</f>
        <v>0.9230769230769231</v>
      </c>
      <c r="I16" s="8">
        <f>COUNTIF(I1:I13,"&gt;3")</f>
        <v>12</v>
      </c>
    </row>
    <row r="17" spans="2:9" ht="12.75">
      <c r="B17" s="4" t="s">
        <v>50</v>
      </c>
      <c r="C17" s="4"/>
      <c r="D17" s="4"/>
      <c r="E17" s="4"/>
      <c r="F17" s="4"/>
      <c r="G17" s="4"/>
      <c r="H17" s="46">
        <f>I17/B15</f>
        <v>0.38461538461538464</v>
      </c>
      <c r="I17" s="8">
        <f>COUNTIF(I1:I13,"&gt;6")</f>
        <v>5</v>
      </c>
    </row>
  </sheetData>
  <sheetProtection/>
  <mergeCells count="1">
    <mergeCell ref="C16:G16"/>
  </mergeCells>
  <conditionalFormatting sqref="I1:I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H1:H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B1">
      <selection activeCell="J11" sqref="J11"/>
    </sheetView>
  </sheetViews>
  <sheetFormatPr defaultColWidth="9.00390625" defaultRowHeight="12.75"/>
  <cols>
    <col min="1" max="1" width="11.25390625" style="0" hidden="1" customWidth="1"/>
    <col min="2" max="2" width="23.875" style="0" customWidth="1"/>
    <col min="3" max="3" width="6.125" style="0" bestFit="1" customWidth="1"/>
    <col min="4" max="5" width="6.125" style="0" customWidth="1"/>
    <col min="6" max="6" width="5.00390625" style="0" bestFit="1" customWidth="1"/>
    <col min="7" max="10" width="6.125" style="0" bestFit="1" customWidth="1"/>
    <col min="11" max="11" width="5.875" style="0" bestFit="1" customWidth="1"/>
    <col min="12" max="14" width="6.125" style="0" bestFit="1" customWidth="1"/>
    <col min="15" max="15" width="6.125" style="0" customWidth="1"/>
    <col min="16" max="16" width="7.875" style="0" bestFit="1" customWidth="1"/>
    <col min="17" max="17" width="9.875" style="3" customWidth="1"/>
    <col min="18" max="18" width="12.125" style="10" bestFit="1" customWidth="1"/>
  </cols>
  <sheetData>
    <row r="1" spans="1:21" ht="12.75">
      <c r="A1" s="3">
        <f aca="true" t="shared" si="0" ref="A1:A14">Q1</f>
        <v>6.583333333333333</v>
      </c>
      <c r="B1" s="2" t="s">
        <v>173</v>
      </c>
      <c r="C1" s="55">
        <v>6</v>
      </c>
      <c r="D1" s="55"/>
      <c r="E1" s="55">
        <v>8</v>
      </c>
      <c r="F1" s="55"/>
      <c r="G1" s="55">
        <v>6</v>
      </c>
      <c r="H1" s="55">
        <v>5</v>
      </c>
      <c r="I1" s="55">
        <v>5</v>
      </c>
      <c r="J1" s="55">
        <v>4</v>
      </c>
      <c r="K1" s="55">
        <v>6</v>
      </c>
      <c r="L1" s="1">
        <v>6</v>
      </c>
      <c r="M1" s="1">
        <v>7</v>
      </c>
      <c r="N1" s="1">
        <v>9</v>
      </c>
      <c r="O1" s="1">
        <v>10</v>
      </c>
      <c r="P1" s="1">
        <v>7</v>
      </c>
      <c r="Q1" s="43">
        <f aca="true" t="shared" si="1" ref="Q1:Q14">AVERAGE(C1:P1)</f>
        <v>6.583333333333333</v>
      </c>
      <c r="R1" s="8">
        <f aca="true" t="shared" si="2" ref="R1:R14">ROUND(Q1,0)</f>
        <v>7</v>
      </c>
      <c r="S1" s="1" t="s">
        <v>32</v>
      </c>
      <c r="T1" s="1">
        <f>COUNTIF(R1:R14,"&gt;8")</f>
        <v>0</v>
      </c>
      <c r="U1" s="66">
        <f>T1/$B$16</f>
        <v>0</v>
      </c>
    </row>
    <row r="2" spans="1:21" ht="12.75">
      <c r="A2" s="3">
        <f t="shared" si="0"/>
        <v>4.916666666666667</v>
      </c>
      <c r="B2" s="2" t="s">
        <v>174</v>
      </c>
      <c r="C2" s="74">
        <v>4</v>
      </c>
      <c r="D2" s="1"/>
      <c r="E2" s="1">
        <v>5</v>
      </c>
      <c r="F2" s="1"/>
      <c r="G2" s="1">
        <v>5</v>
      </c>
      <c r="H2" s="1">
        <v>4</v>
      </c>
      <c r="I2" s="1">
        <v>4</v>
      </c>
      <c r="J2" s="55">
        <v>4</v>
      </c>
      <c r="K2" s="55">
        <v>4</v>
      </c>
      <c r="L2" s="1">
        <v>8</v>
      </c>
      <c r="M2" s="1">
        <v>5</v>
      </c>
      <c r="N2" s="1">
        <v>6</v>
      </c>
      <c r="O2" s="1">
        <v>5</v>
      </c>
      <c r="P2" s="1">
        <v>5</v>
      </c>
      <c r="Q2" s="43">
        <f t="shared" si="1"/>
        <v>4.916666666666667</v>
      </c>
      <c r="R2" s="8">
        <f t="shared" si="2"/>
        <v>5</v>
      </c>
      <c r="S2" s="1" t="s">
        <v>33</v>
      </c>
      <c r="T2" s="67">
        <f>COUNTIF(R1:R14,7)+COUNTIF(R1:R14,8)</f>
        <v>7</v>
      </c>
      <c r="U2" s="66">
        <f>T2/$B$16</f>
        <v>0.5</v>
      </c>
    </row>
    <row r="3" spans="1:21" ht="12.75">
      <c r="A3" s="3">
        <f t="shared" si="0"/>
        <v>5.615384615384615</v>
      </c>
      <c r="B3" s="2" t="s">
        <v>175</v>
      </c>
      <c r="C3" s="1">
        <v>5</v>
      </c>
      <c r="D3" s="1"/>
      <c r="E3" s="77">
        <v>3</v>
      </c>
      <c r="F3" s="77">
        <v>4</v>
      </c>
      <c r="G3" s="1">
        <v>6</v>
      </c>
      <c r="H3" s="1">
        <v>5</v>
      </c>
      <c r="I3" s="1">
        <v>6</v>
      </c>
      <c r="J3" s="55">
        <v>7</v>
      </c>
      <c r="K3" s="55">
        <v>6</v>
      </c>
      <c r="L3" s="1">
        <v>6</v>
      </c>
      <c r="M3" s="1">
        <v>5</v>
      </c>
      <c r="N3" s="1">
        <v>7</v>
      </c>
      <c r="O3" s="1">
        <v>7</v>
      </c>
      <c r="P3" s="1">
        <v>6</v>
      </c>
      <c r="Q3" s="43">
        <f t="shared" si="1"/>
        <v>5.615384615384615</v>
      </c>
      <c r="R3" s="8">
        <f t="shared" si="2"/>
        <v>6</v>
      </c>
      <c r="S3" s="1" t="s">
        <v>34</v>
      </c>
      <c r="T3" s="67">
        <f>COUNTIF(R1:R14,4)+COUNTIF(R1:R14,5)+COUNTIF(R1:R14,6)</f>
        <v>6</v>
      </c>
      <c r="U3" s="66">
        <f>T3/$B$16</f>
        <v>0.42857142857142855</v>
      </c>
    </row>
    <row r="4" spans="1:21" ht="12.75">
      <c r="A4" s="3">
        <f t="shared" si="0"/>
        <v>6.666666666666667</v>
      </c>
      <c r="B4" s="2" t="s">
        <v>176</v>
      </c>
      <c r="C4" s="1">
        <v>8</v>
      </c>
      <c r="D4" s="1"/>
      <c r="E4" s="1">
        <v>4</v>
      </c>
      <c r="F4" s="1"/>
      <c r="G4" s="1">
        <v>7</v>
      </c>
      <c r="H4" s="1">
        <v>9</v>
      </c>
      <c r="I4" s="1">
        <v>6</v>
      </c>
      <c r="J4" s="55">
        <v>6</v>
      </c>
      <c r="K4" s="55">
        <v>7</v>
      </c>
      <c r="L4" s="1">
        <v>8</v>
      </c>
      <c r="M4" s="1">
        <v>4</v>
      </c>
      <c r="N4" s="1">
        <v>8</v>
      </c>
      <c r="O4" s="1">
        <v>6</v>
      </c>
      <c r="P4" s="1">
        <v>7</v>
      </c>
      <c r="Q4" s="43">
        <f t="shared" si="1"/>
        <v>6.666666666666667</v>
      </c>
      <c r="R4" s="8">
        <f t="shared" si="2"/>
        <v>7</v>
      </c>
      <c r="S4" s="1" t="s">
        <v>35</v>
      </c>
      <c r="T4" s="1">
        <f>COUNTIF(R1:R14,"&lt;4")</f>
        <v>1</v>
      </c>
      <c r="U4" s="66">
        <f>T4/$B$16</f>
        <v>0.07142857142857142</v>
      </c>
    </row>
    <row r="5" spans="1:21" ht="12.75">
      <c r="A5" s="3">
        <f t="shared" si="0"/>
        <v>6.916666666666667</v>
      </c>
      <c r="B5" s="2" t="s">
        <v>177</v>
      </c>
      <c r="C5" s="1">
        <v>8</v>
      </c>
      <c r="D5" s="1"/>
      <c r="E5" s="1">
        <v>8</v>
      </c>
      <c r="F5" s="1"/>
      <c r="G5" s="1">
        <v>6</v>
      </c>
      <c r="H5" s="1">
        <v>6</v>
      </c>
      <c r="I5" s="1">
        <v>6</v>
      </c>
      <c r="J5" s="55">
        <v>4</v>
      </c>
      <c r="K5" s="55">
        <v>8</v>
      </c>
      <c r="L5" s="1">
        <v>8</v>
      </c>
      <c r="M5" s="1">
        <v>6</v>
      </c>
      <c r="N5" s="1">
        <v>6</v>
      </c>
      <c r="O5" s="1">
        <v>10</v>
      </c>
      <c r="P5" s="1">
        <v>7</v>
      </c>
      <c r="Q5" s="43">
        <f t="shared" si="1"/>
        <v>6.916666666666667</v>
      </c>
      <c r="R5" s="8">
        <f t="shared" si="2"/>
        <v>7</v>
      </c>
      <c r="S5" s="68" t="s">
        <v>36</v>
      </c>
      <c r="T5" s="1">
        <f>B16-SUM(T1:T4)</f>
        <v>0</v>
      </c>
      <c r="U5" s="66">
        <f>T5/$B$16</f>
        <v>0</v>
      </c>
    </row>
    <row r="6" spans="1:18" ht="12.75">
      <c r="A6" s="3">
        <f t="shared" si="0"/>
        <v>7.538461538461538</v>
      </c>
      <c r="B6" s="2" t="s">
        <v>178</v>
      </c>
      <c r="C6" s="1">
        <v>7</v>
      </c>
      <c r="D6" s="1">
        <v>8</v>
      </c>
      <c r="E6" s="1">
        <v>9</v>
      </c>
      <c r="F6" s="1"/>
      <c r="G6" s="1">
        <v>9</v>
      </c>
      <c r="H6" s="1">
        <v>9</v>
      </c>
      <c r="I6" s="1">
        <v>6</v>
      </c>
      <c r="J6" s="55">
        <v>7</v>
      </c>
      <c r="K6" s="55">
        <v>4</v>
      </c>
      <c r="L6" s="1">
        <v>7</v>
      </c>
      <c r="M6" s="1">
        <v>6</v>
      </c>
      <c r="N6" s="1">
        <v>7</v>
      </c>
      <c r="O6" s="1">
        <v>9</v>
      </c>
      <c r="P6" s="1">
        <v>10</v>
      </c>
      <c r="Q6" s="43">
        <f t="shared" si="1"/>
        <v>7.538461538461538</v>
      </c>
      <c r="R6" s="8">
        <f t="shared" si="2"/>
        <v>8</v>
      </c>
    </row>
    <row r="7" spans="1:18" ht="12.75">
      <c r="A7" s="3">
        <f t="shared" si="0"/>
        <v>6.75</v>
      </c>
      <c r="B7" s="2" t="s">
        <v>179</v>
      </c>
      <c r="C7" s="1">
        <v>7</v>
      </c>
      <c r="D7" s="1"/>
      <c r="E7" s="1">
        <v>6</v>
      </c>
      <c r="F7" s="1"/>
      <c r="G7" s="1">
        <v>9</v>
      </c>
      <c r="H7" s="1">
        <v>6</v>
      </c>
      <c r="I7" s="1">
        <v>7</v>
      </c>
      <c r="J7" s="55">
        <v>6</v>
      </c>
      <c r="K7" s="55">
        <v>7</v>
      </c>
      <c r="L7" s="1">
        <v>7</v>
      </c>
      <c r="M7" s="1">
        <v>7</v>
      </c>
      <c r="N7" s="1">
        <v>7</v>
      </c>
      <c r="O7" s="1">
        <v>5</v>
      </c>
      <c r="P7" s="1">
        <v>7</v>
      </c>
      <c r="Q7" s="43">
        <f t="shared" si="1"/>
        <v>6.75</v>
      </c>
      <c r="R7" s="8">
        <f t="shared" si="2"/>
        <v>7</v>
      </c>
    </row>
    <row r="8" spans="1:18" ht="12.75">
      <c r="A8" s="3">
        <f t="shared" si="0"/>
        <v>7.5</v>
      </c>
      <c r="B8" s="2" t="s">
        <v>180</v>
      </c>
      <c r="C8" s="1">
        <v>8</v>
      </c>
      <c r="D8" s="1"/>
      <c r="E8" s="1">
        <v>9</v>
      </c>
      <c r="F8" s="1"/>
      <c r="G8" s="1">
        <v>10</v>
      </c>
      <c r="H8" s="1">
        <v>9</v>
      </c>
      <c r="I8" s="1">
        <v>5</v>
      </c>
      <c r="J8" s="55">
        <v>6</v>
      </c>
      <c r="K8" s="55">
        <v>7</v>
      </c>
      <c r="L8" s="1">
        <v>7</v>
      </c>
      <c r="M8" s="1">
        <v>5</v>
      </c>
      <c r="N8" s="1">
        <v>6</v>
      </c>
      <c r="O8" s="1">
        <v>9</v>
      </c>
      <c r="P8" s="1">
        <v>9</v>
      </c>
      <c r="Q8" s="43">
        <f t="shared" si="1"/>
        <v>7.5</v>
      </c>
      <c r="R8" s="8">
        <f t="shared" si="2"/>
        <v>8</v>
      </c>
    </row>
    <row r="9" spans="1:18" ht="12.75">
      <c r="A9" s="3">
        <f t="shared" si="0"/>
        <v>2.8333333333333335</v>
      </c>
      <c r="B9" s="2" t="s">
        <v>181</v>
      </c>
      <c r="C9" s="1">
        <v>4</v>
      </c>
      <c r="D9" s="1"/>
      <c r="E9" s="1">
        <v>7</v>
      </c>
      <c r="F9" s="1"/>
      <c r="G9" s="1">
        <v>4</v>
      </c>
      <c r="H9" s="1">
        <v>4</v>
      </c>
      <c r="I9" s="76">
        <v>1</v>
      </c>
      <c r="J9" s="55">
        <v>4</v>
      </c>
      <c r="K9" s="55">
        <v>5</v>
      </c>
      <c r="L9" s="76">
        <v>1</v>
      </c>
      <c r="M9" s="76">
        <v>1</v>
      </c>
      <c r="N9" s="76">
        <v>1</v>
      </c>
      <c r="O9" s="76">
        <v>1</v>
      </c>
      <c r="P9" s="76">
        <v>1</v>
      </c>
      <c r="Q9" s="43">
        <f t="shared" si="1"/>
        <v>2.8333333333333335</v>
      </c>
      <c r="R9" s="8">
        <v>0</v>
      </c>
    </row>
    <row r="10" spans="1:18" ht="12.75">
      <c r="A10" s="3">
        <f t="shared" si="0"/>
        <v>6</v>
      </c>
      <c r="B10" s="2" t="s">
        <v>182</v>
      </c>
      <c r="C10" s="1">
        <v>5</v>
      </c>
      <c r="D10" s="1"/>
      <c r="E10" s="1">
        <v>7</v>
      </c>
      <c r="F10" s="1"/>
      <c r="G10" s="1">
        <v>7</v>
      </c>
      <c r="H10" s="1">
        <v>5</v>
      </c>
      <c r="I10" s="1">
        <v>4</v>
      </c>
      <c r="J10" s="55">
        <v>5</v>
      </c>
      <c r="K10" s="55">
        <v>8</v>
      </c>
      <c r="L10" s="1">
        <v>7</v>
      </c>
      <c r="M10" s="1">
        <v>6</v>
      </c>
      <c r="N10" s="1">
        <v>6</v>
      </c>
      <c r="O10" s="1">
        <v>6</v>
      </c>
      <c r="P10" s="1">
        <v>6</v>
      </c>
      <c r="Q10" s="43">
        <f t="shared" si="1"/>
        <v>6</v>
      </c>
      <c r="R10" s="8">
        <f t="shared" si="2"/>
        <v>6</v>
      </c>
    </row>
    <row r="11" spans="1:18" ht="12.75">
      <c r="A11" s="3">
        <f t="shared" si="0"/>
        <v>5.916666666666667</v>
      </c>
      <c r="B11" s="2" t="s">
        <v>183</v>
      </c>
      <c r="C11" s="1">
        <v>5</v>
      </c>
      <c r="D11" s="1"/>
      <c r="E11" s="1">
        <v>8</v>
      </c>
      <c r="F11" s="1"/>
      <c r="G11" s="1">
        <v>7</v>
      </c>
      <c r="H11" s="1">
        <v>4</v>
      </c>
      <c r="I11" s="1">
        <v>4</v>
      </c>
      <c r="J11" s="55">
        <v>6</v>
      </c>
      <c r="K11" s="55">
        <v>7</v>
      </c>
      <c r="L11" s="1">
        <v>6</v>
      </c>
      <c r="M11" s="1">
        <v>5</v>
      </c>
      <c r="N11" s="1">
        <v>4</v>
      </c>
      <c r="O11" s="1">
        <v>7</v>
      </c>
      <c r="P11" s="1">
        <v>8</v>
      </c>
      <c r="Q11" s="43">
        <f t="shared" si="1"/>
        <v>5.916666666666667</v>
      </c>
      <c r="R11" s="8">
        <f t="shared" si="2"/>
        <v>6</v>
      </c>
    </row>
    <row r="12" spans="1:18" ht="12.75">
      <c r="A12" s="3">
        <f t="shared" si="0"/>
        <v>6.916666666666667</v>
      </c>
      <c r="B12" s="52" t="s">
        <v>184</v>
      </c>
      <c r="C12" s="23">
        <v>8</v>
      </c>
      <c r="D12" s="23"/>
      <c r="E12" s="23">
        <v>8</v>
      </c>
      <c r="F12" s="23"/>
      <c r="G12" s="23">
        <v>7</v>
      </c>
      <c r="H12" s="23">
        <v>6</v>
      </c>
      <c r="I12" s="23">
        <v>6</v>
      </c>
      <c r="J12" s="57">
        <v>4</v>
      </c>
      <c r="K12" s="75">
        <v>6</v>
      </c>
      <c r="L12" s="23">
        <v>7</v>
      </c>
      <c r="M12" s="23">
        <v>7</v>
      </c>
      <c r="N12" s="23">
        <v>9</v>
      </c>
      <c r="O12" s="23">
        <v>8</v>
      </c>
      <c r="P12" s="23">
        <v>7</v>
      </c>
      <c r="Q12" s="47">
        <f t="shared" si="1"/>
        <v>6.916666666666667</v>
      </c>
      <c r="R12" s="8">
        <f t="shared" si="2"/>
        <v>7</v>
      </c>
    </row>
    <row r="13" spans="1:18" ht="12.75">
      <c r="A13" s="3">
        <f t="shared" si="0"/>
        <v>6.153846153846154</v>
      </c>
      <c r="B13" s="52" t="s">
        <v>185</v>
      </c>
      <c r="C13" s="23">
        <v>4</v>
      </c>
      <c r="D13" s="23">
        <v>9</v>
      </c>
      <c r="E13" s="23">
        <v>9</v>
      </c>
      <c r="F13" s="23"/>
      <c r="G13" s="23">
        <v>5</v>
      </c>
      <c r="H13" s="23">
        <v>5</v>
      </c>
      <c r="I13" s="23">
        <v>6</v>
      </c>
      <c r="J13" s="57">
        <v>4</v>
      </c>
      <c r="K13" s="57">
        <v>6</v>
      </c>
      <c r="L13" s="23">
        <v>8</v>
      </c>
      <c r="M13" s="23">
        <v>6</v>
      </c>
      <c r="N13" s="23">
        <v>8</v>
      </c>
      <c r="O13" s="23">
        <v>4</v>
      </c>
      <c r="P13" s="23">
        <v>6</v>
      </c>
      <c r="Q13" s="47">
        <f t="shared" si="1"/>
        <v>6.153846153846154</v>
      </c>
      <c r="R13" s="8">
        <f t="shared" si="2"/>
        <v>6</v>
      </c>
    </row>
    <row r="14" spans="1:18" ht="12.75">
      <c r="A14" s="3">
        <f t="shared" si="0"/>
        <v>5.615384615384615</v>
      </c>
      <c r="B14" s="2" t="s">
        <v>186</v>
      </c>
      <c r="C14" s="55">
        <v>6</v>
      </c>
      <c r="D14" s="55">
        <v>9</v>
      </c>
      <c r="E14" s="55">
        <v>6</v>
      </c>
      <c r="F14" s="55"/>
      <c r="G14" s="55">
        <v>5</v>
      </c>
      <c r="H14" s="1">
        <v>4</v>
      </c>
      <c r="I14" s="1">
        <v>4</v>
      </c>
      <c r="J14" s="55">
        <v>5</v>
      </c>
      <c r="K14" s="55">
        <v>5</v>
      </c>
      <c r="L14" s="1">
        <v>5</v>
      </c>
      <c r="M14" s="1">
        <v>5</v>
      </c>
      <c r="N14" s="1">
        <v>6</v>
      </c>
      <c r="O14" s="1">
        <v>7</v>
      </c>
      <c r="P14" s="1">
        <v>6</v>
      </c>
      <c r="Q14" s="43">
        <f t="shared" si="1"/>
        <v>5.615384615384615</v>
      </c>
      <c r="R14" s="8">
        <f t="shared" si="2"/>
        <v>6</v>
      </c>
    </row>
    <row r="15" spans="2:18" s="5" customFormat="1" ht="12.75">
      <c r="B15" s="6" t="s">
        <v>0</v>
      </c>
      <c r="C15" s="11">
        <f aca="true" t="shared" si="3" ref="C15:R15">AVERAGE(C1:C14)</f>
        <v>6.071428571428571</v>
      </c>
      <c r="D15" s="11">
        <f>AVERAGE(D1:D14)</f>
        <v>8.666666666666666</v>
      </c>
      <c r="E15" s="11">
        <f>AVERAGE(E1:E14)</f>
        <v>6.928571428571429</v>
      </c>
      <c r="F15" s="11"/>
      <c r="G15" s="11">
        <f t="shared" si="3"/>
        <v>6.642857142857143</v>
      </c>
      <c r="H15" s="11">
        <f t="shared" si="3"/>
        <v>5.785714285714286</v>
      </c>
      <c r="I15" s="11">
        <f t="shared" si="3"/>
        <v>5</v>
      </c>
      <c r="J15" s="11">
        <f t="shared" si="3"/>
        <v>5.142857142857143</v>
      </c>
      <c r="K15" s="11">
        <f t="shared" si="3"/>
        <v>6.142857142857143</v>
      </c>
      <c r="L15" s="11">
        <f t="shared" si="3"/>
        <v>6.5</v>
      </c>
      <c r="M15" s="11">
        <f t="shared" si="3"/>
        <v>5.357142857142857</v>
      </c>
      <c r="N15" s="11">
        <f t="shared" si="3"/>
        <v>6.428571428571429</v>
      </c>
      <c r="O15" s="11">
        <f t="shared" si="3"/>
        <v>6.714285714285714</v>
      </c>
      <c r="P15" s="11">
        <f t="shared" si="3"/>
        <v>6.571428571428571</v>
      </c>
      <c r="Q15" s="44">
        <f t="shared" si="3"/>
        <v>6.137362637362638</v>
      </c>
      <c r="R15" s="44">
        <f t="shared" si="3"/>
        <v>6.142857142857143</v>
      </c>
    </row>
    <row r="16" spans="2:18" s="5" customFormat="1" ht="12.75">
      <c r="B16" s="6">
        <v>14</v>
      </c>
      <c r="C16" s="7" t="s">
        <v>107</v>
      </c>
      <c r="D16" s="7" t="s">
        <v>206</v>
      </c>
      <c r="E16" s="7" t="s">
        <v>207</v>
      </c>
      <c r="F16" s="7" t="s">
        <v>208</v>
      </c>
      <c r="G16" s="7" t="s">
        <v>108</v>
      </c>
      <c r="H16" s="7" t="s">
        <v>109</v>
      </c>
      <c r="I16" s="7" t="s">
        <v>110</v>
      </c>
      <c r="J16" s="7" t="s">
        <v>111</v>
      </c>
      <c r="K16" s="7" t="s">
        <v>86</v>
      </c>
      <c r="L16" s="7" t="s">
        <v>112</v>
      </c>
      <c r="M16" s="7" t="s">
        <v>113</v>
      </c>
      <c r="N16" s="7" t="s">
        <v>114</v>
      </c>
      <c r="O16" s="7" t="s">
        <v>115</v>
      </c>
      <c r="P16" s="7" t="s">
        <v>229</v>
      </c>
      <c r="Q16" s="45" t="s">
        <v>22</v>
      </c>
      <c r="R16" s="9" t="s">
        <v>52</v>
      </c>
    </row>
    <row r="17" spans="2:18" ht="12.75">
      <c r="B17" s="4" t="s">
        <v>38</v>
      </c>
      <c r="C17" s="85" t="s">
        <v>37</v>
      </c>
      <c r="D17" s="85"/>
      <c r="E17" s="85"/>
      <c r="F17" s="85"/>
      <c r="G17" s="85"/>
      <c r="H17" s="85"/>
      <c r="I17" s="85"/>
      <c r="J17" s="85"/>
      <c r="K17" s="85"/>
      <c r="L17" s="85" t="s">
        <v>51</v>
      </c>
      <c r="M17" s="85"/>
      <c r="N17" s="85"/>
      <c r="O17" s="85"/>
      <c r="P17" s="85"/>
      <c r="Q17" s="46">
        <f>R17/B16</f>
        <v>0.9285714285714286</v>
      </c>
      <c r="R17" s="8">
        <f>COUNTIF(R1:R14,"&gt;3")</f>
        <v>13</v>
      </c>
    </row>
    <row r="18" spans="2:18" ht="12.75">
      <c r="B18" s="4" t="s">
        <v>39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6">
        <f>R18/B16</f>
        <v>0.5</v>
      </c>
      <c r="R18" s="8">
        <f>COUNTIF(R1:R14,"&gt;6")</f>
        <v>7</v>
      </c>
    </row>
  </sheetData>
  <sheetProtection/>
  <mergeCells count="2">
    <mergeCell ref="C17:K17"/>
    <mergeCell ref="L17:P17"/>
  </mergeCells>
  <conditionalFormatting sqref="R1:R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1:Q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B1">
      <selection activeCell="J9" sqref="J9"/>
    </sheetView>
  </sheetViews>
  <sheetFormatPr defaultColWidth="9.00390625" defaultRowHeight="12.75"/>
  <cols>
    <col min="1" max="1" width="8.25390625" style="0" hidden="1" customWidth="1"/>
    <col min="2" max="2" width="23.875" style="0" customWidth="1"/>
    <col min="3" max="5" width="6.125" style="0" bestFit="1" customWidth="1"/>
    <col min="6" max="6" width="4.625" style="0" bestFit="1" customWidth="1"/>
    <col min="7" max="7" width="6.125" style="0" customWidth="1"/>
    <col min="8" max="10" width="6.125" style="0" bestFit="1" customWidth="1"/>
    <col min="11" max="11" width="5.875" style="0" bestFit="1" customWidth="1"/>
    <col min="12" max="15" width="6.125" style="0" bestFit="1" customWidth="1"/>
    <col min="16" max="16" width="9.875" style="3" customWidth="1"/>
    <col min="17" max="17" width="12.125" style="10" bestFit="1" customWidth="1"/>
  </cols>
  <sheetData>
    <row r="1" spans="1:20" ht="12.75">
      <c r="A1" s="3">
        <f aca="true" t="shared" si="0" ref="A1:A13">P1</f>
        <v>5</v>
      </c>
      <c r="B1" s="2" t="s">
        <v>187</v>
      </c>
      <c r="C1" s="55">
        <v>5</v>
      </c>
      <c r="D1" s="55"/>
      <c r="E1" s="55">
        <v>4</v>
      </c>
      <c r="F1" s="55"/>
      <c r="G1" s="55">
        <v>5</v>
      </c>
      <c r="H1" s="55">
        <v>4</v>
      </c>
      <c r="I1" s="55">
        <v>8</v>
      </c>
      <c r="J1" s="74">
        <v>4</v>
      </c>
      <c r="K1" s="55">
        <v>5</v>
      </c>
      <c r="L1" s="74">
        <v>4</v>
      </c>
      <c r="M1" s="74">
        <v>4</v>
      </c>
      <c r="N1" s="55">
        <v>4</v>
      </c>
      <c r="O1" s="55">
        <v>8</v>
      </c>
      <c r="P1" s="43">
        <f aca="true" t="shared" si="1" ref="P1:P13">AVERAGE(C1:O1)</f>
        <v>5</v>
      </c>
      <c r="Q1" s="8">
        <f aca="true" t="shared" si="2" ref="Q1:Q12">ROUND(P1,0)</f>
        <v>5</v>
      </c>
      <c r="R1" s="1" t="s">
        <v>32</v>
      </c>
      <c r="S1" s="1">
        <f>COUNTIF(Q1:Q13,"&gt;8")</f>
        <v>0</v>
      </c>
      <c r="T1" s="66">
        <f>S1/$B$15</f>
        <v>0</v>
      </c>
    </row>
    <row r="2" spans="1:20" ht="12.75">
      <c r="A2" s="3">
        <f t="shared" si="0"/>
        <v>4.545454545454546</v>
      </c>
      <c r="B2" s="2" t="s">
        <v>188</v>
      </c>
      <c r="C2" s="55">
        <v>6</v>
      </c>
      <c r="D2" s="55"/>
      <c r="E2" s="55">
        <v>5</v>
      </c>
      <c r="F2" s="55"/>
      <c r="G2" s="55">
        <v>6</v>
      </c>
      <c r="H2" s="55">
        <v>4</v>
      </c>
      <c r="I2" s="74">
        <v>4</v>
      </c>
      <c r="J2" s="74">
        <v>4</v>
      </c>
      <c r="K2" s="55">
        <v>4</v>
      </c>
      <c r="L2" s="74">
        <v>4</v>
      </c>
      <c r="M2" s="55">
        <v>4</v>
      </c>
      <c r="N2" s="55">
        <v>5</v>
      </c>
      <c r="O2" s="55">
        <v>4</v>
      </c>
      <c r="P2" s="43">
        <f t="shared" si="1"/>
        <v>4.545454545454546</v>
      </c>
      <c r="Q2" s="8">
        <f t="shared" si="2"/>
        <v>5</v>
      </c>
      <c r="R2" s="1" t="s">
        <v>33</v>
      </c>
      <c r="S2" s="67">
        <f>COUNTIF(Q1:Q13,7)+COUNTIF(Q1:Q13,8)</f>
        <v>4</v>
      </c>
      <c r="T2" s="66">
        <f>S2/$B$15</f>
        <v>0.3076923076923077</v>
      </c>
    </row>
    <row r="3" spans="1:20" ht="12.75">
      <c r="A3" s="3">
        <f t="shared" si="0"/>
        <v>5.416666666666667</v>
      </c>
      <c r="B3" s="2" t="s">
        <v>189</v>
      </c>
      <c r="C3" s="55">
        <v>6</v>
      </c>
      <c r="D3" s="55"/>
      <c r="E3" s="74">
        <v>3</v>
      </c>
      <c r="F3" s="74">
        <v>4</v>
      </c>
      <c r="G3" s="74">
        <v>7</v>
      </c>
      <c r="H3" s="74">
        <v>4</v>
      </c>
      <c r="I3" s="74">
        <v>4</v>
      </c>
      <c r="J3" s="55">
        <v>8</v>
      </c>
      <c r="K3" s="55">
        <v>9</v>
      </c>
      <c r="L3" s="55">
        <v>6</v>
      </c>
      <c r="M3" s="55">
        <v>5</v>
      </c>
      <c r="N3" s="55">
        <v>5</v>
      </c>
      <c r="O3" s="55">
        <v>4</v>
      </c>
      <c r="P3" s="43">
        <f t="shared" si="1"/>
        <v>5.416666666666667</v>
      </c>
      <c r="Q3" s="8">
        <f t="shared" si="2"/>
        <v>5</v>
      </c>
      <c r="R3" s="1" t="s">
        <v>34</v>
      </c>
      <c r="S3" s="67">
        <f>COUNTIF(Q1:Q13,4)+COUNTIF(Q1:Q13,5)+COUNTIF(Q1:Q13,6)</f>
        <v>8</v>
      </c>
      <c r="T3" s="66">
        <f>S3/$B$15</f>
        <v>0.6153846153846154</v>
      </c>
    </row>
    <row r="4" spans="1:20" ht="12.75">
      <c r="A4" s="3">
        <f t="shared" si="0"/>
        <v>6</v>
      </c>
      <c r="B4" s="2" t="s">
        <v>190</v>
      </c>
      <c r="C4" s="55">
        <v>6</v>
      </c>
      <c r="D4" s="55"/>
      <c r="E4" s="55">
        <v>6</v>
      </c>
      <c r="F4" s="55"/>
      <c r="G4" s="55">
        <v>9</v>
      </c>
      <c r="H4" s="74">
        <v>4</v>
      </c>
      <c r="I4" s="55">
        <v>8</v>
      </c>
      <c r="J4" s="74">
        <v>4</v>
      </c>
      <c r="K4" s="55">
        <v>5</v>
      </c>
      <c r="L4" s="55">
        <v>5</v>
      </c>
      <c r="M4" s="55">
        <v>4</v>
      </c>
      <c r="N4" s="55">
        <v>7</v>
      </c>
      <c r="O4" s="55">
        <v>8</v>
      </c>
      <c r="P4" s="43">
        <f t="shared" si="1"/>
        <v>6</v>
      </c>
      <c r="Q4" s="8">
        <f t="shared" si="2"/>
        <v>6</v>
      </c>
      <c r="R4" s="1" t="s">
        <v>35</v>
      </c>
      <c r="S4" s="1">
        <f>COUNTIF(Q1:Q13,"&lt;4")</f>
        <v>1</v>
      </c>
      <c r="T4" s="66">
        <f>S4/$B$15</f>
        <v>0.07692307692307693</v>
      </c>
    </row>
    <row r="5" spans="1:20" ht="12.75">
      <c r="A5" s="3">
        <f t="shared" si="0"/>
        <v>2.75</v>
      </c>
      <c r="B5" s="2" t="s">
        <v>191</v>
      </c>
      <c r="C5" s="55">
        <v>7</v>
      </c>
      <c r="D5" s="55"/>
      <c r="E5" s="74">
        <v>3</v>
      </c>
      <c r="F5" s="74">
        <v>4</v>
      </c>
      <c r="G5" s="74">
        <v>6</v>
      </c>
      <c r="H5" s="74">
        <v>4</v>
      </c>
      <c r="I5" s="78">
        <v>1</v>
      </c>
      <c r="J5" s="78">
        <v>1</v>
      </c>
      <c r="K5" s="78">
        <v>2</v>
      </c>
      <c r="L5" s="78">
        <v>2</v>
      </c>
      <c r="M5" s="78">
        <v>1</v>
      </c>
      <c r="N5" s="78">
        <v>1</v>
      </c>
      <c r="O5" s="78">
        <v>1</v>
      </c>
      <c r="P5" s="43">
        <f t="shared" si="1"/>
        <v>2.75</v>
      </c>
      <c r="Q5" s="8">
        <v>0</v>
      </c>
      <c r="R5" s="68" t="s">
        <v>36</v>
      </c>
      <c r="S5" s="1">
        <f>B15-SUM(S1:S4)</f>
        <v>0</v>
      </c>
      <c r="T5" s="66">
        <f>S5/$B$15</f>
        <v>0</v>
      </c>
    </row>
    <row r="6" spans="1:17" ht="12.75">
      <c r="A6" s="3">
        <f t="shared" si="0"/>
        <v>5.7272727272727275</v>
      </c>
      <c r="B6" s="2" t="s">
        <v>192</v>
      </c>
      <c r="C6" s="55">
        <v>4</v>
      </c>
      <c r="D6" s="55"/>
      <c r="E6" s="55">
        <v>6</v>
      </c>
      <c r="F6" s="55"/>
      <c r="G6" s="55">
        <v>7</v>
      </c>
      <c r="H6" s="55">
        <v>5</v>
      </c>
      <c r="I6" s="55">
        <v>7</v>
      </c>
      <c r="J6" s="55">
        <v>8</v>
      </c>
      <c r="K6" s="55">
        <v>7</v>
      </c>
      <c r="L6" s="55">
        <v>4</v>
      </c>
      <c r="M6" s="55">
        <v>5</v>
      </c>
      <c r="N6" s="55">
        <v>6</v>
      </c>
      <c r="O6" s="55">
        <v>4</v>
      </c>
      <c r="P6" s="43">
        <f t="shared" si="1"/>
        <v>5.7272727272727275</v>
      </c>
      <c r="Q6" s="8">
        <f t="shared" si="2"/>
        <v>6</v>
      </c>
    </row>
    <row r="7" spans="1:17" ht="12.75">
      <c r="A7" s="3">
        <f t="shared" si="0"/>
        <v>4.818181818181818</v>
      </c>
      <c r="B7" s="2" t="s">
        <v>193</v>
      </c>
      <c r="C7" s="55">
        <v>6</v>
      </c>
      <c r="D7" s="55"/>
      <c r="E7" s="55">
        <v>4</v>
      </c>
      <c r="F7" s="55"/>
      <c r="G7" s="55">
        <v>4</v>
      </c>
      <c r="H7" s="55">
        <v>6</v>
      </c>
      <c r="I7" s="55">
        <v>5</v>
      </c>
      <c r="J7" s="55">
        <v>4</v>
      </c>
      <c r="K7" s="55">
        <v>4</v>
      </c>
      <c r="L7" s="55">
        <v>7</v>
      </c>
      <c r="M7" s="74">
        <v>4</v>
      </c>
      <c r="N7" s="55">
        <v>5</v>
      </c>
      <c r="O7" s="55">
        <v>4</v>
      </c>
      <c r="P7" s="43">
        <f t="shared" si="1"/>
        <v>4.818181818181818</v>
      </c>
      <c r="Q7" s="8">
        <f t="shared" si="2"/>
        <v>5</v>
      </c>
    </row>
    <row r="8" spans="1:17" ht="12.75">
      <c r="A8" s="3">
        <f t="shared" si="0"/>
        <v>7.5</v>
      </c>
      <c r="B8" s="2" t="s">
        <v>194</v>
      </c>
      <c r="C8" s="55">
        <v>6</v>
      </c>
      <c r="D8" s="55">
        <v>6</v>
      </c>
      <c r="E8" s="55">
        <v>5</v>
      </c>
      <c r="F8" s="55"/>
      <c r="G8" s="55">
        <v>8</v>
      </c>
      <c r="H8" s="55">
        <v>7</v>
      </c>
      <c r="I8" s="55">
        <v>8</v>
      </c>
      <c r="J8" s="55">
        <v>8</v>
      </c>
      <c r="K8" s="55">
        <v>9</v>
      </c>
      <c r="L8" s="55">
        <v>7</v>
      </c>
      <c r="M8" s="55">
        <v>8</v>
      </c>
      <c r="N8" s="55">
        <v>9</v>
      </c>
      <c r="O8" s="55">
        <v>9</v>
      </c>
      <c r="P8" s="43">
        <f t="shared" si="1"/>
        <v>7.5</v>
      </c>
      <c r="Q8" s="8">
        <f t="shared" si="2"/>
        <v>8</v>
      </c>
    </row>
    <row r="9" spans="1:17" ht="12.75">
      <c r="A9" s="3">
        <f t="shared" si="0"/>
        <v>6.333333333333333</v>
      </c>
      <c r="B9" s="2" t="s">
        <v>195</v>
      </c>
      <c r="C9" s="55">
        <v>7</v>
      </c>
      <c r="D9" s="55">
        <v>8</v>
      </c>
      <c r="E9" s="55">
        <v>5</v>
      </c>
      <c r="F9" s="55"/>
      <c r="G9" s="55">
        <v>8</v>
      </c>
      <c r="H9" s="55">
        <v>5</v>
      </c>
      <c r="I9" s="55">
        <v>4</v>
      </c>
      <c r="J9" s="55">
        <v>4</v>
      </c>
      <c r="K9" s="55">
        <v>7</v>
      </c>
      <c r="L9" s="55">
        <v>5</v>
      </c>
      <c r="M9" s="55">
        <v>6</v>
      </c>
      <c r="N9" s="55">
        <v>7</v>
      </c>
      <c r="O9" s="55">
        <v>10</v>
      </c>
      <c r="P9" s="43">
        <f t="shared" si="1"/>
        <v>6.333333333333333</v>
      </c>
      <c r="Q9" s="8">
        <v>7</v>
      </c>
    </row>
    <row r="10" spans="1:17" ht="12.75">
      <c r="A10" s="3">
        <f t="shared" si="0"/>
        <v>6.083333333333333</v>
      </c>
      <c r="B10" s="2" t="s">
        <v>196</v>
      </c>
      <c r="C10" s="55">
        <v>6</v>
      </c>
      <c r="D10" s="55">
        <v>9</v>
      </c>
      <c r="E10" s="55">
        <v>4</v>
      </c>
      <c r="F10" s="55"/>
      <c r="G10" s="55">
        <v>5</v>
      </c>
      <c r="H10" s="55">
        <v>5</v>
      </c>
      <c r="I10" s="55">
        <v>6</v>
      </c>
      <c r="J10" s="74">
        <v>4</v>
      </c>
      <c r="K10" s="55">
        <v>7</v>
      </c>
      <c r="L10" s="55">
        <v>4</v>
      </c>
      <c r="M10" s="55">
        <v>7</v>
      </c>
      <c r="N10" s="55">
        <v>7</v>
      </c>
      <c r="O10" s="55">
        <v>9</v>
      </c>
      <c r="P10" s="43">
        <f t="shared" si="1"/>
        <v>6.083333333333333</v>
      </c>
      <c r="Q10" s="8">
        <f t="shared" si="2"/>
        <v>6</v>
      </c>
    </row>
    <row r="11" spans="1:17" ht="12.75">
      <c r="A11" s="3">
        <f t="shared" si="0"/>
        <v>6.083333333333333</v>
      </c>
      <c r="B11" s="2" t="s">
        <v>197</v>
      </c>
      <c r="C11" s="55">
        <v>4</v>
      </c>
      <c r="D11" s="55">
        <v>9</v>
      </c>
      <c r="E11" s="55">
        <v>6</v>
      </c>
      <c r="F11" s="55"/>
      <c r="G11" s="55">
        <v>7</v>
      </c>
      <c r="H11" s="55">
        <v>6</v>
      </c>
      <c r="I11" s="55">
        <v>7</v>
      </c>
      <c r="J11" s="74">
        <v>4</v>
      </c>
      <c r="K11" s="55">
        <v>5</v>
      </c>
      <c r="L11" s="55">
        <v>5</v>
      </c>
      <c r="M11" s="55">
        <v>7</v>
      </c>
      <c r="N11" s="55">
        <v>8</v>
      </c>
      <c r="O11" s="55">
        <v>5</v>
      </c>
      <c r="P11" s="43">
        <f t="shared" si="1"/>
        <v>6.083333333333333</v>
      </c>
      <c r="Q11" s="8">
        <f t="shared" si="2"/>
        <v>6</v>
      </c>
    </row>
    <row r="12" spans="1:17" ht="12.75">
      <c r="A12" s="3">
        <f t="shared" si="0"/>
        <v>6.7272727272727275</v>
      </c>
      <c r="B12" s="2" t="s">
        <v>198</v>
      </c>
      <c r="C12" s="55">
        <v>9</v>
      </c>
      <c r="D12" s="55"/>
      <c r="E12" s="55">
        <v>4</v>
      </c>
      <c r="F12" s="55"/>
      <c r="G12" s="55">
        <v>7</v>
      </c>
      <c r="H12" s="55">
        <v>7</v>
      </c>
      <c r="I12" s="55">
        <v>8</v>
      </c>
      <c r="J12" s="55">
        <v>7</v>
      </c>
      <c r="K12" s="55">
        <v>7</v>
      </c>
      <c r="L12" s="74">
        <v>5</v>
      </c>
      <c r="M12" s="55">
        <v>5</v>
      </c>
      <c r="N12" s="55">
        <v>7</v>
      </c>
      <c r="O12" s="55">
        <v>8</v>
      </c>
      <c r="P12" s="43">
        <f t="shared" si="1"/>
        <v>6.7272727272727275</v>
      </c>
      <c r="Q12" s="8">
        <f t="shared" si="2"/>
        <v>7</v>
      </c>
    </row>
    <row r="13" spans="1:17" ht="12.75">
      <c r="A13" s="3">
        <f t="shared" si="0"/>
        <v>7.333333333333333</v>
      </c>
      <c r="B13" s="52" t="s">
        <v>199</v>
      </c>
      <c r="C13" s="57">
        <v>7</v>
      </c>
      <c r="D13" s="57">
        <v>8</v>
      </c>
      <c r="E13" s="57">
        <v>4</v>
      </c>
      <c r="F13" s="57"/>
      <c r="G13" s="57">
        <v>9</v>
      </c>
      <c r="H13" s="57">
        <v>8</v>
      </c>
      <c r="I13" s="75">
        <v>6</v>
      </c>
      <c r="J13" s="57">
        <v>7</v>
      </c>
      <c r="K13" s="57">
        <v>6</v>
      </c>
      <c r="L13" s="57">
        <v>8</v>
      </c>
      <c r="M13" s="57">
        <v>7</v>
      </c>
      <c r="N13" s="57">
        <v>9</v>
      </c>
      <c r="O13" s="57">
        <v>9</v>
      </c>
      <c r="P13" s="47">
        <f t="shared" si="1"/>
        <v>7.333333333333333</v>
      </c>
      <c r="Q13" s="8">
        <v>8</v>
      </c>
    </row>
    <row r="14" spans="2:17" s="5" customFormat="1" ht="12.75">
      <c r="B14" s="6" t="s">
        <v>0</v>
      </c>
      <c r="C14" s="11">
        <f aca="true" t="shared" si="3" ref="C14:Q14">AVERAGE(C1:C13)</f>
        <v>6.076923076923077</v>
      </c>
      <c r="D14" s="11">
        <f t="shared" si="3"/>
        <v>8</v>
      </c>
      <c r="E14" s="11">
        <f t="shared" si="3"/>
        <v>4.538461538461538</v>
      </c>
      <c r="F14" s="11">
        <f t="shared" si="3"/>
        <v>4</v>
      </c>
      <c r="G14" s="11">
        <f t="shared" si="3"/>
        <v>6.769230769230769</v>
      </c>
      <c r="H14" s="11">
        <f t="shared" si="3"/>
        <v>5.3076923076923075</v>
      </c>
      <c r="I14" s="11">
        <f t="shared" si="3"/>
        <v>5.846153846153846</v>
      </c>
      <c r="J14" s="11">
        <f t="shared" si="3"/>
        <v>5.153846153846154</v>
      </c>
      <c r="K14" s="11">
        <f t="shared" si="3"/>
        <v>5.923076923076923</v>
      </c>
      <c r="L14" s="11">
        <f t="shared" si="3"/>
        <v>5.076923076923077</v>
      </c>
      <c r="M14" s="11">
        <f t="shared" si="3"/>
        <v>5.153846153846154</v>
      </c>
      <c r="N14" s="11">
        <f t="shared" si="3"/>
        <v>6.153846153846154</v>
      </c>
      <c r="O14" s="11">
        <f t="shared" si="3"/>
        <v>6.384615384615385</v>
      </c>
      <c r="P14" s="44">
        <f t="shared" si="3"/>
        <v>5.7167832167832175</v>
      </c>
      <c r="Q14" s="44">
        <f t="shared" si="3"/>
        <v>5.6923076923076925</v>
      </c>
    </row>
    <row r="15" spans="2:17" s="5" customFormat="1" ht="12.75">
      <c r="B15" s="6">
        <v>13</v>
      </c>
      <c r="C15" s="7" t="s">
        <v>107</v>
      </c>
      <c r="D15" s="7" t="s">
        <v>206</v>
      </c>
      <c r="E15" s="7" t="s">
        <v>207</v>
      </c>
      <c r="F15" s="7" t="s">
        <v>211</v>
      </c>
      <c r="G15" s="7" t="s">
        <v>108</v>
      </c>
      <c r="H15" s="7" t="s">
        <v>109</v>
      </c>
      <c r="I15" s="7" t="s">
        <v>110</v>
      </c>
      <c r="J15" s="7" t="s">
        <v>111</v>
      </c>
      <c r="K15" s="7" t="s">
        <v>86</v>
      </c>
      <c r="L15" s="7" t="s">
        <v>112</v>
      </c>
      <c r="M15" s="7" t="s">
        <v>113</v>
      </c>
      <c r="N15" s="7" t="s">
        <v>114</v>
      </c>
      <c r="O15" s="7" t="s">
        <v>115</v>
      </c>
      <c r="P15" s="45" t="s">
        <v>22</v>
      </c>
      <c r="Q15" s="9" t="s">
        <v>52</v>
      </c>
    </row>
    <row r="16" spans="2:17" ht="12.75">
      <c r="B16" s="4" t="s">
        <v>38</v>
      </c>
      <c r="C16" s="85" t="s">
        <v>37</v>
      </c>
      <c r="D16" s="85"/>
      <c r="E16" s="85"/>
      <c r="F16" s="85"/>
      <c r="G16" s="85"/>
      <c r="H16" s="85"/>
      <c r="I16" s="85"/>
      <c r="J16" s="85"/>
      <c r="K16" s="85"/>
      <c r="L16" s="85" t="s">
        <v>51</v>
      </c>
      <c r="M16" s="85"/>
      <c r="N16" s="85"/>
      <c r="O16" s="85"/>
      <c r="P16" s="46">
        <f>Q16/B15</f>
        <v>0.9230769230769231</v>
      </c>
      <c r="Q16" s="8">
        <f>COUNTIF(Q1:Q13,"&gt;3")</f>
        <v>12</v>
      </c>
    </row>
    <row r="17" spans="2:17" ht="12.75">
      <c r="B17" s="4" t="s">
        <v>39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6">
        <f>Q17/B15</f>
        <v>0.3076923076923077</v>
      </c>
      <c r="Q17" s="8">
        <f>COUNTIF(Q1:Q13,"&gt;6")</f>
        <v>4</v>
      </c>
    </row>
  </sheetData>
  <sheetProtection/>
  <mergeCells count="2">
    <mergeCell ref="C16:K16"/>
    <mergeCell ref="L16:O16"/>
  </mergeCells>
  <conditionalFormatting sqref="Q1:Q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1:P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B1">
      <selection activeCell="H1" sqref="H1"/>
    </sheetView>
  </sheetViews>
  <sheetFormatPr defaultColWidth="9.00390625" defaultRowHeight="12.75"/>
  <cols>
    <col min="1" max="1" width="12.125" style="0" hidden="1" customWidth="1"/>
    <col min="2" max="2" width="23.875" style="0" customWidth="1"/>
    <col min="3" max="3" width="5.625" style="0" bestFit="1" customWidth="1"/>
    <col min="4" max="4" width="4.625" style="0" bestFit="1" customWidth="1"/>
    <col min="5" max="5" width="5.625" style="0" bestFit="1" customWidth="1"/>
    <col min="6" max="6" width="5.875" style="0" bestFit="1" customWidth="1"/>
    <col min="7" max="7" width="9.875" style="3" customWidth="1"/>
    <col min="8" max="8" width="12.125" style="10" bestFit="1" customWidth="1"/>
  </cols>
  <sheetData>
    <row r="1" spans="1:11" ht="12.75">
      <c r="A1" s="3">
        <f aca="true" t="shared" si="0" ref="A1:A13">G1</f>
        <v>10</v>
      </c>
      <c r="B1" s="2" t="s">
        <v>215</v>
      </c>
      <c r="C1" s="74">
        <v>10</v>
      </c>
      <c r="D1" s="74">
        <v>10</v>
      </c>
      <c r="E1" s="74">
        <v>10</v>
      </c>
      <c r="F1" s="74">
        <v>10</v>
      </c>
      <c r="G1" s="43">
        <f aca="true" t="shared" si="1" ref="G1:G13">AVERAGE(C1:F1)</f>
        <v>10</v>
      </c>
      <c r="H1" s="8">
        <f aca="true" t="shared" si="2" ref="H1:H13">ROUND(G1,0)</f>
        <v>10</v>
      </c>
      <c r="I1" s="1" t="s">
        <v>32</v>
      </c>
      <c r="J1" s="1">
        <f>COUNTIF(H1:H13,"&gt;8")</f>
        <v>7</v>
      </c>
      <c r="K1" s="66">
        <f>J1/$B$15</f>
        <v>0.5384615384615384</v>
      </c>
    </row>
    <row r="2" spans="1:11" ht="12.75">
      <c r="A2" s="3">
        <f t="shared" si="0"/>
        <v>9.5</v>
      </c>
      <c r="B2" s="2" t="s">
        <v>216</v>
      </c>
      <c r="C2" s="74">
        <v>10</v>
      </c>
      <c r="D2" s="77">
        <v>9</v>
      </c>
      <c r="E2" s="77">
        <v>9</v>
      </c>
      <c r="F2" s="74">
        <v>10</v>
      </c>
      <c r="G2" s="43">
        <f t="shared" si="1"/>
        <v>9.5</v>
      </c>
      <c r="H2" s="8">
        <f t="shared" si="2"/>
        <v>10</v>
      </c>
      <c r="I2" s="1" t="s">
        <v>33</v>
      </c>
      <c r="J2" s="67">
        <f>COUNTIF(H1:H13,7)+COUNTIF(H1:H13,8)</f>
        <v>6</v>
      </c>
      <c r="K2" s="66">
        <f>J2/$B$15</f>
        <v>0.46153846153846156</v>
      </c>
    </row>
    <row r="3" spans="1:11" ht="12.75">
      <c r="A3" s="3">
        <f t="shared" si="0"/>
        <v>8</v>
      </c>
      <c r="B3" s="2" t="s">
        <v>217</v>
      </c>
      <c r="C3" s="77">
        <v>9</v>
      </c>
      <c r="D3" s="77">
        <v>7</v>
      </c>
      <c r="E3" s="77">
        <v>9</v>
      </c>
      <c r="F3" s="74">
        <v>7</v>
      </c>
      <c r="G3" s="43">
        <f t="shared" si="1"/>
        <v>8</v>
      </c>
      <c r="H3" s="8">
        <f t="shared" si="2"/>
        <v>8</v>
      </c>
      <c r="I3" s="1" t="s">
        <v>34</v>
      </c>
      <c r="J3" s="67">
        <f>COUNTIF(H1:H13,4)+COUNTIF(H1:H13,5)+COUNTIF(H1:H13,6)</f>
        <v>0</v>
      </c>
      <c r="K3" s="66">
        <f>J3/$B$15</f>
        <v>0</v>
      </c>
    </row>
    <row r="4" spans="1:11" ht="12.75">
      <c r="A4" s="3">
        <f t="shared" si="0"/>
        <v>7</v>
      </c>
      <c r="B4" s="2" t="s">
        <v>218</v>
      </c>
      <c r="C4" s="77">
        <v>7</v>
      </c>
      <c r="D4" s="77">
        <v>4</v>
      </c>
      <c r="E4" s="77">
        <v>9</v>
      </c>
      <c r="F4" s="74">
        <v>8</v>
      </c>
      <c r="G4" s="43">
        <f t="shared" si="1"/>
        <v>7</v>
      </c>
      <c r="H4" s="8">
        <f t="shared" si="2"/>
        <v>7</v>
      </c>
      <c r="I4" s="1" t="s">
        <v>35</v>
      </c>
      <c r="J4" s="1">
        <f>COUNTIF(H1:H13,"&lt;4")</f>
        <v>0</v>
      </c>
      <c r="K4" s="66">
        <f>J4/$B$15</f>
        <v>0</v>
      </c>
    </row>
    <row r="5" spans="1:11" ht="12.75">
      <c r="A5" s="3">
        <f t="shared" si="0"/>
        <v>8.75</v>
      </c>
      <c r="B5" s="2" t="s">
        <v>219</v>
      </c>
      <c r="C5" s="77">
        <v>9</v>
      </c>
      <c r="D5" s="77">
        <v>10</v>
      </c>
      <c r="E5" s="77">
        <v>9</v>
      </c>
      <c r="F5" s="74">
        <v>7</v>
      </c>
      <c r="G5" s="43">
        <f t="shared" si="1"/>
        <v>8.75</v>
      </c>
      <c r="H5" s="8">
        <f t="shared" si="2"/>
        <v>9</v>
      </c>
      <c r="I5" s="68" t="s">
        <v>36</v>
      </c>
      <c r="J5" s="1">
        <f>B15-SUM(J1:J4)</f>
        <v>0</v>
      </c>
      <c r="K5" s="66">
        <f>J5/$B$15</f>
        <v>0</v>
      </c>
    </row>
    <row r="6" spans="1:8" ht="12.75">
      <c r="A6" s="3">
        <f t="shared" si="0"/>
        <v>8.75</v>
      </c>
      <c r="B6" s="2" t="s">
        <v>220</v>
      </c>
      <c r="C6" s="77">
        <v>9</v>
      </c>
      <c r="D6" s="77">
        <v>9</v>
      </c>
      <c r="E6" s="77">
        <v>9</v>
      </c>
      <c r="F6" s="74">
        <v>8</v>
      </c>
      <c r="G6" s="43">
        <f t="shared" si="1"/>
        <v>8.75</v>
      </c>
      <c r="H6" s="8">
        <f t="shared" si="2"/>
        <v>9</v>
      </c>
    </row>
    <row r="7" spans="1:8" ht="12.75">
      <c r="A7" s="3">
        <f t="shared" si="0"/>
        <v>6.5</v>
      </c>
      <c r="B7" s="2" t="s">
        <v>221</v>
      </c>
      <c r="C7" s="77">
        <v>6</v>
      </c>
      <c r="D7" s="77">
        <v>7</v>
      </c>
      <c r="E7" s="77">
        <v>6</v>
      </c>
      <c r="F7" s="74">
        <v>7</v>
      </c>
      <c r="G7" s="43">
        <f t="shared" si="1"/>
        <v>6.5</v>
      </c>
      <c r="H7" s="8">
        <f t="shared" si="2"/>
        <v>7</v>
      </c>
    </row>
    <row r="8" spans="1:8" ht="12.75">
      <c r="A8" s="3">
        <f t="shared" si="0"/>
        <v>6.5</v>
      </c>
      <c r="B8" s="2" t="s">
        <v>222</v>
      </c>
      <c r="C8" s="77">
        <v>4</v>
      </c>
      <c r="D8" s="77">
        <v>6</v>
      </c>
      <c r="E8" s="77">
        <v>9</v>
      </c>
      <c r="F8" s="74">
        <v>7</v>
      </c>
      <c r="G8" s="43">
        <f t="shared" si="1"/>
        <v>6.5</v>
      </c>
      <c r="H8" s="8">
        <f t="shared" si="2"/>
        <v>7</v>
      </c>
    </row>
    <row r="9" spans="1:8" ht="12.75">
      <c r="A9" s="3">
        <f t="shared" si="0"/>
        <v>7.75</v>
      </c>
      <c r="B9" s="2" t="s">
        <v>223</v>
      </c>
      <c r="C9" s="77">
        <v>7</v>
      </c>
      <c r="D9" s="77">
        <v>9</v>
      </c>
      <c r="E9" s="77">
        <v>9</v>
      </c>
      <c r="F9" s="74">
        <v>6</v>
      </c>
      <c r="G9" s="43">
        <f t="shared" si="1"/>
        <v>7.75</v>
      </c>
      <c r="H9" s="8">
        <f t="shared" si="2"/>
        <v>8</v>
      </c>
    </row>
    <row r="10" spans="1:8" ht="12.75">
      <c r="A10" s="3">
        <f t="shared" si="0"/>
        <v>9.75</v>
      </c>
      <c r="B10" s="2" t="s">
        <v>224</v>
      </c>
      <c r="C10" s="77">
        <v>9</v>
      </c>
      <c r="D10" s="77">
        <v>10</v>
      </c>
      <c r="E10" s="77">
        <v>10</v>
      </c>
      <c r="F10" s="74">
        <v>10</v>
      </c>
      <c r="G10" s="43">
        <f t="shared" si="1"/>
        <v>9.75</v>
      </c>
      <c r="H10" s="8">
        <f t="shared" si="2"/>
        <v>10</v>
      </c>
    </row>
    <row r="11" spans="1:8" ht="12.75">
      <c r="A11" s="3">
        <f t="shared" si="0"/>
        <v>10</v>
      </c>
      <c r="B11" s="2" t="s">
        <v>225</v>
      </c>
      <c r="C11" s="77">
        <v>10</v>
      </c>
      <c r="D11" s="77">
        <v>10</v>
      </c>
      <c r="E11" s="77">
        <v>10</v>
      </c>
      <c r="F11" s="74">
        <v>10</v>
      </c>
      <c r="G11" s="43">
        <f t="shared" si="1"/>
        <v>10</v>
      </c>
      <c r="H11" s="8">
        <f t="shared" si="2"/>
        <v>10</v>
      </c>
    </row>
    <row r="12" spans="1:8" ht="12.75">
      <c r="A12" s="3">
        <f t="shared" si="0"/>
        <v>9</v>
      </c>
      <c r="B12" s="2" t="s">
        <v>226</v>
      </c>
      <c r="C12" s="74">
        <v>9</v>
      </c>
      <c r="D12" s="74">
        <v>8</v>
      </c>
      <c r="E12" s="77">
        <v>9</v>
      </c>
      <c r="F12" s="74">
        <v>10</v>
      </c>
      <c r="G12" s="43">
        <f t="shared" si="1"/>
        <v>9</v>
      </c>
      <c r="H12" s="8">
        <f t="shared" si="2"/>
        <v>9</v>
      </c>
    </row>
    <row r="13" spans="1:8" ht="12.75">
      <c r="A13" s="3">
        <f t="shared" si="0"/>
        <v>7.5</v>
      </c>
      <c r="B13" s="2" t="s">
        <v>228</v>
      </c>
      <c r="C13" s="77">
        <v>7</v>
      </c>
      <c r="D13" s="77">
        <v>8</v>
      </c>
      <c r="E13" s="77">
        <v>8</v>
      </c>
      <c r="F13" s="74">
        <v>7</v>
      </c>
      <c r="G13" s="43">
        <f t="shared" si="1"/>
        <v>7.5</v>
      </c>
      <c r="H13" s="8">
        <f t="shared" si="2"/>
        <v>8</v>
      </c>
    </row>
    <row r="14" spans="2:8" s="5" customFormat="1" ht="12.75">
      <c r="B14" s="6" t="s">
        <v>0</v>
      </c>
      <c r="C14" s="11">
        <f aca="true" t="shared" si="3" ref="C14:H14">AVERAGE(C1:C13)</f>
        <v>8.153846153846153</v>
      </c>
      <c r="D14" s="11">
        <f t="shared" si="3"/>
        <v>8.23076923076923</v>
      </c>
      <c r="E14" s="11">
        <f t="shared" si="3"/>
        <v>8.923076923076923</v>
      </c>
      <c r="F14" s="11">
        <f t="shared" si="3"/>
        <v>8.23076923076923</v>
      </c>
      <c r="G14" s="44">
        <f t="shared" si="3"/>
        <v>8.384615384615385</v>
      </c>
      <c r="H14" s="44">
        <f t="shared" si="3"/>
        <v>8.615384615384615</v>
      </c>
    </row>
    <row r="15" spans="2:8" s="5" customFormat="1" ht="12.75">
      <c r="B15" s="6">
        <v>13</v>
      </c>
      <c r="C15" s="7" t="s">
        <v>80</v>
      </c>
      <c r="D15" s="7" t="s">
        <v>82</v>
      </c>
      <c r="E15" s="7" t="s">
        <v>83</v>
      </c>
      <c r="F15" s="7" t="s">
        <v>86</v>
      </c>
      <c r="G15" s="45" t="s">
        <v>22</v>
      </c>
      <c r="H15" s="9" t="s">
        <v>209</v>
      </c>
    </row>
    <row r="16" spans="2:8" ht="12.75">
      <c r="B16" s="4" t="s">
        <v>38</v>
      </c>
      <c r="C16" s="85" t="s">
        <v>37</v>
      </c>
      <c r="D16" s="85"/>
      <c r="E16" s="85"/>
      <c r="F16" s="85"/>
      <c r="G16" s="46">
        <f>H16/B15</f>
        <v>1</v>
      </c>
      <c r="H16" s="8">
        <f>COUNTIF(H1:H13,"&gt;3")</f>
        <v>13</v>
      </c>
    </row>
    <row r="17" spans="2:8" ht="12.75">
      <c r="B17" s="4" t="s">
        <v>39</v>
      </c>
      <c r="C17" s="4"/>
      <c r="D17" s="4"/>
      <c r="E17" s="4"/>
      <c r="F17" s="4"/>
      <c r="G17" s="46">
        <f>H17/B15</f>
        <v>1</v>
      </c>
      <c r="H17" s="8">
        <f>COUNTIF(H1:H13,"&gt;6")</f>
        <v>13</v>
      </c>
    </row>
  </sheetData>
  <sheetProtection/>
  <mergeCells count="1">
    <mergeCell ref="C16:F16"/>
  </mergeCells>
  <conditionalFormatting sqref="H1:H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G1:G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0">
      <selection activeCell="O41" sqref="O41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6" width="6.75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36" customWidth="1"/>
    <col min="17" max="17" width="11.00390625" style="35" bestFit="1" customWidth="1"/>
  </cols>
  <sheetData>
    <row r="1" spans="4:17" s="16" customFormat="1" ht="15.75">
      <c r="D1" s="16" t="s">
        <v>2</v>
      </c>
      <c r="O1" s="17"/>
      <c r="P1" s="34"/>
      <c r="Q1" s="34"/>
    </row>
    <row r="2" spans="5:8" ht="15.75">
      <c r="E2" s="18" t="s">
        <v>159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98" t="s">
        <v>5</v>
      </c>
      <c r="B5" s="99"/>
      <c r="C5" s="99"/>
      <c r="D5" s="100"/>
      <c r="E5" s="98" t="s">
        <v>6</v>
      </c>
      <c r="F5" s="99"/>
      <c r="G5" s="100"/>
      <c r="H5" s="41"/>
      <c r="I5" s="41"/>
    </row>
    <row r="6" spans="1:9" ht="12.75">
      <c r="A6" s="91" t="s">
        <v>66</v>
      </c>
      <c r="B6" s="92"/>
      <c r="C6" s="92"/>
      <c r="D6" s="93"/>
      <c r="E6" s="19" t="s">
        <v>160</v>
      </c>
      <c r="F6" s="12"/>
      <c r="G6" s="1"/>
      <c r="H6" s="40"/>
      <c r="I6" s="40"/>
    </row>
    <row r="7" spans="1:9" ht="12.75">
      <c r="A7" s="91" t="s">
        <v>53</v>
      </c>
      <c r="B7" s="92"/>
      <c r="C7" s="92"/>
      <c r="D7" s="93"/>
      <c r="E7" s="12" t="s">
        <v>161</v>
      </c>
      <c r="F7" s="12"/>
      <c r="G7" s="1"/>
      <c r="H7" s="40"/>
      <c r="I7" s="40"/>
    </row>
    <row r="8" spans="1:9" ht="12.75">
      <c r="A8" s="91" t="s">
        <v>17</v>
      </c>
      <c r="B8" s="92"/>
      <c r="C8" s="92"/>
      <c r="D8" s="93"/>
      <c r="E8" s="12" t="s">
        <v>67</v>
      </c>
      <c r="F8" s="12"/>
      <c r="G8" s="1"/>
      <c r="H8" s="40"/>
      <c r="I8" s="40"/>
    </row>
    <row r="9" spans="1:9" ht="12.75">
      <c r="A9" s="102" t="s">
        <v>40</v>
      </c>
      <c r="B9" s="103"/>
      <c r="C9" s="103"/>
      <c r="D9" s="104"/>
      <c r="E9" s="12" t="s">
        <v>162</v>
      </c>
      <c r="F9" s="12" t="s">
        <v>163</v>
      </c>
      <c r="G9" s="12" t="s">
        <v>164</v>
      </c>
      <c r="H9" s="12" t="s">
        <v>210</v>
      </c>
      <c r="I9" s="40"/>
    </row>
    <row r="10" spans="3:6" ht="12.75">
      <c r="C10" s="14"/>
      <c r="D10" s="14"/>
      <c r="E10" s="14"/>
      <c r="F10" s="14"/>
    </row>
    <row r="11" spans="1:19" ht="12.75">
      <c r="A11" s="28" t="s">
        <v>8</v>
      </c>
      <c r="B11" s="28" t="s">
        <v>9</v>
      </c>
      <c r="C11" s="28">
        <v>10</v>
      </c>
      <c r="D11" s="30">
        <v>9</v>
      </c>
      <c r="E11" s="30">
        <v>8</v>
      </c>
      <c r="F11" s="28">
        <v>7</v>
      </c>
      <c r="G11" s="28">
        <v>6</v>
      </c>
      <c r="H11" s="28">
        <v>5</v>
      </c>
      <c r="I11" s="28">
        <v>4</v>
      </c>
      <c r="J11" s="28">
        <v>3</v>
      </c>
      <c r="K11" s="28">
        <v>2</v>
      </c>
      <c r="L11" s="28">
        <v>1</v>
      </c>
      <c r="M11" s="28">
        <v>0</v>
      </c>
      <c r="N11" s="28" t="s">
        <v>13</v>
      </c>
      <c r="O11" s="28" t="s">
        <v>10</v>
      </c>
      <c r="P11" s="32" t="s">
        <v>11</v>
      </c>
      <c r="Q11" s="32" t="s">
        <v>12</v>
      </c>
      <c r="R11" s="14"/>
      <c r="S11" s="14"/>
    </row>
    <row r="12" spans="1:19" ht="12.75">
      <c r="A12" s="29" t="s">
        <v>18</v>
      </c>
      <c r="B12" s="29" t="s">
        <v>19</v>
      </c>
      <c r="C12" s="29"/>
      <c r="D12" s="31"/>
      <c r="E12" s="31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3"/>
      <c r="Q12" s="33"/>
      <c r="R12" s="14"/>
      <c r="S12" s="14"/>
    </row>
    <row r="13" spans="1:17" ht="12.75">
      <c r="A13" s="24" t="s">
        <v>165</v>
      </c>
      <c r="B13" s="54" t="s">
        <v>1</v>
      </c>
      <c r="C13" s="1">
        <f>COUNTIF('19в-2_ПО'!$T$1:$T$16,C11)</f>
        <v>5</v>
      </c>
      <c r="D13" s="1">
        <f>COUNTIF('19в-2_ПО'!$T$1:$T$16,D11)</f>
        <v>0</v>
      </c>
      <c r="E13" s="1">
        <f>COUNTIF('19в-2_ПО'!$T$1:$T$16,E11)</f>
        <v>2</v>
      </c>
      <c r="F13" s="1">
        <f>COUNTIF('19в-2_ПО'!$T$1:$T$16,F11)</f>
        <v>3</v>
      </c>
      <c r="G13" s="1">
        <f>COUNTIF('19в-2_ПО'!$T$1:$T$16,G11)</f>
        <v>0</v>
      </c>
      <c r="H13" s="1">
        <f>COUNTIF('19в-2_ПО'!$T$1:$T$16,H11)</f>
        <v>2</v>
      </c>
      <c r="I13" s="1">
        <f>COUNTIF('19в-2_ПО'!$T$1:$T$16,I11)</f>
        <v>3</v>
      </c>
      <c r="J13" s="1">
        <f>COUNTIF('19в-2_ПО'!$T$1:$T$16,J11)</f>
        <v>1</v>
      </c>
      <c r="K13" s="1">
        <f>COUNTIF('19в-2_ПО'!$T$1:$T$16,K11)</f>
        <v>0</v>
      </c>
      <c r="L13" s="1">
        <f>COUNTIF('19в-2_ПО'!$T$1:$T$16,L11)</f>
        <v>0</v>
      </c>
      <c r="M13" s="1">
        <f>COUNTIF('19в-2_ПО'!$T$1:$T$16,M11)</f>
        <v>0</v>
      </c>
      <c r="N13" s="23">
        <f>$A$14-SUM(C13:M13)</f>
        <v>0</v>
      </c>
      <c r="O13" s="38">
        <f>'19в-2_ПО'!T17</f>
        <v>7</v>
      </c>
      <c r="P13" s="37">
        <f>SUM(C13:I13)/$A$14</f>
        <v>0.9375</v>
      </c>
      <c r="Q13" s="33">
        <f>SUM(C13:F13)/$A$14</f>
        <v>0.625</v>
      </c>
    </row>
    <row r="14" spans="1:17" ht="12.75">
      <c r="A14" s="23">
        <f>'19в-2_ПО'!B18</f>
        <v>16</v>
      </c>
      <c r="B14" s="1" t="s">
        <v>7</v>
      </c>
      <c r="C14" s="1">
        <f>COUNTIF('19в-2_ПО'!$W$1:$W$16,C11)</f>
        <v>0</v>
      </c>
      <c r="D14" s="1">
        <f>COUNTIF('19в-2_ПО'!$W$1:$W$16,D11)</f>
        <v>0</v>
      </c>
      <c r="E14" s="1">
        <f>COUNTIF('19в-2_ПО'!$W$1:$W$16,E11)</f>
        <v>4</v>
      </c>
      <c r="F14" s="1">
        <f>COUNTIF('19в-2_ПО'!$W$1:$W$16,F11)</f>
        <v>4</v>
      </c>
      <c r="G14" s="1">
        <f>COUNTIF('19в-2_ПО'!$W$1:$W$16,G11)</f>
        <v>4</v>
      </c>
      <c r="H14" s="1">
        <f>COUNTIF('19в-2_ПО'!$W$1:$W$16,H11)</f>
        <v>3</v>
      </c>
      <c r="I14" s="1">
        <f>COUNTIF('19в-2_ПО'!$W$1:$W$16,I11)</f>
        <v>1</v>
      </c>
      <c r="J14" s="1">
        <f>COUNTIF('19в-2_ПО'!$W$1:$W$16,J11)</f>
        <v>0</v>
      </c>
      <c r="K14" s="1">
        <f>COUNTIF('19в-2_ПО'!$W$1:$W$16,K11)</f>
        <v>0</v>
      </c>
      <c r="L14" s="1">
        <f>COUNTIF('19в-2_ПО'!$W$1:$W$16,L11)</f>
        <v>0</v>
      </c>
      <c r="M14" s="1">
        <f>COUNTIF('19в-2_ПО'!$W$1:$W$16,M11)</f>
        <v>0</v>
      </c>
      <c r="N14" s="23">
        <f>$A$14-SUM(C14:M14)</f>
        <v>0</v>
      </c>
      <c r="O14" s="38">
        <f>'19в-2_ПО'!W17</f>
        <v>6.4375</v>
      </c>
      <c r="P14" s="37">
        <f>SUM(C14:I14)/$A$14</f>
        <v>1</v>
      </c>
      <c r="Q14" s="33">
        <f>SUM(C14:F14)/$A$14</f>
        <v>0.5</v>
      </c>
    </row>
    <row r="15" spans="1:17" ht="12.75">
      <c r="A15" s="22" t="s">
        <v>166</v>
      </c>
      <c r="B15" s="1" t="s">
        <v>1</v>
      </c>
      <c r="C15" s="1">
        <f>COUNTIF('41ппа_ИТ'!$M$1:$M$30,C11)</f>
        <v>6</v>
      </c>
      <c r="D15" s="1">
        <f>COUNTIF('41ппа_ИТ'!$M$1:$M$30,D11)</f>
        <v>0</v>
      </c>
      <c r="E15" s="1">
        <f>COUNTIF('41ппа_ИТ'!$M$1:$M$30,E11)</f>
        <v>1</v>
      </c>
      <c r="F15" s="1">
        <f>COUNTIF('41ппа_ИТ'!$M$1:$M$30,F11)</f>
        <v>8</v>
      </c>
      <c r="G15" s="1">
        <f>COUNTIF('41ппа_ИТ'!$M$1:$M$30,G11)</f>
        <v>2</v>
      </c>
      <c r="H15" s="1">
        <f>COUNTIF('41ппа_ИТ'!$M$1:$M$30,H11)</f>
        <v>7</v>
      </c>
      <c r="I15" s="1">
        <f>COUNTIF('41ппа_ИТ'!$M$1:$M$30,I11)</f>
        <v>6</v>
      </c>
      <c r="J15" s="1">
        <f>COUNTIF('41ппа_ИТ'!$M$1:$M$30,J11)</f>
        <v>0</v>
      </c>
      <c r="K15" s="1">
        <f>COUNTIF('41ппа_ИТ'!$M$1:$M$30,K11)</f>
        <v>0</v>
      </c>
      <c r="L15" s="1">
        <f>COUNTIF('41ппа_ИТ'!$M$1:$M$30,L11)</f>
        <v>0</v>
      </c>
      <c r="M15" s="1">
        <f>COUNTIF('41ппа_ИТ'!$M$1:$M$30,M11)</f>
        <v>0</v>
      </c>
      <c r="N15" s="23">
        <f>$A$16-SUM(C15:M15)</f>
        <v>0</v>
      </c>
      <c r="O15" s="38">
        <f>'41ппа_ИТ'!M31</f>
        <v>6.5</v>
      </c>
      <c r="P15" s="37">
        <f>SUM(C15:I15)/$A$16</f>
        <v>1</v>
      </c>
      <c r="Q15" s="33">
        <f>SUM(C15:F15)/$A$16</f>
        <v>0.5</v>
      </c>
    </row>
    <row r="16" spans="1:17" ht="12.75">
      <c r="A16" s="27">
        <f>'41ппа_ИТ'!B32</f>
        <v>30</v>
      </c>
      <c r="B16" s="1" t="s">
        <v>7</v>
      </c>
      <c r="C16" s="1">
        <f>COUNTIF('41ппа_ИТ'!$O$1:$O$30,C11)</f>
        <v>4</v>
      </c>
      <c r="D16" s="1">
        <f>COUNTIF('41ппа_ИТ'!$O$1:$O$30,D11)</f>
        <v>4</v>
      </c>
      <c r="E16" s="1">
        <f>COUNTIF('41ппа_ИТ'!$O$1:$O$30,E11)</f>
        <v>6</v>
      </c>
      <c r="F16" s="1">
        <f>COUNTIF('41ппа_ИТ'!$O$1:$O$30,F11)</f>
        <v>5</v>
      </c>
      <c r="G16" s="1">
        <f>COUNTIF('41ппа_ИТ'!$O$1:$O$30,G11)</f>
        <v>8</v>
      </c>
      <c r="H16" s="1">
        <f>COUNTIF('41ппа_ИТ'!$O$1:$O$30,H11)</f>
        <v>3</v>
      </c>
      <c r="I16" s="1">
        <f>COUNTIF('41ппа_ИТ'!$O$1:$O$30,I11)</f>
        <v>0</v>
      </c>
      <c r="J16" s="1">
        <f>COUNTIF('41ппа_ИТ'!$O$1:$O$30,J11)</f>
        <v>0</v>
      </c>
      <c r="K16" s="1">
        <f>COUNTIF('41ппа_ИТ'!$O$1:$O$30,K11)</f>
        <v>0</v>
      </c>
      <c r="L16" s="1">
        <f>COUNTIF('41ппа_ИТ'!$O$1:$O$30,L11)</f>
        <v>0</v>
      </c>
      <c r="M16" s="1">
        <f>COUNTIF('41ппа_ИТ'!$O$1:$O$30,M11)</f>
        <v>0</v>
      </c>
      <c r="N16" s="23">
        <f>$A$16-SUM(C16:M16)</f>
        <v>0</v>
      </c>
      <c r="O16" s="38">
        <f>'41ппа_ИТ'!O31</f>
        <v>7.4</v>
      </c>
      <c r="P16" s="37">
        <f>SUM(C16:I16)/$A$16</f>
        <v>1</v>
      </c>
      <c r="Q16" s="33">
        <f>SUM(C16:F16)/$A$16</f>
        <v>0.6333333333333333</v>
      </c>
    </row>
    <row r="17" spans="1:17" ht="12.75">
      <c r="A17" s="22" t="s">
        <v>167</v>
      </c>
      <c r="B17" s="20" t="s">
        <v>1</v>
      </c>
      <c r="C17" s="1">
        <f>COUNTIF('42ппа-2_Прогр'!$Q$1:$Q$15,C11)</f>
        <v>0</v>
      </c>
      <c r="D17" s="1">
        <f>COUNTIF('42ппа-2_Прогр'!$Q$1:$Q$15,D11)</f>
        <v>0</v>
      </c>
      <c r="E17" s="1">
        <f>COUNTIF('42ппа-2_Прогр'!$Q$1:$Q$15,E11)</f>
        <v>0</v>
      </c>
      <c r="F17" s="1">
        <f>COUNTIF('42ппа-2_Прогр'!$Q$1:$Q$15,F11)</f>
        <v>1</v>
      </c>
      <c r="G17" s="1">
        <f>COUNTIF('42ппа-2_Прогр'!$Q$1:$Q$15,G11)</f>
        <v>1</v>
      </c>
      <c r="H17" s="1">
        <f>COUNTIF('42ппа-2_Прогр'!$Q$1:$Q$15,H11)</f>
        <v>2</v>
      </c>
      <c r="I17" s="1">
        <f>COUNTIF('42ппа-2_Прогр'!$Q$1:$Q$15,I11)</f>
        <v>5</v>
      </c>
      <c r="J17" s="1">
        <f>COUNTIF('42ппа-2_Прогр'!$Q$1:$Q$15,J11)</f>
        <v>5</v>
      </c>
      <c r="K17" s="1">
        <f>COUNTIF('42ппа-2_Прогр'!$Q$1:$Q$15,K11)</f>
        <v>1</v>
      </c>
      <c r="L17" s="1">
        <f>COUNTIF('42ппа-2_Прогр'!$Q$1:$Q$15,L11)</f>
        <v>0</v>
      </c>
      <c r="M17" s="1">
        <f>COUNTIF('42ппа-2_Прогр'!$Q$1:$Q$15,M11)</f>
        <v>0</v>
      </c>
      <c r="N17" s="23">
        <f>$A$18-SUM(C17:M17)</f>
        <v>0</v>
      </c>
      <c r="O17" s="38">
        <f>'42ппа-2_Прогр'!Q16</f>
        <v>4</v>
      </c>
      <c r="P17" s="37">
        <f>SUM(C17:I17)/$A$18</f>
        <v>0.6</v>
      </c>
      <c r="Q17" s="33">
        <f>SUM(C17:F17)/$A$18</f>
        <v>0.06666666666666667</v>
      </c>
    </row>
    <row r="18" spans="1:17" ht="12.75">
      <c r="A18" s="27">
        <f>'42ппа-2_Прогр'!B17</f>
        <v>15</v>
      </c>
      <c r="B18" s="20" t="s">
        <v>7</v>
      </c>
      <c r="C18" s="1">
        <f>COUNTIF('42ппа-2_Прогр'!$V$1:$V$15,C11)</f>
        <v>0</v>
      </c>
      <c r="D18" s="1">
        <f>COUNTIF('42ппа-2_Прогр'!$V$1:$V$15,D11)</f>
        <v>0</v>
      </c>
      <c r="E18" s="1">
        <f>COUNTIF('42ппа-2_Прогр'!$V$1:$V$15,E11)</f>
        <v>0</v>
      </c>
      <c r="F18" s="1">
        <f>COUNTIF('42ппа-2_Прогр'!$V$1:$V$15,F11)</f>
        <v>3</v>
      </c>
      <c r="G18" s="1">
        <f>COUNTIF('42ппа-2_Прогр'!$V$1:$V$15,G11)</f>
        <v>3</v>
      </c>
      <c r="H18" s="1">
        <f>COUNTIF('42ппа-2_Прогр'!$V$1:$V$15,H11)</f>
        <v>7</v>
      </c>
      <c r="I18" s="1">
        <f>COUNTIF('42ппа-2_Прогр'!$V$1:$V$15,I11)</f>
        <v>1</v>
      </c>
      <c r="J18" s="1">
        <f>COUNTIF('42ппа-2_Прогр'!$V$1:$V$15,J11)</f>
        <v>0</v>
      </c>
      <c r="K18" s="1">
        <f>COUNTIF('42ппа-2_Прогр'!$V$1:$V$15,K11)</f>
        <v>0</v>
      </c>
      <c r="L18" s="1">
        <f>COUNTIF('42ппа-2_Прогр'!$V$1:$V$15,L11)</f>
        <v>0</v>
      </c>
      <c r="M18" s="1">
        <f>COUNTIF('42ппа-2_Прогр'!$V$1:$V$15,M11)</f>
        <v>1</v>
      </c>
      <c r="N18" s="23">
        <f>$A$18-SUM(C18:M18)</f>
        <v>0</v>
      </c>
      <c r="O18" s="38">
        <f>'42ппа-2_Прогр'!V16</f>
        <v>5.2</v>
      </c>
      <c r="P18" s="37">
        <f>SUM(C18:I18)/$A$18</f>
        <v>0.9333333333333333</v>
      </c>
      <c r="Q18" s="33">
        <f>SUM(C18:F18)/$A$18</f>
        <v>0.2</v>
      </c>
    </row>
    <row r="19" spans="1:17" ht="12.75">
      <c r="A19" s="22" t="s">
        <v>168</v>
      </c>
      <c r="B19" s="20" t="s">
        <v>1</v>
      </c>
      <c r="C19" s="1">
        <f>COUNTIF('24л-2_СК_ИТ'!$G$1:$G$13,C11)</f>
        <v>3</v>
      </c>
      <c r="D19" s="1">
        <f>COUNTIF('24л-2_СК_ИТ'!$G$1:$G$13,D11)</f>
        <v>0</v>
      </c>
      <c r="E19" s="1">
        <f>COUNTIF('24л-2_СК_ИТ'!$G$1:$G$13,E11)</f>
        <v>1</v>
      </c>
      <c r="F19" s="1">
        <f>COUNTIF('24л-2_СК_ИТ'!$G$1:$G$13,F11)</f>
        <v>0</v>
      </c>
      <c r="G19" s="1">
        <f>COUNTIF('24л-2_СК_ИТ'!$G$1:$G$13,G11)</f>
        <v>4</v>
      </c>
      <c r="H19" s="1">
        <f>COUNTIF('24л-2_СК_ИТ'!$G$1:$G$13,H11)</f>
        <v>4</v>
      </c>
      <c r="I19" s="1">
        <f>COUNTIF('24л-2_СК_ИТ'!$G$1:$G$13,I11)</f>
        <v>0</v>
      </c>
      <c r="J19" s="1">
        <f>COUNTIF('24л-2_СК_ИТ'!$G$1:$G$13,J11)</f>
        <v>0</v>
      </c>
      <c r="K19" s="1">
        <f>COUNTIF('24л-2_СК_ИТ'!$G$1:$G$13,K11)</f>
        <v>0</v>
      </c>
      <c r="L19" s="1">
        <f>COUNTIF('24л-2_СК_ИТ'!$G$1:$G$13,L11)</f>
        <v>0</v>
      </c>
      <c r="M19" s="1">
        <f>COUNTIF('24л-2_СК_ИТ'!$G$1:$G$13,M11)</f>
        <v>0</v>
      </c>
      <c r="N19" s="23">
        <f>$A$20-SUM(C19:M19)</f>
        <v>1</v>
      </c>
      <c r="O19" s="38">
        <f>'24л-2_СК_ИТ'!G14</f>
        <v>6.833333333333333</v>
      </c>
      <c r="P19" s="37">
        <f>SUM(C19:I19)/$A$20</f>
        <v>0.9230769230769231</v>
      </c>
      <c r="Q19" s="33">
        <f>SUM(C19:F19)/$A$20</f>
        <v>0.3076923076923077</v>
      </c>
    </row>
    <row r="20" spans="1:17" ht="12.75">
      <c r="A20" s="23">
        <f>'24л-2_СК_ИТ'!B15</f>
        <v>13</v>
      </c>
      <c r="B20" s="20" t="s">
        <v>7</v>
      </c>
      <c r="C20" s="1">
        <f>COUNTIF('24л-2_СК_ИТ'!$I$1:$I$13,C11)</f>
        <v>1</v>
      </c>
      <c r="D20" s="1">
        <f>COUNTIF('24л-2_СК_ИТ'!$I$1:$I$13,D11)</f>
        <v>2</v>
      </c>
      <c r="E20" s="1">
        <f>COUNTIF('24л-2_СК_ИТ'!$I$1:$I$13,E11)</f>
        <v>0</v>
      </c>
      <c r="F20" s="1">
        <f>COUNTIF('24л-2_СК_ИТ'!$I$1:$I$13,F11)</f>
        <v>2</v>
      </c>
      <c r="G20" s="1">
        <f>COUNTIF('24л-2_СК_ИТ'!$I$1:$I$13,G11)</f>
        <v>3</v>
      </c>
      <c r="H20" s="1">
        <f>COUNTIF('24л-2_СК_ИТ'!$I$1:$I$13,H11)</f>
        <v>4</v>
      </c>
      <c r="I20" s="1">
        <f>COUNTIF('24л-2_СК_ИТ'!$I$1:$I$13,I11)</f>
        <v>0</v>
      </c>
      <c r="J20" s="1">
        <f>COUNTIF('24л-2_СК_ИТ'!$I$1:$I$13,J11)</f>
        <v>0</v>
      </c>
      <c r="K20" s="1">
        <f>COUNTIF('24л-2_СК_ИТ'!$I$1:$I$13,K11)</f>
        <v>0</v>
      </c>
      <c r="L20" s="1">
        <f>COUNTIF('24л-2_СК_ИТ'!$I$1:$I$13,L11)</f>
        <v>0</v>
      </c>
      <c r="M20" s="1">
        <f>COUNTIF('24л-2_СК_ИТ'!$I$1:$I$13,M11)</f>
        <v>1</v>
      </c>
      <c r="N20" s="23">
        <f>$A$20-SUM(C20:M20)</f>
        <v>0</v>
      </c>
      <c r="O20" s="38">
        <f>'24л-2_СК_ИТ'!I14</f>
        <v>6.153846153846154</v>
      </c>
      <c r="P20" s="37">
        <f>SUM(C20:I20)/$A$20</f>
        <v>0.9230769230769231</v>
      </c>
      <c r="Q20" s="33">
        <f>SUM(C20:F20)/$A$20</f>
        <v>0.38461538461538464</v>
      </c>
    </row>
    <row r="21" spans="1:17" ht="12.75">
      <c r="A21" s="22" t="s">
        <v>172</v>
      </c>
      <c r="B21" s="20" t="s">
        <v>1</v>
      </c>
      <c r="C21" s="1">
        <f>COUNTIF('202ту-1_СК_ИТ'!$K$1:$K$14,C11)</f>
        <v>0</v>
      </c>
      <c r="D21" s="1">
        <f>COUNTIF('202ту-1_СК_ИТ'!$K$1:$K$14,D11)</f>
        <v>0</v>
      </c>
      <c r="E21" s="1">
        <f>COUNTIF('202ту-1_СК_ИТ'!$K$1:$K$14,E11)</f>
        <v>2</v>
      </c>
      <c r="F21" s="1">
        <f>COUNTIF('202ту-1_СК_ИТ'!$K$1:$K$14,F11)</f>
        <v>4</v>
      </c>
      <c r="G21" s="1">
        <f>COUNTIF('202ту-1_СК_ИТ'!$K$1:$K$14,G11)</f>
        <v>4</v>
      </c>
      <c r="H21" s="1">
        <f>COUNTIF('202ту-1_СК_ИТ'!$K$1:$K$14,H11)</f>
        <v>2</v>
      </c>
      <c r="I21" s="1">
        <f>COUNTIF('202ту-1_СК_ИТ'!$K$1:$K$14,I11)</f>
        <v>2</v>
      </c>
      <c r="J21" s="1">
        <f>COUNTIF('202ту-1_СК_ИТ'!$K$1:$K$14,J11)</f>
        <v>0</v>
      </c>
      <c r="K21" s="1">
        <f>COUNTIF('202ту-1_СК_ИТ'!$K$1:$K$14,K11)</f>
        <v>0</v>
      </c>
      <c r="L21" s="1">
        <f>COUNTIF('202ту-1_СК_ИТ'!$K$1:$K$14,L11)</f>
        <v>0</v>
      </c>
      <c r="M21" s="1">
        <f>COUNTIF('202ту-1_СК_ИТ'!$K$1:$K$14,M11)</f>
        <v>0</v>
      </c>
      <c r="N21" s="23">
        <f>$A$22-SUM(C21:M21)</f>
        <v>0</v>
      </c>
      <c r="O21" s="38">
        <f>'202ту-1_СК_ИТ'!K15</f>
        <v>6.142857142857143</v>
      </c>
      <c r="P21" s="37">
        <f>SUM(C21:I21)/$A$22</f>
        <v>1</v>
      </c>
      <c r="Q21" s="33">
        <f>SUM(C21:F21)/$A$22</f>
        <v>0.42857142857142855</v>
      </c>
    </row>
    <row r="22" spans="1:17" ht="12.75">
      <c r="A22" s="27">
        <f>'202ту-1_СК_ИТ'!B16</f>
        <v>14</v>
      </c>
      <c r="B22" s="20" t="s">
        <v>7</v>
      </c>
      <c r="C22" s="1">
        <f>COUNTIF('202ту-1_СК_ИТ'!$R$1:$R$14,C11)</f>
        <v>0</v>
      </c>
      <c r="D22" s="1">
        <f>COUNTIF('202ту-1_СК_ИТ'!$R$1:$R$14,D11)</f>
        <v>0</v>
      </c>
      <c r="E22" s="1">
        <f>COUNTIF('202ту-1_СК_ИТ'!$R$1:$R$14,E11)</f>
        <v>2</v>
      </c>
      <c r="F22" s="1">
        <f>COUNTIF('202ту-1_СК_ИТ'!$R$1:$R$14,F11)</f>
        <v>5</v>
      </c>
      <c r="G22" s="1">
        <f>COUNTIF('202ту-1_СК_ИТ'!$R$1:$R$14,G11)</f>
        <v>5</v>
      </c>
      <c r="H22" s="1">
        <f>COUNTIF('202ту-1_СК_ИТ'!$R$1:$R$14,H11)</f>
        <v>1</v>
      </c>
      <c r="I22" s="1">
        <f>COUNTIF('202ту-1_СК_ИТ'!$R$1:$R$14,I11)</f>
        <v>0</v>
      </c>
      <c r="J22" s="1">
        <f>COUNTIF('202ту-1_СК_ИТ'!$R$1:$R$14,J11)</f>
        <v>0</v>
      </c>
      <c r="K22" s="1">
        <f>COUNTIF('202ту-1_СК_ИТ'!$R$1:$R$14,K11)</f>
        <v>0</v>
      </c>
      <c r="L22" s="1">
        <f>COUNTIF('202ту-1_СК_ИТ'!$R$1:$R$14,L11)</f>
        <v>0</v>
      </c>
      <c r="M22" s="1">
        <f>COUNTIF('202ту-1_СК_ИТ'!$R$1:$R$14,M11)</f>
        <v>1</v>
      </c>
      <c r="N22" s="23">
        <f>$A$22-SUM(C22:M22)</f>
        <v>0</v>
      </c>
      <c r="O22" s="38">
        <f>'202ту-1_СК_ИТ'!R15</f>
        <v>6.142857142857143</v>
      </c>
      <c r="P22" s="37">
        <f>SUM(C22:I22)/$A$22</f>
        <v>0.9285714285714286</v>
      </c>
      <c r="Q22" s="33">
        <f>SUM(C22:F22)/$A$22</f>
        <v>0.5</v>
      </c>
    </row>
    <row r="23" spans="1:17" ht="12.75">
      <c r="A23" s="22" t="s">
        <v>169</v>
      </c>
      <c r="B23" s="20" t="s">
        <v>1</v>
      </c>
      <c r="C23" s="1">
        <f>COUNTIF('203тку-1_СК_ИТ'!$K$1:$K$13,C11)</f>
        <v>0</v>
      </c>
      <c r="D23" s="1">
        <f>COUNTIF('203тку-1_СК_ИТ'!$K$1:$K$13,D11)</f>
        <v>2</v>
      </c>
      <c r="E23" s="1">
        <f>COUNTIF('203тку-1_СК_ИТ'!$K$1:$K$13,E11)</f>
        <v>0</v>
      </c>
      <c r="F23" s="1">
        <f>COUNTIF('203тку-1_СК_ИТ'!$K$1:$K$13,F11)</f>
        <v>4</v>
      </c>
      <c r="G23" s="1">
        <f>COUNTIF('203тку-1_СК_ИТ'!$K$1:$K$13,G11)</f>
        <v>1</v>
      </c>
      <c r="H23" s="1">
        <f>COUNTIF('203тку-1_СК_ИТ'!$K$1:$K$13,H11)</f>
        <v>3</v>
      </c>
      <c r="I23" s="1">
        <f>COUNTIF('203тку-1_СК_ИТ'!$K$1:$K$13,I11)</f>
        <v>2</v>
      </c>
      <c r="J23" s="1">
        <f>COUNTIF('203тку-1_СК_ИТ'!$K$1:$K$13,J11)</f>
        <v>0</v>
      </c>
      <c r="K23" s="1">
        <f>COUNTIF('203тку-1_СК_ИТ'!$K$1:$K$13,K11)</f>
        <v>1</v>
      </c>
      <c r="L23" s="1">
        <f>COUNTIF('203тку-1_СК_ИТ'!$K$1:$K$13,L11)</f>
        <v>0</v>
      </c>
      <c r="M23" s="1">
        <f>COUNTIF('203тку-1_СК_ИТ'!$K$1:$K$13,M11)</f>
        <v>0</v>
      </c>
      <c r="N23" s="23">
        <f>$A$24-SUM(C23:M23)</f>
        <v>0</v>
      </c>
      <c r="O23" s="38">
        <f>'203тку-1_СК_ИТ'!K14</f>
        <v>5.923076923076923</v>
      </c>
      <c r="P23" s="37">
        <f>SUM(C23:I23)/$A$24</f>
        <v>0.9230769230769231</v>
      </c>
      <c r="Q23" s="33">
        <f>SUM(C23:F23)/$A$24</f>
        <v>0.46153846153846156</v>
      </c>
    </row>
    <row r="24" spans="1:17" ht="12.75">
      <c r="A24" s="23">
        <f>'203тку-1_СК_ИТ'!B15</f>
        <v>13</v>
      </c>
      <c r="B24" s="20" t="s">
        <v>7</v>
      </c>
      <c r="C24" s="1">
        <f>COUNTIF('203тку-1_СК_ИТ'!$Q$1:$Q$13,C11)</f>
        <v>0</v>
      </c>
      <c r="D24" s="1">
        <f>COUNTIF('203тку-1_СК_ИТ'!$Q$1:$Q$13,D11)</f>
        <v>0</v>
      </c>
      <c r="E24" s="1">
        <f>COUNTIF('203тку-1_СК_ИТ'!$Q$1:$Q$13,E11)</f>
        <v>2</v>
      </c>
      <c r="F24" s="1">
        <f>COUNTIF('203тку-1_СК_ИТ'!$Q$1:$Q$13,F11)</f>
        <v>2</v>
      </c>
      <c r="G24" s="1">
        <f>COUNTIF('203тку-1_СК_ИТ'!$Q$1:$Q$13,G11)</f>
        <v>4</v>
      </c>
      <c r="H24" s="1">
        <f>COUNTIF('203тку-1_СК_ИТ'!$Q$1:$Q$13,H11)</f>
        <v>4</v>
      </c>
      <c r="I24" s="1">
        <f>COUNTIF('203тку-1_СК_ИТ'!$Q$1:$Q$13,I11)</f>
        <v>0</v>
      </c>
      <c r="J24" s="1">
        <f>COUNTIF('203тку-1_СК_ИТ'!$Q$1:$Q$13,J11)</f>
        <v>0</v>
      </c>
      <c r="K24" s="1">
        <f>COUNTIF('203тку-1_СК_ИТ'!$Q$1:$Q$13,K11)</f>
        <v>0</v>
      </c>
      <c r="L24" s="1">
        <f>COUNTIF('203тку-1_СК_ИТ'!$Q$1:$Q$13,L11)</f>
        <v>0</v>
      </c>
      <c r="M24" s="1">
        <f>COUNTIF('203тку-1_СК_ИТ'!$Q$1:$Q$13,M11)</f>
        <v>1</v>
      </c>
      <c r="N24" s="23">
        <f>$A$24-SUM(C24:M24)</f>
        <v>0</v>
      </c>
      <c r="O24" s="38">
        <f>'203тку-1_СК_ИТ'!Q14</f>
        <v>5.6923076923076925</v>
      </c>
      <c r="P24" s="37">
        <f>SUM(C24:I24)/$A$24</f>
        <v>0.9230769230769231</v>
      </c>
      <c r="Q24" s="33">
        <f>SUM(C24:F24)/$A$24</f>
        <v>0.3076923076923077</v>
      </c>
    </row>
    <row r="25" spans="1:17" ht="12.75">
      <c r="A25" s="27" t="s">
        <v>227</v>
      </c>
      <c r="B25" s="54" t="s">
        <v>1</v>
      </c>
      <c r="C25" s="1">
        <f>COUNTIF('47оп-2_СК_ИТ'!$F$1:$F$13,C11)</f>
        <v>5</v>
      </c>
      <c r="D25" s="1">
        <f>COUNTIF('47оп-2_СК_ИТ'!$F$1:$F$13,D11)</f>
        <v>0</v>
      </c>
      <c r="E25" s="1">
        <f>COUNTIF('47оп-2_СК_ИТ'!$F$1:$F$13,E11)</f>
        <v>2</v>
      </c>
      <c r="F25" s="1">
        <f>COUNTIF('47оп-2_СК_ИТ'!$F$1:$F$13,F11)</f>
        <v>5</v>
      </c>
      <c r="G25" s="1">
        <f>COUNTIF('47оп-2_СК_ИТ'!$F$1:$F$13,G11)</f>
        <v>1</v>
      </c>
      <c r="H25" s="1">
        <f>COUNTIF('47оп-2_СК_ИТ'!$F$1:$F$13,H11)</f>
        <v>0</v>
      </c>
      <c r="I25" s="1">
        <f>COUNTIF('47оп-2_СК_ИТ'!$F$1:$F$13,I11)</f>
        <v>0</v>
      </c>
      <c r="J25" s="1">
        <f>COUNTIF('47оп-2_СК_ИТ'!$F$1:$F$13,J11)</f>
        <v>0</v>
      </c>
      <c r="K25" s="1">
        <f>COUNTIF('47оп-2_СК_ИТ'!$F$1:$F$13,K11)</f>
        <v>0</v>
      </c>
      <c r="L25" s="1">
        <f>COUNTIF('47оп-2_СК_ИТ'!$F$1:$F$13,L11)</f>
        <v>0</v>
      </c>
      <c r="M25" s="1">
        <f>COUNTIF('47оп-2_СК_ИТ'!$F$1:$F$13,M11)</f>
        <v>0</v>
      </c>
      <c r="N25" s="23">
        <f>$A$26-SUM(C25:M25)</f>
        <v>0</v>
      </c>
      <c r="O25" s="38">
        <f>'47оп-2_СК_ИТ'!F14</f>
        <v>8.23076923076923</v>
      </c>
      <c r="P25" s="37">
        <f>SUM(C25:I25)/$A$26</f>
        <v>1</v>
      </c>
      <c r="Q25" s="33">
        <f>SUM(C25:F25)/$A$26</f>
        <v>0.9230769230769231</v>
      </c>
    </row>
    <row r="26" spans="1:17" ht="12.75">
      <c r="A26" s="27">
        <f>'47оп-2_СК_ИТ'!B15</f>
        <v>13</v>
      </c>
      <c r="B26" s="1" t="s">
        <v>7</v>
      </c>
      <c r="C26" s="1">
        <f>COUNTIF('47оп-2_СК_ИТ'!$H$1:$H$13,C11)</f>
        <v>4</v>
      </c>
      <c r="D26" s="1">
        <f>COUNTIF('47оп-2_СК_ИТ'!$H$1:$H$13,D11)</f>
        <v>3</v>
      </c>
      <c r="E26" s="1">
        <f>COUNTIF('47оп-2_СК_ИТ'!$H$1:$H$13,E11)</f>
        <v>3</v>
      </c>
      <c r="F26" s="1">
        <f>COUNTIF('47оп-2_СК_ИТ'!$H$1:$H$13,F11)</f>
        <v>3</v>
      </c>
      <c r="G26" s="1">
        <f>COUNTIF('47оп-2_СК_ИТ'!$H$1:$H$13,G11)</f>
        <v>0</v>
      </c>
      <c r="H26" s="1">
        <f>COUNTIF('47оп-2_СК_ИТ'!$H$1:$H$13,H11)</f>
        <v>0</v>
      </c>
      <c r="I26" s="1">
        <f>COUNTIF('47оп-2_СК_ИТ'!$H$1:$H$13,I11)</f>
        <v>0</v>
      </c>
      <c r="J26" s="1">
        <f>COUNTIF('47оп-2_СК_ИТ'!$H$1:$H$13,J11)</f>
        <v>0</v>
      </c>
      <c r="K26" s="1">
        <f>COUNTIF('47оп-2_СК_ИТ'!$H$1:$H$13,K11)</f>
        <v>0</v>
      </c>
      <c r="L26" s="1">
        <f>COUNTIF('47оп-2_СК_ИТ'!$H$1:$H$13,L11)</f>
        <v>0</v>
      </c>
      <c r="M26" s="1">
        <f>COUNTIF('47оп-2_СК_ИТ'!$H$1:$H$13,M11)</f>
        <v>0</v>
      </c>
      <c r="N26" s="23">
        <f>$A$26-SUM(C26:M26)</f>
        <v>0</v>
      </c>
      <c r="O26" s="38">
        <f>'47оп-2_СК_ИТ'!H14</f>
        <v>8.615384615384615</v>
      </c>
      <c r="P26" s="37">
        <f>SUM(C26:I26)/$A$26</f>
        <v>1</v>
      </c>
      <c r="Q26" s="33">
        <f>SUM(C26:F26)/$A$26</f>
        <v>1</v>
      </c>
    </row>
    <row r="27" spans="1:17" ht="12.75">
      <c r="A27" s="42" t="s">
        <v>20</v>
      </c>
      <c r="B27" s="21">
        <f>SUM(A13:A26)</f>
        <v>114</v>
      </c>
      <c r="C27" s="21">
        <f aca="true" t="shared" si="0" ref="C27:M27">SUM(C14,C26,C16,C18,C20,C22,C24)</f>
        <v>9</v>
      </c>
      <c r="D27" s="21">
        <f t="shared" si="0"/>
        <v>9</v>
      </c>
      <c r="E27" s="21">
        <f t="shared" si="0"/>
        <v>17</v>
      </c>
      <c r="F27" s="21">
        <f t="shared" si="0"/>
        <v>24</v>
      </c>
      <c r="G27" s="21">
        <f t="shared" si="0"/>
        <v>27</v>
      </c>
      <c r="H27" s="21">
        <f t="shared" si="0"/>
        <v>22</v>
      </c>
      <c r="I27" s="21">
        <f t="shared" si="0"/>
        <v>2</v>
      </c>
      <c r="J27" s="21">
        <f t="shared" si="0"/>
        <v>0</v>
      </c>
      <c r="K27" s="21">
        <f t="shared" si="0"/>
        <v>0</v>
      </c>
      <c r="L27" s="21">
        <f t="shared" si="0"/>
        <v>0</v>
      </c>
      <c r="M27" s="21">
        <f t="shared" si="0"/>
        <v>4</v>
      </c>
      <c r="N27" s="21">
        <f>$B$27-SUM(C27:M27)</f>
        <v>0</v>
      </c>
      <c r="O27" s="38">
        <f>AVERAGE(O14,O26,O16,O18,O20,O22,O24)</f>
        <v>6.5202708006279435</v>
      </c>
      <c r="P27" s="39">
        <f>SUM(C27:I27)/$B$27</f>
        <v>0.9649122807017544</v>
      </c>
      <c r="Q27" s="39">
        <f>SUM(C27:F27)/$B$27</f>
        <v>0.5175438596491229</v>
      </c>
    </row>
    <row r="29" spans="1:15" ht="12.75">
      <c r="A29" s="25" t="s">
        <v>14</v>
      </c>
      <c r="B29" s="26">
        <f ca="1">TODAY()</f>
        <v>41301</v>
      </c>
      <c r="N29" s="25" t="s">
        <v>15</v>
      </c>
      <c r="O29" s="15" t="s">
        <v>16</v>
      </c>
    </row>
    <row r="31" spans="1:13" ht="12.75">
      <c r="A31" s="1" t="s">
        <v>41</v>
      </c>
      <c r="B31" s="71">
        <f>C27+D27</f>
        <v>18</v>
      </c>
      <c r="C31" s="101" t="s">
        <v>27</v>
      </c>
      <c r="D31" s="101"/>
      <c r="J31" s="101" t="s">
        <v>29</v>
      </c>
      <c r="K31" s="101"/>
      <c r="L31" s="72"/>
      <c r="M31" s="72"/>
    </row>
    <row r="32" spans="1:16" ht="12.75">
      <c r="A32" s="1" t="s">
        <v>42</v>
      </c>
      <c r="B32" s="71">
        <f>E27+F27</f>
        <v>41</v>
      </c>
      <c r="C32" s="12" t="s">
        <v>26</v>
      </c>
      <c r="D32" s="90" t="s">
        <v>25</v>
      </c>
      <c r="E32" s="90"/>
      <c r="F32" s="90" t="s">
        <v>28</v>
      </c>
      <c r="G32" s="90"/>
      <c r="H32" s="90"/>
      <c r="J32" s="12" t="s">
        <v>26</v>
      </c>
      <c r="K32" s="90" t="s">
        <v>25</v>
      </c>
      <c r="L32" s="90"/>
      <c r="M32" s="90"/>
      <c r="N32" s="90"/>
      <c r="O32" s="90" t="s">
        <v>28</v>
      </c>
      <c r="P32" s="90"/>
    </row>
    <row r="33" spans="1:16" ht="12.75">
      <c r="A33" s="1" t="s">
        <v>43</v>
      </c>
      <c r="B33" s="71">
        <f>SUM(G27:I27)</f>
        <v>51</v>
      </c>
      <c r="C33" s="56">
        <f>MAX('19в-2_ПО'!V1:V16)</f>
        <v>7.8</v>
      </c>
      <c r="D33" s="94" t="str">
        <f>A13</f>
        <v>19в-2 ПО</v>
      </c>
      <c r="E33" s="94"/>
      <c r="F33" s="91" t="str">
        <f>VLOOKUP(C33,'19в-2_ПО'!A1:B16,2,0)</f>
        <v>Снацкая Гражина</v>
      </c>
      <c r="G33" s="92"/>
      <c r="H33" s="93"/>
      <c r="J33" s="63">
        <f>MIN('19в-2_ПО'!V1:V16)</f>
        <v>4.266666666666667</v>
      </c>
      <c r="K33" s="91" t="str">
        <f aca="true" t="shared" si="1" ref="K33:K39">D33</f>
        <v>19в-2 ПО</v>
      </c>
      <c r="L33" s="92"/>
      <c r="M33" s="92"/>
      <c r="N33" s="93"/>
      <c r="O33" s="86" t="str">
        <f>VLOOKUP(J33,'19в-2_ПО'!A1:B16,2,0)</f>
        <v>Столяров Сергей</v>
      </c>
      <c r="P33" s="87"/>
    </row>
    <row r="34" spans="1:16" ht="12.75">
      <c r="A34" s="1" t="s">
        <v>44</v>
      </c>
      <c r="B34" s="71">
        <f>SUM(J27:M27)</f>
        <v>4</v>
      </c>
      <c r="C34" s="56">
        <f>MAX('47оп-2_СК_ИТ'!G1:G13)</f>
        <v>10</v>
      </c>
      <c r="D34" s="71" t="str">
        <f>A25</f>
        <v>47оп-2 СК ИТ</v>
      </c>
      <c r="E34" s="71"/>
      <c r="F34" s="91" t="str">
        <f>VLOOKUP(C34,'47оп-2_СК_ИТ'!A1:B13,2,0)</f>
        <v>Костюк Анна</v>
      </c>
      <c r="G34" s="92"/>
      <c r="H34" s="93"/>
      <c r="J34" s="63">
        <f>MIN('47оп-2_СК_ИТ'!G1:G13)</f>
        <v>6.5</v>
      </c>
      <c r="K34" s="91" t="str">
        <f>D34</f>
        <v>47оп-2 СК ИТ</v>
      </c>
      <c r="L34" s="92"/>
      <c r="M34" s="92"/>
      <c r="N34" s="93"/>
      <c r="O34" s="86" t="str">
        <f>VLOOKUP(J34,'47оп-2_СК_ИТ'!A1:B13,2,0)</f>
        <v>Романовская Екатерина</v>
      </c>
      <c r="P34" s="87"/>
    </row>
    <row r="35" spans="1:16" ht="12.75">
      <c r="A35" s="1" t="s">
        <v>45</v>
      </c>
      <c r="B35" s="71">
        <f>N27</f>
        <v>0</v>
      </c>
      <c r="C35" s="56">
        <f>MAX('41ппа_ИТ'!N1:N30)</f>
        <v>10</v>
      </c>
      <c r="D35" s="94" t="str">
        <f>A15</f>
        <v>41ппа ИТ</v>
      </c>
      <c r="E35" s="94"/>
      <c r="F35" s="91" t="str">
        <f>VLOOKUP(C35,'41ппа_ИТ'!A1:B30,2,0)</f>
        <v>Лежень Игорь</v>
      </c>
      <c r="G35" s="92"/>
      <c r="H35" s="93"/>
      <c r="J35" s="63">
        <f>MIN('41ппа_ИТ'!N1:N30)</f>
        <v>4.555555555555555</v>
      </c>
      <c r="K35" s="91" t="str">
        <f t="shared" si="1"/>
        <v>41ппа ИТ</v>
      </c>
      <c r="L35" s="92"/>
      <c r="M35" s="92"/>
      <c r="N35" s="93"/>
      <c r="O35" s="86" t="str">
        <f>VLOOKUP(J35,'41ппа_ИТ'!A1:B30,2,0)</f>
        <v>Зибайло Андрей</v>
      </c>
      <c r="P35" s="87"/>
    </row>
    <row r="36" spans="3:16" ht="12.75">
      <c r="C36" s="56">
        <f>MAX('42ппа-2_Прогр'!U1:U15)</f>
        <v>7.2727272727272725</v>
      </c>
      <c r="D36" s="94" t="str">
        <f>A17</f>
        <v>42ппа-2 Прогр.</v>
      </c>
      <c r="E36" s="94"/>
      <c r="F36" s="91" t="str">
        <f>VLOOKUP(C36,'42ппа-2_Прогр'!A1:B15,2,0)</f>
        <v>Смирнов Алексей</v>
      </c>
      <c r="G36" s="92"/>
      <c r="H36" s="93"/>
      <c r="J36" s="63">
        <f>MIN('42ппа-2_Прогр'!U1:U15)</f>
        <v>3.9166666666666665</v>
      </c>
      <c r="K36" s="91" t="str">
        <f t="shared" si="1"/>
        <v>42ппа-2 Прогр.</v>
      </c>
      <c r="L36" s="92"/>
      <c r="M36" s="92"/>
      <c r="N36" s="93"/>
      <c r="O36" s="86" t="str">
        <f>VLOOKUP(J36,'42ппа-2_Прогр'!A1:B15,2,0)</f>
        <v>Цыбульский Руслан</v>
      </c>
      <c r="P36" s="87"/>
    </row>
    <row r="37" spans="3:16" ht="12.75">
      <c r="C37" s="56">
        <f>MAX('24л-2_СК_ИТ'!H1:H13)</f>
        <v>9.8</v>
      </c>
      <c r="D37" s="69" t="str">
        <f>A19</f>
        <v>24л-2 СК ИТ</v>
      </c>
      <c r="E37" s="70"/>
      <c r="F37" s="91" t="str">
        <f>VLOOKUP(C37,'24л-2_СК_ИТ'!A1:B13,2,0)</f>
        <v>Шарейко Марина</v>
      </c>
      <c r="G37" s="92"/>
      <c r="H37" s="93"/>
      <c r="J37" s="63">
        <f>MIN('24л-2_СК_ИТ'!H1:H13)</f>
        <v>0</v>
      </c>
      <c r="K37" s="91" t="str">
        <f>D37</f>
        <v>24л-2 СК ИТ</v>
      </c>
      <c r="L37" s="92"/>
      <c r="M37" s="92"/>
      <c r="N37" s="93"/>
      <c r="O37" s="86" t="str">
        <f>VLOOKUP(J37,'24л-2_СК_ИТ'!A1:B13,2,0)</f>
        <v>Сидорчик Анна</v>
      </c>
      <c r="P37" s="87"/>
    </row>
    <row r="38" spans="3:16" ht="12.75">
      <c r="C38" s="56">
        <f>MAX('202ту-1_СК_ИТ'!Q1:Q14)</f>
        <v>7.538461538461538</v>
      </c>
      <c r="D38" s="69" t="str">
        <f>A21</f>
        <v>202ту-1 СК ИТ</v>
      </c>
      <c r="E38" s="70"/>
      <c r="F38" s="91" t="str">
        <f>VLOOKUP(C38,'202ту-1_СК_ИТ'!A1:B14,2,0)</f>
        <v>Гореньков Егор</v>
      </c>
      <c r="G38" s="92"/>
      <c r="H38" s="93"/>
      <c r="J38" s="63">
        <f>MIN('202ту-1_СК_ИТ'!Q1:Q14)</f>
        <v>2.8333333333333335</v>
      </c>
      <c r="K38" s="91" t="str">
        <f t="shared" si="1"/>
        <v>202ту-1 СК ИТ</v>
      </c>
      <c r="L38" s="92"/>
      <c r="M38" s="92"/>
      <c r="N38" s="93"/>
      <c r="O38" s="86" t="str">
        <f>VLOOKUP(J38,'202ту-1_СК_ИТ'!A1:B14,2,0)</f>
        <v>Гришан Евгений</v>
      </c>
      <c r="P38" s="87"/>
    </row>
    <row r="39" spans="3:16" ht="12.75">
      <c r="C39" s="56">
        <f>MAX('203тку-1_СК_ИТ'!P1:P13)</f>
        <v>7.5</v>
      </c>
      <c r="D39" s="69" t="str">
        <f>A23</f>
        <v>203тку-2 СК ИТ</v>
      </c>
      <c r="E39" s="70"/>
      <c r="F39" s="91" t="str">
        <f>VLOOKUP(C39,'203тку-1_СК_ИТ'!A1:B13,2,0)</f>
        <v>Ермолов Николай</v>
      </c>
      <c r="G39" s="92"/>
      <c r="H39" s="93"/>
      <c r="J39" s="63">
        <f>MIN('203тку-1_СК_ИТ'!P1:P13)</f>
        <v>2.75</v>
      </c>
      <c r="K39" s="91" t="str">
        <f t="shared" si="1"/>
        <v>203тку-2 СК ИТ</v>
      </c>
      <c r="L39" s="92"/>
      <c r="M39" s="92"/>
      <c r="N39" s="93"/>
      <c r="O39" s="86" t="str">
        <f>VLOOKUP(J39,'203тку-1_СК_ИТ'!A1:B13,2,0)</f>
        <v>Гой Андрей</v>
      </c>
      <c r="P39" s="87"/>
    </row>
    <row r="40" spans="2:18" ht="12.75">
      <c r="B40" s="58" t="s">
        <v>30</v>
      </c>
      <c r="C40" s="62">
        <f>MAX(C33:C39)</f>
        <v>10</v>
      </c>
      <c r="D40" s="88" t="str">
        <f>VLOOKUP(C40,C33:E39,2,0)</f>
        <v>47оп-2 СК ИТ</v>
      </c>
      <c r="E40" s="89"/>
      <c r="F40" s="59" t="str">
        <f>VLOOKUP(C40,C33:H39,4,0)</f>
        <v>Костюк Анна</v>
      </c>
      <c r="G40" s="60"/>
      <c r="H40" s="61"/>
      <c r="J40" s="64">
        <f>MIN(J33:J39)</f>
        <v>0</v>
      </c>
      <c r="K40" s="95" t="str">
        <f>VLOOKUP(J40,J33:N39,2,0)</f>
        <v>24л-2 СК ИТ</v>
      </c>
      <c r="L40" s="97"/>
      <c r="M40" s="97"/>
      <c r="N40" s="96"/>
      <c r="O40" s="95" t="str">
        <f>VLOOKUP(J40,J33:P39,6,0)</f>
        <v>Сидорчик Анна</v>
      </c>
      <c r="P40" s="96"/>
      <c r="Q40" s="65" t="s">
        <v>31</v>
      </c>
      <c r="R40" s="36"/>
    </row>
  </sheetData>
  <sheetProtection/>
  <mergeCells count="39">
    <mergeCell ref="O32:P32"/>
    <mergeCell ref="A9:D9"/>
    <mergeCell ref="K34:N34"/>
    <mergeCell ref="F34:H34"/>
    <mergeCell ref="D32:E32"/>
    <mergeCell ref="J31:K31"/>
    <mergeCell ref="K32:N32"/>
    <mergeCell ref="D33:E33"/>
    <mergeCell ref="K33:N33"/>
    <mergeCell ref="O37:P37"/>
    <mergeCell ref="O33:P33"/>
    <mergeCell ref="O36:P36"/>
    <mergeCell ref="A5:D5"/>
    <mergeCell ref="E5:G5"/>
    <mergeCell ref="A6:D6"/>
    <mergeCell ref="A7:D7"/>
    <mergeCell ref="O34:P34"/>
    <mergeCell ref="A8:D8"/>
    <mergeCell ref="C31:D31"/>
    <mergeCell ref="D35:E35"/>
    <mergeCell ref="O40:P40"/>
    <mergeCell ref="K36:N36"/>
    <mergeCell ref="K40:N40"/>
    <mergeCell ref="K35:N35"/>
    <mergeCell ref="K38:N38"/>
    <mergeCell ref="K39:N39"/>
    <mergeCell ref="K37:N37"/>
    <mergeCell ref="O38:P38"/>
    <mergeCell ref="O39:P39"/>
    <mergeCell ref="O35:P35"/>
    <mergeCell ref="D40:E40"/>
    <mergeCell ref="F32:H32"/>
    <mergeCell ref="F33:H33"/>
    <mergeCell ref="F35:H35"/>
    <mergeCell ref="F36:H36"/>
    <mergeCell ref="F38:H38"/>
    <mergeCell ref="F39:H39"/>
    <mergeCell ref="F37:H37"/>
    <mergeCell ref="D36:E36"/>
  </mergeCells>
  <printOptions/>
  <pageMargins left="0.74" right="0.1968503937007874" top="0.8" bottom="0.43" header="0.31496062992125984" footer="0.31496062992125984"/>
  <pageSetup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7">
      <selection activeCell="P15" sqref="P15"/>
    </sheetView>
  </sheetViews>
  <sheetFormatPr defaultColWidth="9.00390625" defaultRowHeight="12.75"/>
  <cols>
    <col min="3" max="3" width="11.625" style="0" customWidth="1"/>
  </cols>
  <sheetData>
    <row r="1" ht="12.75">
      <c r="A1" s="5" t="s">
        <v>46</v>
      </c>
    </row>
    <row r="44" spans="1:3" ht="12.75">
      <c r="A44" s="12" t="s">
        <v>7</v>
      </c>
      <c r="B44" s="12" t="s">
        <v>26</v>
      </c>
      <c r="C44" s="12" t="s">
        <v>47</v>
      </c>
    </row>
    <row r="45" spans="1:3" ht="12.75">
      <c r="A45" s="1" t="s">
        <v>70</v>
      </c>
      <c r="B45" s="63">
        <v>6.59</v>
      </c>
      <c r="C45" s="66">
        <v>0.54</v>
      </c>
    </row>
    <row r="46" spans="1:3" ht="12.75">
      <c r="A46" s="1" t="s">
        <v>71</v>
      </c>
      <c r="B46" s="63">
        <v>7.21</v>
      </c>
      <c r="C46" s="66">
        <v>0.68</v>
      </c>
    </row>
    <row r="47" spans="1:3" ht="12.75">
      <c r="A47" s="1" t="s">
        <v>72</v>
      </c>
      <c r="B47" s="63">
        <v>7.03</v>
      </c>
      <c r="C47" s="66">
        <v>0.66</v>
      </c>
    </row>
    <row r="48" spans="1:3" ht="12.75">
      <c r="A48" s="1" t="s">
        <v>73</v>
      </c>
      <c r="B48" s="63">
        <v>6.95</v>
      </c>
      <c r="C48" s="66">
        <v>0.6</v>
      </c>
    </row>
    <row r="49" spans="1:3" ht="12.75">
      <c r="A49" s="1" t="s">
        <v>74</v>
      </c>
      <c r="B49" s="63">
        <v>7.42</v>
      </c>
      <c r="C49" s="66">
        <v>0.71</v>
      </c>
    </row>
    <row r="50" spans="1:3" ht="12.75">
      <c r="A50" s="1" t="s">
        <v>75</v>
      </c>
      <c r="B50" s="63">
        <v>7.16</v>
      </c>
      <c r="C50" s="66">
        <v>0.65</v>
      </c>
    </row>
    <row r="51" spans="1:3" ht="12.75">
      <c r="A51" s="1" t="s">
        <v>76</v>
      </c>
      <c r="B51" s="63">
        <v>7.5</v>
      </c>
      <c r="C51" s="66">
        <v>0.58</v>
      </c>
    </row>
    <row r="52" spans="1:3" ht="12.75">
      <c r="A52" s="1" t="s">
        <v>77</v>
      </c>
      <c r="B52" s="63">
        <v>7.14</v>
      </c>
      <c r="C52" s="66">
        <v>0.68</v>
      </c>
    </row>
    <row r="53" spans="1:3" ht="12.75">
      <c r="A53" s="1" t="s">
        <v>78</v>
      </c>
      <c r="B53" s="63">
        <v>6.29</v>
      </c>
      <c r="C53" s="66">
        <v>0.46</v>
      </c>
    </row>
    <row r="54" spans="1:3" ht="12.75">
      <c r="A54" s="1" t="s">
        <v>170</v>
      </c>
      <c r="B54" s="63">
        <v>7.18423254985755</v>
      </c>
      <c r="C54" s="66">
        <v>0.6214285714285714</v>
      </c>
    </row>
    <row r="55" spans="1:3" ht="12.75">
      <c r="A55" s="68" t="s">
        <v>171</v>
      </c>
      <c r="B55" s="63">
        <f>Отчет!O27</f>
        <v>6.5202708006279435</v>
      </c>
      <c r="C55" s="66">
        <f>Отчет!Q27</f>
        <v>0.5175438596491229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Admin</cp:lastModifiedBy>
  <cp:lastPrinted>2007-07-02T11:00:20Z</cp:lastPrinted>
  <dcterms:created xsi:type="dcterms:W3CDTF">2004-12-18T17:35:54Z</dcterms:created>
  <dcterms:modified xsi:type="dcterms:W3CDTF">2013-01-27T19:17:59Z</dcterms:modified>
  <cp:category/>
  <cp:version/>
  <cp:contentType/>
  <cp:contentStatus/>
</cp:coreProperties>
</file>