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0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3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175" windowHeight="5610" tabRatio="666" activeTab="8"/>
  </bookViews>
  <sheets>
    <sheet name="15в_ПО" sheetId="1" r:id="rId1"/>
    <sheet name="15в_ИТ" sheetId="2" r:id="rId2"/>
    <sheet name="16вк_ПО" sheetId="3" r:id="rId3"/>
    <sheet name="16вк_ИТ" sheetId="4" r:id="rId4"/>
    <sheet name="17в_ИТ" sheetId="5" r:id="rId5"/>
    <sheet name="18вк_ИТ" sheetId="6" r:id="rId6"/>
    <sheet name="40ппа_ИТ" sheetId="7" r:id="rId7"/>
    <sheet name="23л_ИТ" sheetId="8" r:id="rId8"/>
    <sheet name="Отчет" sheetId="9" r:id="rId9"/>
    <sheet name="Лучшие" sheetId="10" r:id="rId10"/>
    <sheet name="Худшие" sheetId="11" r:id="rId11"/>
    <sheet name="Ср_балл" sheetId="12" r:id="rId12"/>
    <sheet name="Кач_успев" sheetId="13" r:id="rId13"/>
    <sheet name="Оценки" sheetId="14" r:id="rId14"/>
    <sheet name="Успеваемость" sheetId="15" r:id="rId15"/>
    <sheet name="Среднее_по_семестрам" sheetId="16" r:id="rId16"/>
  </sheets>
  <externalReferences>
    <externalReference r:id="rId19"/>
  </externalReferences>
  <definedNames>
    <definedName name="a">'[1]38ппа_ИТ'!$B$1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<sst xmlns="http://schemas.openxmlformats.org/spreadsheetml/2006/main" count="453" uniqueCount="255">
  <si>
    <t>Среднее по группе:</t>
  </si>
  <si>
    <t>Количество и % качественно успевающих (7-10)</t>
  </si>
  <si>
    <t>Итогов.</t>
  </si>
  <si>
    <t>ОКР№3</t>
  </si>
  <si>
    <t>Л.р.№1.1</t>
  </si>
  <si>
    <t>Л.р.№1.2</t>
  </si>
  <si>
    <t>Л.р.№1.3</t>
  </si>
  <si>
    <t>Л.р.№1.4</t>
  </si>
  <si>
    <t>Л.р.№1.5</t>
  </si>
  <si>
    <t>ОКР№1</t>
  </si>
  <si>
    <t>Л.р.№2.1</t>
  </si>
  <si>
    <t>Л.р.№2.2</t>
  </si>
  <si>
    <t>VI(итог)</t>
  </si>
  <si>
    <t>Экзамен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</si>
  <si>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</si>
  <si>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</si>
  <si>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</si>
  <si>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</si>
  <si>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</si>
  <si>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</si>
  <si>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</si>
  <si>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</si>
  <si>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</si>
  <si>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</si>
  <si>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</si>
  <si>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</si>
  <si>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</si>
  <si>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</si>
  <si>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</si>
  <si>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</si>
  <si>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</si>
  <si>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</si>
  <si>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</si>
  <si>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IV сем.</t>
  </si>
  <si>
    <t>V сем.</t>
  </si>
  <si>
    <t>VI сем.</t>
  </si>
  <si>
    <t>Ср.балл</t>
  </si>
  <si>
    <t>IV(итог)</t>
  </si>
  <si>
    <t>Группа</t>
  </si>
  <si>
    <t>Фамилия Имя</t>
  </si>
  <si>
    <t>max =</t>
  </si>
  <si>
    <t xml:space="preserve"> = min</t>
  </si>
  <si>
    <t>Лучший уч-ся в каждой группе:</t>
  </si>
  <si>
    <t>Худший уч-ся в каждой группе:</t>
  </si>
  <si>
    <t>Неатестовано</t>
  </si>
  <si>
    <t>Отлично</t>
  </si>
  <si>
    <t>Хорошо</t>
  </si>
  <si>
    <t>Удовлетв.</t>
  </si>
  <si>
    <t>Неудовл.</t>
  </si>
  <si>
    <t>Неаттест.</t>
  </si>
  <si>
    <t>Компас-3D</t>
  </si>
  <si>
    <t>Кол-во и % качественно успевающих (7-10)</t>
  </si>
  <si>
    <t>Кол-во и % усп. (4 -10)</t>
  </si>
  <si>
    <t>MathCad</t>
  </si>
  <si>
    <t>Компас</t>
  </si>
  <si>
    <t>40ппа</t>
  </si>
  <si>
    <t>15в</t>
  </si>
  <si>
    <t>16вк</t>
  </si>
  <si>
    <t>Средний балл и качественная успеваемость по семестрам.</t>
  </si>
  <si>
    <t>Кач.усп (%)</t>
  </si>
  <si>
    <t>2007/08-I</t>
  </si>
  <si>
    <t>2007/08-II</t>
  </si>
  <si>
    <t>2008/09-I</t>
  </si>
  <si>
    <t>2008/09-II</t>
  </si>
  <si>
    <t>2009/10-I</t>
  </si>
  <si>
    <t>2009/10-II</t>
  </si>
  <si>
    <t>Assembler</t>
  </si>
  <si>
    <t>15в ПО</t>
  </si>
  <si>
    <t>16вк ПО</t>
  </si>
  <si>
    <t>Удовл.</t>
  </si>
  <si>
    <t>Бальцевич Олег</t>
  </si>
  <si>
    <t>Гвоздовский Александр</t>
  </si>
  <si>
    <t>Гольмант Вадим</t>
  </si>
  <si>
    <t>Гулевич Андрей</t>
  </si>
  <si>
    <t>Данилевич Евгений</t>
  </si>
  <si>
    <t>Калиновский Александр</t>
  </si>
  <si>
    <t>Капцевич Мирослав</t>
  </si>
  <si>
    <t>Карп Игорь</t>
  </si>
  <si>
    <t>Козлов Александр</t>
  </si>
  <si>
    <t>Лазан Александр</t>
  </si>
  <si>
    <t>Митрушин Дмитрий</t>
  </si>
  <si>
    <t>Онищенко Артем</t>
  </si>
  <si>
    <t>Пушкарев Дмитрий</t>
  </si>
  <si>
    <t>Семеринский Денис</t>
  </si>
  <si>
    <t>Сильченков Сергей</t>
  </si>
  <si>
    <t>Синицкий Андрей</t>
  </si>
  <si>
    <t>Страковский Виктор</t>
  </si>
  <si>
    <t>Тарасевич Сергей</t>
  </si>
  <si>
    <t>Тимошенко Денис</t>
  </si>
  <si>
    <t>Черевако Евгений</t>
  </si>
  <si>
    <t>Шаманский Никита</t>
  </si>
  <si>
    <t>Шикаров Олег</t>
  </si>
  <si>
    <t>Шустицкий Геннадий</t>
  </si>
  <si>
    <t>Юревич Вадим</t>
  </si>
  <si>
    <t>Алекса Роберт</t>
  </si>
  <si>
    <t>Банцевич Александра</t>
  </si>
  <si>
    <t>Витукевич Станислав</t>
  </si>
  <si>
    <t>Гвоздовский Дмитрий</t>
  </si>
  <si>
    <t>Герасимчик Павел</t>
  </si>
  <si>
    <t>Гирчиц Алексей</t>
  </si>
  <si>
    <t>Дворянин Дмитрий</t>
  </si>
  <si>
    <t>Дергачев Дмитрий</t>
  </si>
  <si>
    <t>Дробот Андрей</t>
  </si>
  <si>
    <t>Иодко Сергей</t>
  </si>
  <si>
    <t>Кульбицкий Алексей</t>
  </si>
  <si>
    <t>Мацкевич Павел</t>
  </si>
  <si>
    <t>Микиянец Игорь</t>
  </si>
  <si>
    <t>Микьянец Александр</t>
  </si>
  <si>
    <t>Пилипайть Валерий</t>
  </si>
  <si>
    <t>Станцель Дмитрий</t>
  </si>
  <si>
    <t>Урбанович Андрей</t>
  </si>
  <si>
    <t>Хилимончик Артем</t>
  </si>
  <si>
    <t>Хромин Дмитрий</t>
  </si>
  <si>
    <t>Чирвоный Александр</t>
  </si>
  <si>
    <t>Ширма Матвей</t>
  </si>
  <si>
    <t>Шкуль Евгений</t>
  </si>
  <si>
    <t>Шулейко Владимир</t>
  </si>
  <si>
    <t>Адамицкий Артем</t>
  </si>
  <si>
    <t>Адамонис Вадим</t>
  </si>
  <si>
    <t>Алейников Константин</t>
  </si>
  <si>
    <t>Бобрик Артем</t>
  </si>
  <si>
    <t>Борисевич Евгений</t>
  </si>
  <si>
    <t>Букатко Павел</t>
  </si>
  <si>
    <t>Воробей Игорь</t>
  </si>
  <si>
    <t>Горбач Александр</t>
  </si>
  <si>
    <t>Давлетчин Максим</t>
  </si>
  <si>
    <t>Дайлидко Александр</t>
  </si>
  <si>
    <t>Довнар Александр</t>
  </si>
  <si>
    <t>Илюкевич Сергей</t>
  </si>
  <si>
    <t>Карачун Алексей</t>
  </si>
  <si>
    <t>Качан Андрей</t>
  </si>
  <si>
    <t>Климович Дмитрий</t>
  </si>
  <si>
    <t>Ковальчук Александр</t>
  </si>
  <si>
    <t>Комаровский Денис</t>
  </si>
  <si>
    <t>Кормилицин Дмитрий</t>
  </si>
  <si>
    <t>Кот Павел</t>
  </si>
  <si>
    <t>Кудрицкий Алексей</t>
  </si>
  <si>
    <t>Куницкий Юрий</t>
  </si>
  <si>
    <t>Масло Сергей</t>
  </si>
  <si>
    <t>Мисура Евгений</t>
  </si>
  <si>
    <t>Мысливец Павел</t>
  </si>
  <si>
    <t>Парнявский Андрей</t>
  </si>
  <si>
    <t>Сербин Александр</t>
  </si>
  <si>
    <t>Фурсевич Александр</t>
  </si>
  <si>
    <t>Хвесечко Иван</t>
  </si>
  <si>
    <t>Чайко Денис</t>
  </si>
  <si>
    <t>Юрчик Михаил</t>
  </si>
  <si>
    <t>Мисюк Ольга (1 гр.)</t>
  </si>
  <si>
    <t>Кивач Артем (2 гр.)</t>
  </si>
  <si>
    <t>Кол-во и % кач. усп. (7-10)</t>
  </si>
  <si>
    <t>Л.р.№2</t>
  </si>
  <si>
    <t>Л.р.№3</t>
  </si>
  <si>
    <t>Л.р.№4</t>
  </si>
  <si>
    <t>Л.р.№5</t>
  </si>
  <si>
    <t>Тест 20</t>
  </si>
  <si>
    <t>Тест 22</t>
  </si>
  <si>
    <t>Амброс Дмитрий</t>
  </si>
  <si>
    <t>Анацкий Илья</t>
  </si>
  <si>
    <t>Бураков Алексей</t>
  </si>
  <si>
    <t>Волков Алексей</t>
  </si>
  <si>
    <t>Глубокий Виктор</t>
  </si>
  <si>
    <t>Денищик Артем</t>
  </si>
  <si>
    <t>Дикун Денис</t>
  </si>
  <si>
    <t>Жилевич Максим</t>
  </si>
  <si>
    <t>Залога Евгений</t>
  </si>
  <si>
    <t>Кикель Евгений</t>
  </si>
  <si>
    <t>Кравель Андрей</t>
  </si>
  <si>
    <t>Кузьмич Ирина</t>
  </si>
  <si>
    <t>Лабович Евгений</t>
  </si>
  <si>
    <t>Манченко Алексей</t>
  </si>
  <si>
    <t>Осипов Антон</t>
  </si>
  <si>
    <t>Ромейко Алексей</t>
  </si>
  <si>
    <t>Савченков Алексей</t>
  </si>
  <si>
    <t>Смык Александр</t>
  </si>
  <si>
    <t>Собех Антон</t>
  </si>
  <si>
    <t>Соколов Дмитрий</t>
  </si>
  <si>
    <t>Стаценко Антон</t>
  </si>
  <si>
    <t>Тункель Денис</t>
  </si>
  <si>
    <t>Усс Евгений</t>
  </si>
  <si>
    <t>Юшкевич Татьяна</t>
  </si>
  <si>
    <t>Генец Артем</t>
  </si>
  <si>
    <t>Гомоюнов Дмитрий</t>
  </si>
  <si>
    <t>Згеря Игорь</t>
  </si>
  <si>
    <t>Житко Андрей</t>
  </si>
  <si>
    <t>Каспаревич Александр</t>
  </si>
  <si>
    <t>Касперович Татьяна</t>
  </si>
  <si>
    <t>Коско Вячеслав</t>
  </si>
  <si>
    <t>Лякшев Дмитрий</t>
  </si>
  <si>
    <t>Мотевич Алексей</t>
  </si>
  <si>
    <t>Новик Олег</t>
  </si>
  <si>
    <t>Ошмяна Анатолий</t>
  </si>
  <si>
    <t>Пожарицкий Евгений</t>
  </si>
  <si>
    <t>Пуйдак Владимир</t>
  </si>
  <si>
    <t>Росинский Алексей</t>
  </si>
  <si>
    <t>Сидор Андрей</t>
  </si>
  <si>
    <t>Сободахо Сергей</t>
  </si>
  <si>
    <t>Сутко Дмитрий</t>
  </si>
  <si>
    <t>Щука Игорь</t>
  </si>
  <si>
    <t>Эльяшевич Евгений</t>
  </si>
  <si>
    <t>Авижич Вероника</t>
  </si>
  <si>
    <t>Багинь Евгений</t>
  </si>
  <si>
    <t>Балабанова Инна</t>
  </si>
  <si>
    <t>Берцевич Олег</t>
  </si>
  <si>
    <t>Брейво Вероника</t>
  </si>
  <si>
    <t>Брейво Наталья</t>
  </si>
  <si>
    <t>Бурнос Анна</t>
  </si>
  <si>
    <t>Гришан Алеся</t>
  </si>
  <si>
    <t>Есвил Илона</t>
  </si>
  <si>
    <t>Илькевич Александр</t>
  </si>
  <si>
    <t>Колышко Вероника</t>
  </si>
  <si>
    <t>Кракулинская Оксана</t>
  </si>
  <si>
    <t>Кудричева Екатерина</t>
  </si>
  <si>
    <t>Кузюк Юлия</t>
  </si>
  <si>
    <t>Латвис Дмитрий</t>
  </si>
  <si>
    <t>Наумович Анастасия</t>
  </si>
  <si>
    <t>Ожич Каролина</t>
  </si>
  <si>
    <t>Почобут Оксана</t>
  </si>
  <si>
    <t>Радюкевич Вероника</t>
  </si>
  <si>
    <t>Расинская Оксана</t>
  </si>
  <si>
    <t>Смола Светлана</t>
  </si>
  <si>
    <t>Тивукова Юлия</t>
  </si>
  <si>
    <t>Трушинская Наталья</t>
  </si>
  <si>
    <t>Тункель Антонина</t>
  </si>
  <si>
    <t>Чаботько Павел</t>
  </si>
  <si>
    <t>Шешко Виктория</t>
  </si>
  <si>
    <t>Шостак Яна</t>
  </si>
  <si>
    <t>Шостко Юлия</t>
  </si>
  <si>
    <t>Щесняк Александр</t>
  </si>
  <si>
    <t>Щикно Марина</t>
  </si>
  <si>
    <t>2-й семестр 2010-11 уч.г.</t>
  </si>
  <si>
    <t>Программное обеспечение (ПО):</t>
  </si>
  <si>
    <t>17в</t>
  </si>
  <si>
    <t>18вк</t>
  </si>
  <si>
    <t>23л</t>
  </si>
  <si>
    <t>15в ИТ</t>
  </si>
  <si>
    <t>16вк ИТ</t>
  </si>
  <si>
    <t>17в ИТ</t>
  </si>
  <si>
    <t>18вк ИТ</t>
  </si>
  <si>
    <t>40ппа ИТ</t>
  </si>
  <si>
    <t>23л ИТ</t>
  </si>
  <si>
    <t>2010/11-II</t>
  </si>
  <si>
    <t>2010/11-I</t>
  </si>
  <si>
    <t>Нифонтов Юрий</t>
  </si>
  <si>
    <t>Берцевич Вадим</t>
  </si>
  <si>
    <t>Бердник Алексей</t>
  </si>
  <si>
    <t>Добринин Егор</t>
  </si>
  <si>
    <t>Завадский Сергей</t>
  </si>
  <si>
    <t>Лаптев Вадим</t>
  </si>
  <si>
    <t>Митюкевич Артур</t>
  </si>
  <si>
    <t>Огурцов Александ</t>
  </si>
  <si>
    <t>Харитонов Артем</t>
  </si>
  <si>
    <t>Венскель Евгений</t>
  </si>
  <si>
    <t>Жигало Дмитрий</t>
  </si>
  <si>
    <t>Отраб.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</si>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</sst>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9.25"/>
      <name val="Arial Cyr"/>
      <family val="0"/>
    </font>
    <font>
      <b/>
      <sz val="9.75"/>
      <name val="Arial Cyr"/>
      <family val="0"/>
    </font>
    <font>
      <sz val="11.5"/>
      <name val="Arial Cyr"/>
      <family val="0"/>
    </font>
    <font>
      <sz val="17.25"/>
      <name val="Arial Cyr"/>
      <family val="0"/>
    </font>
    <font>
      <sz val="8.5"/>
      <name val="Arial Cyr"/>
      <family val="0"/>
    </font>
    <font>
      <sz val="18.25"/>
      <name val="Arial Cyr"/>
      <family val="0"/>
    </font>
    <font>
      <sz val="15.75"/>
      <name val="Arial Cyr"/>
      <family val="0"/>
    </font>
    <font>
      <sz val="12"/>
      <name val="Arial Cyr"/>
      <family val="0"/>
    </font>
    <font>
      <sz val="5.25"/>
      <name val="Arial Cyr"/>
      <family val="0"/>
    </font>
    <font>
      <sz val="9"/>
      <name val="Arial Cyr"/>
      <family val="0"/>
    </font>
    <font>
      <b/>
      <sz val="9.25"/>
      <name val="Arial Cyr"/>
      <family val="0"/>
    </font>
    <font>
      <b/>
      <sz val="8"/>
      <name val="Arial Cyr"/>
      <family val="0"/>
    </font>
    <font>
      <sz val="16.5"/>
      <name val="Arial Cyr"/>
      <family val="0"/>
    </font>
    <font>
      <sz val="14.75"/>
      <name val="Arial Cyr"/>
      <family val="0"/>
    </font>
    <font>
      <b/>
      <sz val="10.75"/>
      <name val="Arial Cyr"/>
      <family val="0"/>
    </font>
    <font>
      <sz val="10.75"/>
      <name val="Arial Cyr"/>
      <family val="0"/>
    </font>
    <font>
      <b/>
      <sz val="8.5"/>
      <name val="Arial Cyr"/>
      <family val="0"/>
    </font>
    <font>
      <sz val="17"/>
      <name val="Arial Cyr"/>
      <family val="0"/>
    </font>
    <font>
      <sz val="16"/>
      <name val="Arial Cyr"/>
      <family val="0"/>
    </font>
    <font>
      <sz val="10.25"/>
      <name val="Arial Cyr"/>
      <family val="0"/>
    </font>
    <font>
      <b/>
      <sz val="11.5"/>
      <name val="Arial Cyr"/>
      <family val="0"/>
    </font>
    <font>
      <b/>
      <sz val="9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2" fillId="2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6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0" fillId="20" borderId="10" xfId="0" applyNumberFormat="1" applyFill="1" applyBorder="1" applyAlignment="1">
      <alignment/>
    </xf>
    <xf numFmtId="1" fontId="0" fillId="20" borderId="10" xfId="0" applyNumberFormat="1" applyFill="1" applyBorder="1" applyAlignment="1">
      <alignment horizontal="center"/>
    </xf>
    <xf numFmtId="2" fontId="0" fillId="20" borderId="10" xfId="0" applyNumberFormat="1" applyFill="1" applyBorder="1" applyAlignment="1">
      <alignment horizontal="center"/>
    </xf>
    <xf numFmtId="0" fontId="2" fillId="20" borderId="11" xfId="0" applyFont="1" applyFill="1" applyBorder="1" applyAlignment="1">
      <alignment horizontal="right"/>
    </xf>
    <xf numFmtId="9" fontId="2" fillId="20" borderId="13" xfId="0" applyNumberFormat="1" applyFon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3" xfId="0" applyFill="1" applyBorder="1" applyAlignment="1">
      <alignment/>
    </xf>
    <xf numFmtId="0" fontId="2" fillId="20" borderId="18" xfId="0" applyFont="1" applyFill="1" applyBorder="1" applyAlignment="1">
      <alignment horizontal="left"/>
    </xf>
    <xf numFmtId="0" fontId="2" fillId="20" borderId="18" xfId="0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20" borderId="10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16" xfId="0" applyFill="1" applyBorder="1" applyAlignment="1">
      <alignment/>
    </xf>
    <xf numFmtId="2" fontId="0" fillId="20" borderId="16" xfId="0" applyNumberFormat="1" applyFill="1" applyBorder="1" applyAlignment="1">
      <alignment/>
    </xf>
    <xf numFmtId="1" fontId="2" fillId="20" borderId="16" xfId="0" applyNumberFormat="1" applyFont="1" applyFill="1" applyBorder="1" applyAlignment="1">
      <alignment horizontal="center"/>
    </xf>
    <xf numFmtId="1" fontId="0" fillId="20" borderId="16" xfId="0" applyNumberFormat="1" applyFill="1" applyBorder="1" applyAlignment="1">
      <alignment horizontal="center"/>
    </xf>
    <xf numFmtId="2" fontId="0" fillId="20" borderId="16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2" fontId="0" fillId="20" borderId="19" xfId="0" applyNumberFormat="1" applyFill="1" applyBorder="1" applyAlignment="1">
      <alignment/>
    </xf>
    <xf numFmtId="1" fontId="2" fillId="20" borderId="19" xfId="0" applyNumberFormat="1" applyFont="1" applyFill="1" applyBorder="1" applyAlignment="1">
      <alignment horizontal="center"/>
    </xf>
    <xf numFmtId="1" fontId="0" fillId="20" borderId="19" xfId="0" applyNumberFormat="1" applyFill="1" applyBorder="1" applyAlignment="1">
      <alignment horizontal="center"/>
    </xf>
    <xf numFmtId="2" fontId="0" fillId="20" borderId="19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0" xfId="0" applyBorder="1" applyAlignment="1">
      <alignment/>
    </xf>
    <xf numFmtId="0" fontId="2" fillId="3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2" fillId="4" borderId="10" xfId="0" applyFont="1" applyFill="1" applyBorder="1" applyAlignment="1">
      <alignment horizontal="right"/>
    </xf>
    <xf numFmtId="9" fontId="2" fillId="2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9" fontId="0" fillId="0" borderId="0" xfId="57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2" fillId="4" borderId="10" xfId="0" applyNumberFormat="1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2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2" fillId="20" borderId="15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Оценки за предыдущие семестры и средний бал за текущий семестр.</a:t>
            </a:r>
          </a:p>
        </c:rich>
      </c:tx>
      <c:layout>
        <c:manualLayout>
          <c:xMode val="factor"/>
          <c:yMode val="factor"/>
          <c:x val="-0.19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125"/>
          <c:w val="0.977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'15в_ПО'!$M$27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'15в_ПО'!$B$1:$B$25</c:f>
              <c:strCache/>
            </c:strRef>
          </c:cat>
          <c:val>
            <c:numRef>
              <c:f>'15в_ПО'!$M$1:$M$25</c:f>
              <c:numCache/>
            </c:numRef>
          </c:val>
        </c:ser>
        <c:ser>
          <c:idx val="1"/>
          <c:order val="1"/>
          <c:tx>
            <c:strRef>
              <c:f>'15в_ПО'!$L$27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'15в_ПО'!$L$1:$L$25</c:f>
              <c:numCache/>
            </c:numRef>
          </c:val>
        </c:ser>
        <c:ser>
          <c:idx val="2"/>
          <c:order val="2"/>
          <c:tx>
            <c:strRef>
              <c:f>'15в_ПО'!$K$27</c:f>
              <c:strCache>
                <c:ptCount val="1"/>
                <c:pt idx="0">
                  <c:v>VI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'15в_ПО'!$J$1:$J$25</c:f>
              <c:numCache/>
            </c:numRef>
          </c:val>
        </c:ser>
        <c:axId val="48810296"/>
        <c:axId val="36639481"/>
      </c:bar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0296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5"/>
          <c:y val="0.007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Худший уч-ся в каждой группе.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Отчет!$K$35:$O$42</c:f>
              <c:multiLvlStrCache>
                <c:ptCount val="8"/>
                <c:lvl>
                  <c:pt idx="0">
                    <c:v>Гирчиц Алексей</c:v>
                  </c:pt>
                  <c:pt idx="1">
                    <c:v>Гирчиц Алексей</c:v>
                  </c:pt>
                  <c:pt idx="2">
                    <c:v>Козлов Александр</c:v>
                  </c:pt>
                  <c:pt idx="3">
                    <c:v>Шустицкий Геннадий</c:v>
                  </c:pt>
                  <c:pt idx="4">
                    <c:v>Жилевич Максим</c:v>
                  </c:pt>
                  <c:pt idx="5">
                    <c:v>Лаптев Вадим</c:v>
                  </c:pt>
                  <c:pt idx="6">
                    <c:v>Качан Андрей</c:v>
                  </c:pt>
                  <c:pt idx="7">
                    <c:v>Латвис Дмитрий</c:v>
                  </c:pt>
                </c:lvl>
                <c:lvl>
                  <c:pt idx="0">
                    <c:v>15в ПО</c:v>
                  </c:pt>
                  <c:pt idx="1">
                    <c:v>15в ИТ</c:v>
                  </c:pt>
                  <c:pt idx="2">
                    <c:v>16вк ПО</c:v>
                  </c:pt>
                  <c:pt idx="3">
                    <c:v>16вк ИТ</c:v>
                  </c:pt>
                  <c:pt idx="4">
                    <c:v>17в ИТ</c:v>
                  </c:pt>
                  <c:pt idx="5">
                    <c:v>18вк ИТ</c:v>
                  </c:pt>
                  <c:pt idx="6">
                    <c:v>40ппа ИТ</c:v>
                  </c:pt>
                  <c:pt idx="7">
                    <c:v>23л ИТ</c:v>
                  </c:pt>
                </c:lvl>
              </c:multiLvlStrCache>
            </c:multiLvlStrRef>
          </c:cat>
          <c:val>
            <c:numRef>
              <c:f>Отчет!$J$35:$J$42</c:f>
              <c:numCache>
                <c:ptCount val="8"/>
                <c:pt idx="0">
                  <c:v>4.857142857142857</c:v>
                </c:pt>
                <c:pt idx="1">
                  <c:v>5.5</c:v>
                </c:pt>
                <c:pt idx="2">
                  <c:v>3.5714285714285716</c:v>
                </c:pt>
                <c:pt idx="3">
                  <c:v>3.625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3.6666666666666665</c:v>
                </c:pt>
              </c:numCache>
            </c:numRef>
          </c:val>
        </c:ser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  <c:max val="8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0920594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группы за семестр.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25"/>
          <c:w val="0.98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(Отчет!$A$11,Отчет!$A$14,Отчет!$A$16,Отчет!$A$19,Отчет!$A$21,Отчет!$A$23,Отчет!$A$25,Отчет!$A$27)</c:f>
              <c:strCache>
                <c:ptCount val="8"/>
                <c:pt idx="0">
                  <c:v>15в ПО</c:v>
                </c:pt>
                <c:pt idx="1">
                  <c:v>15в ИТ</c:v>
                </c:pt>
                <c:pt idx="2">
                  <c:v>16вк ПО</c:v>
                </c:pt>
                <c:pt idx="3">
                  <c:v>16вк ИТ</c:v>
                </c:pt>
                <c:pt idx="4">
                  <c:v>17в ИТ</c:v>
                </c:pt>
                <c:pt idx="5">
                  <c:v>18вк ИТ</c:v>
                </c:pt>
                <c:pt idx="6">
                  <c:v>40ппа ИТ</c:v>
                </c:pt>
                <c:pt idx="7">
                  <c:v>23л ИТ</c:v>
                </c:pt>
              </c:strCache>
            </c:strRef>
          </c:cat>
          <c:val>
            <c:numRef>
              <c:f>(Отчет!$N$13,Отчет!$N$15,Отчет!$N$18,Отчет!$N$20,Отчет!$N$22,Отчет!$N$24,Отчет!$N$26,Отчет!$N$28)</c:f>
              <c:numCache>
                <c:ptCount val="8"/>
                <c:pt idx="0">
                  <c:v>8.28</c:v>
                </c:pt>
                <c:pt idx="1">
                  <c:v>8</c:v>
                </c:pt>
                <c:pt idx="2">
                  <c:v>6.84</c:v>
                </c:pt>
                <c:pt idx="3">
                  <c:v>6.833333333333333</c:v>
                </c:pt>
                <c:pt idx="4">
                  <c:v>6.64</c:v>
                </c:pt>
                <c:pt idx="5">
                  <c:v>6.392857142857143</c:v>
                </c:pt>
                <c:pt idx="6">
                  <c:v>6.9</c:v>
                </c:pt>
                <c:pt idx="7">
                  <c:v>7.2</c:v>
                </c:pt>
              </c:numCache>
            </c:numRef>
          </c:val>
          <c:shape val="box"/>
        </c:ser>
        <c:shape val="box"/>
        <c:axId val="21540156"/>
        <c:axId val="59643677"/>
      </c:bar3D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01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25"/>
          <c:w val="0.98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(Отчет!$A$11,Отчет!$A$14,Отчет!$A$16,Отчет!$A$19,Отчет!$A$21,Отчет!$A$23,Отчет!$A$25,Отчет!$A$27)</c:f>
              <c:strCache>
                <c:ptCount val="8"/>
                <c:pt idx="0">
                  <c:v>15в ПО</c:v>
                </c:pt>
                <c:pt idx="1">
                  <c:v>15в ИТ</c:v>
                </c:pt>
                <c:pt idx="2">
                  <c:v>16вк ПО</c:v>
                </c:pt>
                <c:pt idx="3">
                  <c:v>16вк ИТ</c:v>
                </c:pt>
                <c:pt idx="4">
                  <c:v>17в ИТ</c:v>
                </c:pt>
                <c:pt idx="5">
                  <c:v>18вк ИТ</c:v>
                </c:pt>
                <c:pt idx="6">
                  <c:v>40ппа ИТ</c:v>
                </c:pt>
                <c:pt idx="7">
                  <c:v>23л ИТ</c:v>
                </c:pt>
              </c:strCache>
            </c:strRef>
          </c:cat>
          <c:val>
            <c:numRef>
              <c:f>(Отчет!$P$13,Отчет!$P$15,Отчет!$P$18,Отчет!$P$20,Отчет!$P$22,Отчет!$P$24,Отчет!$P$26,Отчет!$P$28)</c:f>
              <c:numCache>
                <c:ptCount val="8"/>
                <c:pt idx="0">
                  <c:v>1</c:v>
                </c:pt>
                <c:pt idx="1">
                  <c:v>0.88</c:v>
                </c:pt>
                <c:pt idx="2">
                  <c:v>0.68</c:v>
                </c:pt>
                <c:pt idx="3">
                  <c:v>0.4583333333333333</c:v>
                </c:pt>
                <c:pt idx="4">
                  <c:v>0.52</c:v>
                </c:pt>
                <c:pt idx="5">
                  <c:v>0.5</c:v>
                </c:pt>
                <c:pt idx="6">
                  <c:v>0.7333333333333333</c:v>
                </c:pt>
                <c:pt idx="7">
                  <c:v>0.7</c:v>
                </c:pt>
              </c:numCache>
            </c:numRef>
          </c:val>
          <c:shape val="box"/>
        </c:ser>
        <c:shape val="box"/>
        <c:axId val="67031046"/>
        <c:axId val="66408503"/>
      </c:bar3D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408503"/>
        <c:crosses val="autoZero"/>
        <c:auto val="1"/>
        <c:lblOffset val="100"/>
        <c:tickLblSkip val="1"/>
        <c:noMultiLvlLbl val="0"/>
      </c:catAx>
      <c:valAx>
        <c:axId val="6640850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310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375"/>
          <c:w val="0.98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Отчет!$C$9:$M$9</c:f>
              <c:str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Неатест.</c:v>
                </c:pt>
              </c:strCache>
            </c:strRef>
          </c:cat>
          <c:val>
            <c:numRef>
              <c:f>Отчет!$C$29:$M$29</c:f>
              <c:numCache>
                <c:ptCount val="11"/>
                <c:pt idx="0">
                  <c:v>11</c:v>
                </c:pt>
                <c:pt idx="1">
                  <c:v>34</c:v>
                </c:pt>
                <c:pt idx="2">
                  <c:v>51</c:v>
                </c:pt>
                <c:pt idx="3">
                  <c:v>49</c:v>
                </c:pt>
                <c:pt idx="4">
                  <c:v>32</c:v>
                </c:pt>
                <c:pt idx="5">
                  <c:v>21</c:v>
                </c:pt>
                <c:pt idx="6">
                  <c:v>10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hape val="box"/>
        </c:ser>
        <c:shape val="box"/>
        <c:axId val="60805616"/>
        <c:axId val="10379633"/>
      </c:bar3D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Уровень успеваемости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Отчет!$A$34:$A$38</c:f>
              <c:strCache>
                <c:ptCount val="5"/>
                <c:pt idx="0">
                  <c:v>Отлично</c:v>
                </c:pt>
                <c:pt idx="1">
                  <c:v>Хорошо</c:v>
                </c:pt>
                <c:pt idx="2">
                  <c:v>Удовл.</c:v>
                </c:pt>
                <c:pt idx="3">
                  <c:v>Неудовл.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Отчет!$B$34:$B$38</c:f>
              <c:numCache>
                <c:ptCount val="5"/>
                <c:pt idx="0">
                  <c:v>45</c:v>
                </c:pt>
                <c:pt idx="1">
                  <c:v>100</c:v>
                </c:pt>
                <c:pt idx="2">
                  <c:v>63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3"/>
      <c:rotY val="26"/>
      <c:depthPercent val="100"/>
      <c:rAngAx val="1"/>
    </c:view3D>
    <c:plotArea>
      <c:layout>
        <c:manualLayout>
          <c:xMode val="edge"/>
          <c:yMode val="edge"/>
          <c:x val="0"/>
          <c:y val="0.151"/>
          <c:w val="1"/>
          <c:h val="0.8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Среднее_по_семестрам!$B$2</c:f>
              <c:strCache>
                <c:ptCount val="1"/>
                <c:pt idx="0">
                  <c:v>Ср.балл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Среднее_по_семестрам!$A$3:$A$10</c:f>
              <c:strCache/>
            </c:strRef>
          </c:cat>
          <c:val>
            <c:numRef>
              <c:f>Среднее_по_семестрам!$B$3:$B$10</c:f>
              <c:numCache/>
            </c:numRef>
          </c:val>
          <c:shape val="box"/>
        </c:ser>
        <c:shape val="box"/>
        <c:axId val="26307834"/>
        <c:axId val="35443915"/>
      </c:bar3D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078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Среднее_по_семестрам!$C$2</c:f>
              <c:strCache>
                <c:ptCount val="1"/>
                <c:pt idx="0">
                  <c:v>Кач.усп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Среднее_по_семестрам!$A$3:$A$10</c:f>
              <c:strCache/>
            </c:strRef>
          </c:cat>
          <c:val>
            <c:numRef>
              <c:f>Среднее_по_семестрам!$C$3:$C$10</c:f>
              <c:numCache/>
            </c:numRef>
          </c:val>
          <c:shape val="box"/>
        </c:ser>
        <c:shape val="box"/>
        <c:axId val="50559780"/>
        <c:axId val="52384837"/>
      </c:bar3D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597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2"/>
          <c:w val="0.969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'15в_ИТ'!$B$1:$B$25</c:f>
              <c:strCache/>
            </c:strRef>
          </c:cat>
          <c:val>
            <c:numRef>
              <c:f>'15в_ИТ'!$K$1:$K$25</c:f>
              <c:numCache/>
            </c:numRef>
          </c:val>
        </c:ser>
        <c:axId val="61319874"/>
        <c:axId val="15007955"/>
      </c:bar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1319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Средний бал за текущий семестр и оценки за предыдущие семестры</a:t>
            </a:r>
          </a:p>
        </c:rich>
      </c:tx>
      <c:layout>
        <c:manualLayout>
          <c:xMode val="factor"/>
          <c:yMode val="factor"/>
          <c:x val="-0.19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275"/>
          <c:w val="0.978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'16вк_ПО'!$M$27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'16вк_ПО'!$B$1:$B$24</c:f>
              <c:strCache/>
            </c:strRef>
          </c:cat>
          <c:val>
            <c:numRef>
              <c:f>'16вк_ПО'!$M$1:$M$24</c:f>
              <c:numCache/>
            </c:numRef>
          </c:val>
        </c:ser>
        <c:ser>
          <c:idx val="1"/>
          <c:order val="1"/>
          <c:tx>
            <c:strRef>
              <c:f>'16вк_ПО'!$L$27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'16вк_ПО'!$B$1:$B$24</c:f>
              <c:strCache/>
            </c:strRef>
          </c:cat>
          <c:val>
            <c:numRef>
              <c:f>'16вк_ПО'!$L$1:$L$24</c:f>
              <c:numCache/>
            </c:numRef>
          </c:val>
        </c:ser>
        <c:ser>
          <c:idx val="2"/>
          <c:order val="2"/>
          <c:tx>
            <c:strRef>
              <c:f>'16вк_ПО'!$K$27</c:f>
              <c:strCache>
                <c:ptCount val="1"/>
                <c:pt idx="0">
                  <c:v>VI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'16вк_ПО'!$B$1:$B$24</c:f>
              <c:strCache/>
            </c:strRef>
          </c:cat>
          <c:val>
            <c:numRef>
              <c:f>'16вк_ПО'!$J$1:$J$24</c:f>
              <c:numCache/>
            </c:numRef>
          </c:val>
        </c:ser>
        <c:axId val="853868"/>
        <c:axId val="7684813"/>
      </c:bar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475"/>
          <c:y val="0.006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45"/>
          <c:w val="0.97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'16вк_ИТ'!$B$1:$B$24</c:f>
              <c:strCache/>
            </c:strRef>
          </c:cat>
          <c:val>
            <c:numRef>
              <c:f>'16вк_ИТ'!$K$1:$K$24</c:f>
              <c:numCache/>
            </c:numRef>
          </c:val>
        </c:ser>
        <c:axId val="2054454"/>
        <c:axId val="18490087"/>
      </c:bar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5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415"/>
          <c:w val="0.974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'17в_ИТ'!$B$1:$B$25</c:f>
              <c:strCache/>
            </c:strRef>
          </c:cat>
          <c:val>
            <c:numRef>
              <c:f>'17в_ИТ'!$K$1:$K$25</c:f>
              <c:numCache/>
            </c:numRef>
          </c:val>
        </c:ser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193056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4075"/>
          <c:w val="0.977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'18вк_ИТ'!$B$1:$B$28</c:f>
              <c:strCache/>
            </c:strRef>
          </c:cat>
          <c:val>
            <c:numRef>
              <c:f>'18вк_ИТ'!$L$1:$L$28</c:f>
              <c:numCache/>
            </c:numRef>
          </c:val>
        </c:ser>
        <c:axId val="57500714"/>
        <c:axId val="47744379"/>
      </c:bar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500714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625"/>
          <c:w val="0.97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'40ппа_ИТ'!$B$1:$B$30</c:f>
              <c:strCache/>
            </c:strRef>
          </c:cat>
          <c:val>
            <c:numRef>
              <c:f>'40ппа_ИТ'!$H$1:$H$30</c:f>
              <c:numCache/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7046228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4"/>
          <c:w val="0.979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'23л_ИТ'!$B$1:$B$30</c:f>
              <c:strCache/>
            </c:strRef>
          </c:cat>
          <c:val>
            <c:numRef>
              <c:f>'23л_ИТ'!$I$1:$I$30</c:f>
              <c:numCache/>
            </c:numRef>
          </c:val>
        </c:ser>
        <c:axId val="43260830"/>
        <c:axId val="53803151"/>
      </c:bar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260830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Лучший уч-ся в каждой группе.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Отчет!$D$35:$H$42</c:f>
              <c:multiLvlStrCache>
                <c:ptCount val="8"/>
                <c:lvl>
                  <c:pt idx="0">
                    <c:v>Урбанович Андрей</c:v>
                  </c:pt>
                  <c:pt idx="1">
                    <c:v>Кульбицкий Алексей</c:v>
                  </c:pt>
                  <c:pt idx="2">
                    <c:v>Лазан Александр</c:v>
                  </c:pt>
                  <c:pt idx="3">
                    <c:v>Бальцевич Олег</c:v>
                  </c:pt>
                  <c:pt idx="4">
                    <c:v>Залога Евгений</c:v>
                  </c:pt>
                  <c:pt idx="5">
                    <c:v>Эльяшевич Евгений</c:v>
                  </c:pt>
                  <c:pt idx="6">
                    <c:v>Давлетчин Максим</c:v>
                  </c:pt>
                  <c:pt idx="7">
                    <c:v>Авижич Вероника</c:v>
                  </c:pt>
                </c:lvl>
                <c:lvl>
                  <c:pt idx="0">
                    <c:v>15в ПО</c:v>
                  </c:pt>
                  <c:pt idx="1">
                    <c:v>15в ИТ</c:v>
                  </c:pt>
                  <c:pt idx="2">
                    <c:v>16вк ПО</c:v>
                  </c:pt>
                  <c:pt idx="3">
                    <c:v>16вк ИТ</c:v>
                  </c:pt>
                  <c:pt idx="4">
                    <c:v>17в ИТ</c:v>
                  </c:pt>
                  <c:pt idx="5">
                    <c:v>18вк ИТ</c:v>
                  </c:pt>
                  <c:pt idx="6">
                    <c:v>40ппа ИТ</c:v>
                  </c:pt>
                  <c:pt idx="7">
                    <c:v>23л ИТ</c:v>
                  </c:pt>
                </c:lvl>
              </c:multiLvlStrCache>
            </c:multiLvlStrRef>
          </c:cat>
          <c:val>
            <c:numRef>
              <c:f>Отчет!$C$35:$C$42</c:f>
              <c:numCache>
                <c:ptCount val="8"/>
                <c:pt idx="0">
                  <c:v>8.714285714285714</c:v>
                </c:pt>
                <c:pt idx="1">
                  <c:v>9.25</c:v>
                </c:pt>
                <c:pt idx="2">
                  <c:v>9.142857142857142</c:v>
                </c:pt>
                <c:pt idx="3">
                  <c:v>9.5</c:v>
                </c:pt>
                <c:pt idx="4">
                  <c:v>9.625</c:v>
                </c:pt>
                <c:pt idx="5">
                  <c:v>9.5</c:v>
                </c:pt>
                <c:pt idx="6">
                  <c:v>8.6</c:v>
                </c:pt>
                <c:pt idx="7">
                  <c:v>9.833333333333334</c:v>
                </c:pt>
              </c:numCache>
            </c:numRef>
          </c:val>
        </c:ser>
        <c:axId val="14466312"/>
        <c:axId val="63087945"/>
      </c:bar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  <c:max val="10"/>
          <c:min val="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4466312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0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29</xdr:row>
      <xdr:rowOff>28575</xdr:rowOff>
    </xdr:from>
    <xdr:to>
      <xdr:col>15</xdr:col>
      <xdr:colOff>676275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8575" y="4733925"/>
        <a:ext cx="11210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19050</xdr:rowOff>
    </xdr:from>
    <xdr:to>
      <xdr:col>14</xdr:col>
      <xdr:colOff>400050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343150" y="180975"/>
        <a:ext cx="7858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22</xdr:row>
      <xdr:rowOff>85725</xdr:rowOff>
    </xdr:from>
    <xdr:to>
      <xdr:col>14</xdr:col>
      <xdr:colOff>409575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2352675" y="3648075"/>
        <a:ext cx="78581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29</xdr:row>
      <xdr:rowOff>38100</xdr:rowOff>
    </xdr:from>
    <xdr:to>
      <xdr:col>11</xdr:col>
      <xdr:colOff>676275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28575" y="4752975"/>
        <a:ext cx="87534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28</xdr:row>
      <xdr:rowOff>152400</xdr:rowOff>
    </xdr:from>
    <xdr:to>
      <xdr:col>15</xdr:col>
      <xdr:colOff>333375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19050" y="4695825"/>
        <a:ext cx="10210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28</xdr:row>
      <xdr:rowOff>38100</xdr:rowOff>
    </xdr:from>
    <xdr:to>
      <xdr:col>11</xdr:col>
      <xdr:colOff>476250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47625" y="4591050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29</xdr:row>
      <xdr:rowOff>9525</xdr:rowOff>
    </xdr:from>
    <xdr:to>
      <xdr:col>12</xdr:col>
      <xdr:colOff>190500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57150" y="4714875"/>
        <a:ext cx="85820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32</xdr:row>
      <xdr:rowOff>38100</xdr:rowOff>
    </xdr:from>
    <xdr:to>
      <xdr:col>12</xdr:col>
      <xdr:colOff>676275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47625" y="5229225"/>
        <a:ext cx="92868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9525</xdr:rowOff>
    </xdr:from>
    <xdr:to>
      <xdr:col>13</xdr:col>
      <xdr:colOff>361950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9525" y="5524500"/>
        <a:ext cx="9572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34</xdr:row>
      <xdr:rowOff>19050</xdr:rowOff>
    </xdr:from>
    <xdr:to>
      <xdr:col>15</xdr:col>
      <xdr:colOff>161925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47625" y="5534025"/>
        <a:ext cx="102393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10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в_ПО"/>
      <sheetName val="14вк_ПО"/>
      <sheetName val="38ппа_ИТ"/>
      <sheetName val="39ппа_Прогр"/>
      <sheetName val="185ту_СК_ИТ"/>
      <sheetName val="189ту_СК_ИТ"/>
      <sheetName val="Отчет"/>
      <sheetName val="Лучшие"/>
      <sheetName val="Худшие"/>
      <sheetName val="Ср_балл"/>
      <sheetName val="Кач_успев"/>
      <sheetName val="Оценки"/>
      <sheetName val="Успеваемость"/>
      <sheetName val="Среднее_по_семестрам"/>
    </sheetNames>
    <sheetDataSet>
      <sheetData sheetId="2">
        <row r="1">
          <cell r="B1" t="str">
            <v>Бегер Вадим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B1">
      <selection activeCell="N12" sqref="N12"/>
    </sheetView>
  </sheetViews>
  <sheetFormatPr defaultColWidth="9.00390625" defaultRowHeight="12.75"/>
  <cols>
    <col min="1" max="1" width="0" style="0" hidden="1" customWidth="1"/>
    <col min="2" max="2" width="23.125" style="0" customWidth="1"/>
    <col min="3" max="3" width="8.375" style="0" customWidth="1"/>
    <col min="4" max="5" width="8.375" style="0" bestFit="1" customWidth="1"/>
    <col min="10" max="10" width="9.125" style="2" customWidth="1"/>
    <col min="11" max="11" width="9.125" style="9" customWidth="1"/>
    <col min="15" max="15" width="9.125" style="13" customWidth="1"/>
    <col min="16" max="16" width="9.125" style="14" customWidth="1"/>
  </cols>
  <sheetData>
    <row r="1" spans="1:19" ht="12.75">
      <c r="A1" s="2">
        <f aca="true" t="shared" si="0" ref="A1:A25">J1</f>
        <v>7.571428571428571</v>
      </c>
      <c r="B1" s="58" t="s">
        <v>94</v>
      </c>
      <c r="C1" s="1">
        <v>10</v>
      </c>
      <c r="D1" s="1">
        <v>2</v>
      </c>
      <c r="E1" s="1">
        <v>8</v>
      </c>
      <c r="F1" s="1">
        <v>7</v>
      </c>
      <c r="G1" s="1">
        <v>10</v>
      </c>
      <c r="H1" s="1">
        <v>8</v>
      </c>
      <c r="I1" s="1">
        <v>8</v>
      </c>
      <c r="J1" s="43">
        <f aca="true" t="shared" si="1" ref="J1:J25">AVERAGE(C1:I1)</f>
        <v>7.571428571428571</v>
      </c>
      <c r="K1" s="6">
        <f aca="true" t="shared" si="2" ref="K1:K25">ROUND(J1,0)</f>
        <v>8</v>
      </c>
      <c r="L1" s="44">
        <v>9</v>
      </c>
      <c r="M1" s="44">
        <v>7</v>
      </c>
      <c r="N1" s="6">
        <v>9</v>
      </c>
      <c r="O1" s="45">
        <f>AVERAGE(L1:N1)</f>
        <v>8.333333333333334</v>
      </c>
      <c r="P1" s="6">
        <v>9</v>
      </c>
      <c r="Q1" s="1" t="s">
        <v>45</v>
      </c>
      <c r="R1" s="1">
        <f>COUNTIF(N1:N25,"&gt;8")</f>
        <v>11</v>
      </c>
      <c r="S1" s="80">
        <f>R1/$B$27</f>
        <v>0.44</v>
      </c>
    </row>
    <row r="2" spans="1:19" ht="12.75">
      <c r="A2" s="2">
        <f t="shared" si="0"/>
        <v>7</v>
      </c>
      <c r="B2" s="58" t="s">
        <v>95</v>
      </c>
      <c r="C2" s="1">
        <v>9</v>
      </c>
      <c r="D2" s="1">
        <v>7</v>
      </c>
      <c r="E2" s="1">
        <v>5</v>
      </c>
      <c r="F2" s="1">
        <v>8</v>
      </c>
      <c r="G2" s="1">
        <v>4</v>
      </c>
      <c r="H2" s="1">
        <v>8</v>
      </c>
      <c r="I2" s="1">
        <v>8</v>
      </c>
      <c r="J2" s="43">
        <f t="shared" si="1"/>
        <v>7</v>
      </c>
      <c r="K2" s="6">
        <f t="shared" si="2"/>
        <v>7</v>
      </c>
      <c r="L2" s="44">
        <v>7</v>
      </c>
      <c r="M2" s="44">
        <v>7</v>
      </c>
      <c r="N2" s="6">
        <v>7</v>
      </c>
      <c r="O2" s="45">
        <f aca="true" t="shared" si="3" ref="O2:O25">AVERAGE(L2:N2)</f>
        <v>7</v>
      </c>
      <c r="P2" s="6">
        <f aca="true" t="shared" si="4" ref="P2:P25">ROUND(O2,0)</f>
        <v>7</v>
      </c>
      <c r="Q2" s="1" t="s">
        <v>46</v>
      </c>
      <c r="R2" s="79">
        <f>COUNTIF(N1:N25,7)+COUNTIF(N1:N25,8)</f>
        <v>14</v>
      </c>
      <c r="S2" s="80">
        <f>R2/$B$27</f>
        <v>0.56</v>
      </c>
    </row>
    <row r="3" spans="1:19" ht="12.75">
      <c r="A3" s="2">
        <f t="shared" si="0"/>
        <v>7.857142857142857</v>
      </c>
      <c r="B3" s="58" t="s">
        <v>96</v>
      </c>
      <c r="C3" s="1">
        <v>10</v>
      </c>
      <c r="D3" s="1">
        <v>7</v>
      </c>
      <c r="E3" s="1">
        <v>8</v>
      </c>
      <c r="F3" s="1">
        <v>9</v>
      </c>
      <c r="G3" s="1">
        <v>5</v>
      </c>
      <c r="H3" s="57">
        <v>9</v>
      </c>
      <c r="I3" s="1">
        <v>7</v>
      </c>
      <c r="J3" s="43">
        <f t="shared" si="1"/>
        <v>7.857142857142857</v>
      </c>
      <c r="K3" s="6">
        <f t="shared" si="2"/>
        <v>8</v>
      </c>
      <c r="L3" s="44">
        <v>8</v>
      </c>
      <c r="M3" s="44">
        <v>7</v>
      </c>
      <c r="N3" s="6">
        <v>9</v>
      </c>
      <c r="O3" s="45">
        <f t="shared" si="3"/>
        <v>8</v>
      </c>
      <c r="P3" s="6">
        <f t="shared" si="4"/>
        <v>8</v>
      </c>
      <c r="Q3" s="1" t="s">
        <v>47</v>
      </c>
      <c r="R3" s="79">
        <f>COUNTIF(N1:N25,4)+COUNTIF(N1:N25,5)+COUNTIF(N1:N25,6)</f>
        <v>0</v>
      </c>
      <c r="S3" s="80">
        <f>R3/$B$27</f>
        <v>0</v>
      </c>
    </row>
    <row r="4" spans="1:19" ht="12.75">
      <c r="A4" s="2">
        <f t="shared" si="0"/>
        <v>8.142857142857142</v>
      </c>
      <c r="B4" s="58" t="s">
        <v>97</v>
      </c>
      <c r="C4" s="1">
        <v>9</v>
      </c>
      <c r="D4" s="1">
        <v>9</v>
      </c>
      <c r="E4" s="1">
        <v>10</v>
      </c>
      <c r="F4" s="1">
        <v>8</v>
      </c>
      <c r="G4" s="1">
        <v>5</v>
      </c>
      <c r="H4" s="1">
        <v>8</v>
      </c>
      <c r="I4" s="1">
        <v>8</v>
      </c>
      <c r="J4" s="43">
        <f t="shared" si="1"/>
        <v>8.142857142857142</v>
      </c>
      <c r="K4" s="6">
        <f t="shared" si="2"/>
        <v>8</v>
      </c>
      <c r="L4" s="44">
        <v>10</v>
      </c>
      <c r="M4" s="44">
        <v>7</v>
      </c>
      <c r="N4" s="6">
        <v>9</v>
      </c>
      <c r="O4" s="45">
        <f t="shared" si="3"/>
        <v>8.666666666666666</v>
      </c>
      <c r="P4" s="6">
        <f t="shared" si="4"/>
        <v>9</v>
      </c>
      <c r="Q4" s="1" t="s">
        <v>48</v>
      </c>
      <c r="R4" s="1">
        <f>COUNTIF(N1:N25,"&lt;4")</f>
        <v>0</v>
      </c>
      <c r="S4" s="80">
        <f>R4/$B$27</f>
        <v>0</v>
      </c>
    </row>
    <row r="5" spans="1:19" ht="12.75">
      <c r="A5" s="2">
        <f t="shared" si="0"/>
        <v>8</v>
      </c>
      <c r="B5" s="58" t="s">
        <v>98</v>
      </c>
      <c r="C5" s="1">
        <v>9</v>
      </c>
      <c r="D5" s="1">
        <v>9</v>
      </c>
      <c r="E5" s="1">
        <v>6</v>
      </c>
      <c r="F5" s="1">
        <v>10</v>
      </c>
      <c r="G5" s="1">
        <v>8</v>
      </c>
      <c r="H5" s="1">
        <v>7</v>
      </c>
      <c r="I5" s="1">
        <v>7</v>
      </c>
      <c r="J5" s="43">
        <f t="shared" si="1"/>
        <v>8</v>
      </c>
      <c r="K5" s="6">
        <f t="shared" si="2"/>
        <v>8</v>
      </c>
      <c r="L5" s="44">
        <v>9</v>
      </c>
      <c r="M5" s="44">
        <v>7</v>
      </c>
      <c r="N5" s="6">
        <v>9</v>
      </c>
      <c r="O5" s="45">
        <f t="shared" si="3"/>
        <v>8.333333333333334</v>
      </c>
      <c r="P5" s="6">
        <v>9</v>
      </c>
      <c r="Q5" s="81" t="s">
        <v>49</v>
      </c>
      <c r="R5" s="1">
        <f>B27-SUM(R1:R4)</f>
        <v>0</v>
      </c>
      <c r="S5" s="80">
        <f>R5/$B$27</f>
        <v>0</v>
      </c>
    </row>
    <row r="6" spans="1:16" ht="12.75">
      <c r="A6" s="2">
        <f t="shared" si="0"/>
        <v>4.857142857142857</v>
      </c>
      <c r="B6" s="58" t="s">
        <v>99</v>
      </c>
      <c r="C6" s="1">
        <v>10</v>
      </c>
      <c r="D6" s="1">
        <v>2</v>
      </c>
      <c r="E6" s="1">
        <v>9</v>
      </c>
      <c r="F6" s="1">
        <v>2</v>
      </c>
      <c r="G6" s="1">
        <v>1</v>
      </c>
      <c r="H6" s="1">
        <v>4</v>
      </c>
      <c r="I6" s="1">
        <v>6</v>
      </c>
      <c r="J6" s="43">
        <f t="shared" si="1"/>
        <v>4.857142857142857</v>
      </c>
      <c r="K6" s="6">
        <f t="shared" si="2"/>
        <v>5</v>
      </c>
      <c r="L6" s="44">
        <v>6</v>
      </c>
      <c r="M6" s="44">
        <v>5</v>
      </c>
      <c r="N6" s="6">
        <v>8</v>
      </c>
      <c r="O6" s="45">
        <f t="shared" si="3"/>
        <v>6.333333333333333</v>
      </c>
      <c r="P6" s="6">
        <v>7</v>
      </c>
    </row>
    <row r="7" spans="1:16" ht="12.75">
      <c r="A7" s="2">
        <f t="shared" si="0"/>
        <v>6.142857142857143</v>
      </c>
      <c r="B7" s="58" t="s">
        <v>100</v>
      </c>
      <c r="C7" s="1">
        <v>5</v>
      </c>
      <c r="D7" s="1">
        <v>7</v>
      </c>
      <c r="E7" s="1">
        <v>10</v>
      </c>
      <c r="F7" s="1">
        <v>4</v>
      </c>
      <c r="G7" s="1">
        <v>7</v>
      </c>
      <c r="H7" s="1">
        <v>6</v>
      </c>
      <c r="I7" s="1">
        <v>4</v>
      </c>
      <c r="J7" s="43">
        <f t="shared" si="1"/>
        <v>6.142857142857143</v>
      </c>
      <c r="K7" s="6">
        <f t="shared" si="2"/>
        <v>6</v>
      </c>
      <c r="L7" s="44">
        <v>7</v>
      </c>
      <c r="M7" s="44">
        <v>7</v>
      </c>
      <c r="N7" s="6">
        <v>8</v>
      </c>
      <c r="O7" s="45">
        <f t="shared" si="3"/>
        <v>7.333333333333333</v>
      </c>
      <c r="P7" s="6">
        <v>8</v>
      </c>
    </row>
    <row r="8" spans="1:16" ht="12.75">
      <c r="A8" s="2">
        <f t="shared" si="0"/>
        <v>7.285714285714286</v>
      </c>
      <c r="B8" s="58" t="s">
        <v>101</v>
      </c>
      <c r="C8" s="1">
        <v>9</v>
      </c>
      <c r="D8" s="1">
        <v>9</v>
      </c>
      <c r="E8" s="1">
        <v>10</v>
      </c>
      <c r="F8" s="1">
        <v>3</v>
      </c>
      <c r="G8" s="1">
        <v>4</v>
      </c>
      <c r="H8" s="1">
        <v>7</v>
      </c>
      <c r="I8" s="1">
        <v>9</v>
      </c>
      <c r="J8" s="43">
        <f t="shared" si="1"/>
        <v>7.285714285714286</v>
      </c>
      <c r="K8" s="6">
        <f t="shared" si="2"/>
        <v>7</v>
      </c>
      <c r="L8" s="44">
        <v>8</v>
      </c>
      <c r="M8" s="44">
        <v>5</v>
      </c>
      <c r="N8" s="6">
        <v>8</v>
      </c>
      <c r="O8" s="45">
        <f t="shared" si="3"/>
        <v>7</v>
      </c>
      <c r="P8" s="6">
        <f t="shared" si="4"/>
        <v>7</v>
      </c>
    </row>
    <row r="9" spans="1:16" ht="12.75">
      <c r="A9" s="2">
        <f t="shared" si="0"/>
        <v>7</v>
      </c>
      <c r="B9" s="58" t="s">
        <v>102</v>
      </c>
      <c r="C9" s="1">
        <v>5</v>
      </c>
      <c r="D9" s="1">
        <v>8</v>
      </c>
      <c r="E9" s="1">
        <v>5</v>
      </c>
      <c r="F9" s="1">
        <v>7</v>
      </c>
      <c r="G9" s="1">
        <v>9</v>
      </c>
      <c r="H9" s="1">
        <v>7</v>
      </c>
      <c r="I9" s="1">
        <v>8</v>
      </c>
      <c r="J9" s="43">
        <f t="shared" si="1"/>
        <v>7</v>
      </c>
      <c r="K9" s="6">
        <f t="shared" si="2"/>
        <v>7</v>
      </c>
      <c r="L9" s="44">
        <v>8</v>
      </c>
      <c r="M9" s="44">
        <v>7</v>
      </c>
      <c r="N9" s="6">
        <v>9</v>
      </c>
      <c r="O9" s="45">
        <f t="shared" si="3"/>
        <v>8</v>
      </c>
      <c r="P9" s="6">
        <f t="shared" si="4"/>
        <v>8</v>
      </c>
    </row>
    <row r="10" spans="1:16" ht="12.75">
      <c r="A10" s="2">
        <f t="shared" si="0"/>
        <v>7.857142857142857</v>
      </c>
      <c r="B10" s="58" t="s">
        <v>103</v>
      </c>
      <c r="C10" s="1">
        <v>8</v>
      </c>
      <c r="D10" s="1">
        <v>6</v>
      </c>
      <c r="E10" s="1">
        <v>9</v>
      </c>
      <c r="F10" s="1">
        <v>9</v>
      </c>
      <c r="G10" s="1">
        <v>9</v>
      </c>
      <c r="H10" s="1">
        <v>7</v>
      </c>
      <c r="I10" s="1">
        <v>7</v>
      </c>
      <c r="J10" s="43">
        <f t="shared" si="1"/>
        <v>7.857142857142857</v>
      </c>
      <c r="K10" s="6">
        <f t="shared" si="2"/>
        <v>8</v>
      </c>
      <c r="L10" s="44">
        <v>8</v>
      </c>
      <c r="M10" s="44">
        <v>6</v>
      </c>
      <c r="N10" s="6">
        <v>9</v>
      </c>
      <c r="O10" s="45">
        <f t="shared" si="3"/>
        <v>7.666666666666667</v>
      </c>
      <c r="P10" s="6">
        <f t="shared" si="4"/>
        <v>8</v>
      </c>
    </row>
    <row r="11" spans="1:16" ht="12.75">
      <c r="A11" s="2">
        <f t="shared" si="0"/>
        <v>8</v>
      </c>
      <c r="B11" s="58" t="s">
        <v>148</v>
      </c>
      <c r="C11" s="1">
        <v>9</v>
      </c>
      <c r="D11" s="1">
        <v>9</v>
      </c>
      <c r="E11" s="1">
        <v>4</v>
      </c>
      <c r="F11" s="1">
        <v>9</v>
      </c>
      <c r="G11" s="1">
        <v>10</v>
      </c>
      <c r="H11" s="57">
        <v>9</v>
      </c>
      <c r="I11" s="1">
        <v>6</v>
      </c>
      <c r="J11" s="43">
        <f t="shared" si="1"/>
        <v>8</v>
      </c>
      <c r="K11" s="6">
        <f t="shared" si="2"/>
        <v>8</v>
      </c>
      <c r="L11" s="44">
        <v>9</v>
      </c>
      <c r="M11" s="44">
        <v>8</v>
      </c>
      <c r="N11" s="6">
        <v>9</v>
      </c>
      <c r="O11" s="45">
        <f t="shared" si="3"/>
        <v>8.666666666666666</v>
      </c>
      <c r="P11" s="6">
        <f t="shared" si="4"/>
        <v>9</v>
      </c>
    </row>
    <row r="12" spans="1:16" ht="13.5" thickBot="1">
      <c r="A12" s="2">
        <f t="shared" si="0"/>
        <v>8.285714285714286</v>
      </c>
      <c r="B12" s="59" t="s">
        <v>104</v>
      </c>
      <c r="C12" s="65">
        <v>9</v>
      </c>
      <c r="D12" s="65">
        <v>7</v>
      </c>
      <c r="E12" s="65">
        <v>6</v>
      </c>
      <c r="F12" s="65">
        <v>10</v>
      </c>
      <c r="G12" s="65">
        <v>6</v>
      </c>
      <c r="H12" s="65">
        <v>10</v>
      </c>
      <c r="I12" s="65">
        <v>10</v>
      </c>
      <c r="J12" s="66">
        <f t="shared" si="1"/>
        <v>8.285714285714286</v>
      </c>
      <c r="K12" s="67">
        <v>9</v>
      </c>
      <c r="L12" s="68">
        <v>10</v>
      </c>
      <c r="M12" s="68">
        <v>8</v>
      </c>
      <c r="N12" s="67">
        <v>10</v>
      </c>
      <c r="O12" s="69">
        <f t="shared" si="3"/>
        <v>9.333333333333334</v>
      </c>
      <c r="P12" s="67">
        <v>10</v>
      </c>
    </row>
    <row r="13" spans="1:16" ht="12.75">
      <c r="A13" s="2">
        <f t="shared" si="0"/>
        <v>7.571428571428571</v>
      </c>
      <c r="B13" s="60" t="s">
        <v>105</v>
      </c>
      <c r="C13" s="24">
        <v>5</v>
      </c>
      <c r="D13" s="24">
        <v>8</v>
      </c>
      <c r="E13" s="24">
        <v>5</v>
      </c>
      <c r="F13" s="24">
        <v>7</v>
      </c>
      <c r="G13" s="24">
        <v>10</v>
      </c>
      <c r="H13" s="24">
        <v>9</v>
      </c>
      <c r="I13" s="24">
        <v>9</v>
      </c>
      <c r="J13" s="61">
        <f t="shared" si="1"/>
        <v>7.571428571428571</v>
      </c>
      <c r="K13" s="62">
        <f t="shared" si="2"/>
        <v>8</v>
      </c>
      <c r="L13" s="63">
        <v>8</v>
      </c>
      <c r="M13" s="63">
        <v>7</v>
      </c>
      <c r="N13" s="62">
        <v>9</v>
      </c>
      <c r="O13" s="64">
        <f t="shared" si="3"/>
        <v>8</v>
      </c>
      <c r="P13" s="62">
        <f t="shared" si="4"/>
        <v>8</v>
      </c>
    </row>
    <row r="14" spans="1:16" ht="12.75">
      <c r="A14" s="2">
        <f t="shared" si="0"/>
        <v>8.142857142857142</v>
      </c>
      <c r="B14" s="60" t="s">
        <v>106</v>
      </c>
      <c r="C14" s="24">
        <v>8</v>
      </c>
      <c r="D14" s="24">
        <v>10</v>
      </c>
      <c r="E14" s="24">
        <v>8</v>
      </c>
      <c r="F14" s="24">
        <v>6</v>
      </c>
      <c r="G14" s="24">
        <v>9</v>
      </c>
      <c r="H14" s="24">
        <v>9</v>
      </c>
      <c r="I14" s="24">
        <v>7</v>
      </c>
      <c r="J14" s="61">
        <f t="shared" si="1"/>
        <v>8.142857142857142</v>
      </c>
      <c r="K14" s="62">
        <f t="shared" si="2"/>
        <v>8</v>
      </c>
      <c r="L14" s="44">
        <v>8</v>
      </c>
      <c r="M14" s="63">
        <v>6</v>
      </c>
      <c r="N14" s="6">
        <v>7</v>
      </c>
      <c r="O14" s="45">
        <f t="shared" si="3"/>
        <v>7</v>
      </c>
      <c r="P14" s="62">
        <f t="shared" si="4"/>
        <v>7</v>
      </c>
    </row>
    <row r="15" spans="1:16" ht="12.75">
      <c r="A15" s="2">
        <f t="shared" si="0"/>
        <v>7.714285714285714</v>
      </c>
      <c r="B15" s="58" t="s">
        <v>107</v>
      </c>
      <c r="C15" s="1">
        <v>8</v>
      </c>
      <c r="D15" s="1">
        <v>8</v>
      </c>
      <c r="E15" s="1">
        <v>8</v>
      </c>
      <c r="F15" s="1">
        <v>5</v>
      </c>
      <c r="G15" s="1">
        <v>10</v>
      </c>
      <c r="H15" s="57">
        <v>8</v>
      </c>
      <c r="I15" s="1">
        <v>7</v>
      </c>
      <c r="J15" s="43">
        <f t="shared" si="1"/>
        <v>7.714285714285714</v>
      </c>
      <c r="K15" s="6">
        <f t="shared" si="2"/>
        <v>8</v>
      </c>
      <c r="L15" s="44">
        <v>8</v>
      </c>
      <c r="M15" s="44">
        <v>7</v>
      </c>
      <c r="N15" s="6">
        <v>8</v>
      </c>
      <c r="O15" s="45">
        <f t="shared" si="3"/>
        <v>7.666666666666667</v>
      </c>
      <c r="P15" s="6">
        <f t="shared" si="4"/>
        <v>8</v>
      </c>
    </row>
    <row r="16" spans="1:16" ht="12.75">
      <c r="A16" s="2">
        <f t="shared" si="0"/>
        <v>7.142857142857143</v>
      </c>
      <c r="B16" s="60" t="s">
        <v>147</v>
      </c>
      <c r="C16" s="24">
        <v>7</v>
      </c>
      <c r="D16" s="24">
        <v>6</v>
      </c>
      <c r="E16" s="24">
        <v>9</v>
      </c>
      <c r="F16" s="24">
        <v>8</v>
      </c>
      <c r="G16" s="24">
        <v>7</v>
      </c>
      <c r="H16" s="24">
        <v>6</v>
      </c>
      <c r="I16" s="24">
        <v>7</v>
      </c>
      <c r="J16" s="61">
        <f t="shared" si="1"/>
        <v>7.142857142857143</v>
      </c>
      <c r="K16" s="62">
        <f t="shared" si="2"/>
        <v>7</v>
      </c>
      <c r="L16" s="44">
        <v>7</v>
      </c>
      <c r="M16" s="63">
        <v>6</v>
      </c>
      <c r="N16" s="6">
        <v>8</v>
      </c>
      <c r="O16" s="45">
        <f t="shared" si="3"/>
        <v>7</v>
      </c>
      <c r="P16" s="6">
        <f t="shared" si="4"/>
        <v>7</v>
      </c>
    </row>
    <row r="17" spans="1:16" ht="12.75">
      <c r="A17" s="2">
        <f t="shared" si="0"/>
        <v>5.714285714285714</v>
      </c>
      <c r="B17" s="58" t="s">
        <v>108</v>
      </c>
      <c r="C17" s="1">
        <v>5</v>
      </c>
      <c r="D17" s="1">
        <v>4</v>
      </c>
      <c r="E17" s="1">
        <v>6</v>
      </c>
      <c r="F17" s="1">
        <v>1</v>
      </c>
      <c r="G17" s="1">
        <v>9</v>
      </c>
      <c r="H17" s="1">
        <v>8</v>
      </c>
      <c r="I17" s="1">
        <v>7</v>
      </c>
      <c r="J17" s="43">
        <f t="shared" si="1"/>
        <v>5.714285714285714</v>
      </c>
      <c r="K17" s="6">
        <f t="shared" si="2"/>
        <v>6</v>
      </c>
      <c r="L17" s="44">
        <v>7</v>
      </c>
      <c r="M17" s="44">
        <v>7</v>
      </c>
      <c r="N17" s="6">
        <v>8</v>
      </c>
      <c r="O17" s="45">
        <f t="shared" si="3"/>
        <v>7.333333333333333</v>
      </c>
      <c r="P17" s="6">
        <v>8</v>
      </c>
    </row>
    <row r="18" spans="1:16" ht="12.75">
      <c r="A18" s="2">
        <f t="shared" si="0"/>
        <v>7.142857142857143</v>
      </c>
      <c r="B18" s="58" t="s">
        <v>109</v>
      </c>
      <c r="C18" s="1">
        <v>7</v>
      </c>
      <c r="D18" s="1">
        <v>5</v>
      </c>
      <c r="E18" s="1">
        <v>5</v>
      </c>
      <c r="F18" s="1">
        <v>7</v>
      </c>
      <c r="G18" s="1">
        <v>9</v>
      </c>
      <c r="H18" s="1">
        <v>9</v>
      </c>
      <c r="I18" s="1">
        <v>8</v>
      </c>
      <c r="J18" s="43">
        <f t="shared" si="1"/>
        <v>7.142857142857143</v>
      </c>
      <c r="K18" s="6">
        <f t="shared" si="2"/>
        <v>7</v>
      </c>
      <c r="L18" s="44">
        <v>7</v>
      </c>
      <c r="M18" s="44">
        <v>7</v>
      </c>
      <c r="N18" s="6">
        <v>8</v>
      </c>
      <c r="O18" s="45">
        <f t="shared" si="3"/>
        <v>7.333333333333333</v>
      </c>
      <c r="P18" s="6">
        <v>8</v>
      </c>
    </row>
    <row r="19" spans="1:16" ht="12.75">
      <c r="A19" s="2">
        <f t="shared" si="0"/>
        <v>8.714285714285714</v>
      </c>
      <c r="B19" s="58" t="s">
        <v>110</v>
      </c>
      <c r="C19" s="1">
        <v>10</v>
      </c>
      <c r="D19" s="1">
        <v>8</v>
      </c>
      <c r="E19" s="1">
        <v>10</v>
      </c>
      <c r="F19" s="1">
        <v>7</v>
      </c>
      <c r="G19" s="1">
        <v>10</v>
      </c>
      <c r="H19" s="1">
        <v>9</v>
      </c>
      <c r="I19" s="1">
        <v>7</v>
      </c>
      <c r="J19" s="43">
        <f t="shared" si="1"/>
        <v>8.714285714285714</v>
      </c>
      <c r="K19" s="6">
        <f t="shared" si="2"/>
        <v>9</v>
      </c>
      <c r="L19" s="44">
        <v>9</v>
      </c>
      <c r="M19" s="44">
        <v>5</v>
      </c>
      <c r="N19" s="6">
        <v>9</v>
      </c>
      <c r="O19" s="45">
        <f t="shared" si="3"/>
        <v>7.666666666666667</v>
      </c>
      <c r="P19" s="6">
        <f t="shared" si="4"/>
        <v>8</v>
      </c>
    </row>
    <row r="20" spans="1:16" ht="12.75">
      <c r="A20" s="2">
        <f t="shared" si="0"/>
        <v>7.285714285714286</v>
      </c>
      <c r="B20" s="58" t="s">
        <v>111</v>
      </c>
      <c r="C20" s="1">
        <v>6</v>
      </c>
      <c r="D20" s="1">
        <v>9</v>
      </c>
      <c r="E20" s="1">
        <v>5</v>
      </c>
      <c r="F20" s="1">
        <v>6</v>
      </c>
      <c r="G20" s="1">
        <v>9</v>
      </c>
      <c r="H20" s="1">
        <v>9</v>
      </c>
      <c r="I20" s="1">
        <v>7</v>
      </c>
      <c r="J20" s="43">
        <f t="shared" si="1"/>
        <v>7.285714285714286</v>
      </c>
      <c r="K20" s="6">
        <f t="shared" si="2"/>
        <v>7</v>
      </c>
      <c r="L20" s="44">
        <v>8</v>
      </c>
      <c r="M20" s="44">
        <v>6</v>
      </c>
      <c r="N20" s="6">
        <v>7</v>
      </c>
      <c r="O20" s="45">
        <f t="shared" si="3"/>
        <v>7</v>
      </c>
      <c r="P20" s="6">
        <f t="shared" si="4"/>
        <v>7</v>
      </c>
    </row>
    <row r="21" spans="1:16" ht="12.75">
      <c r="A21" s="2">
        <f t="shared" si="0"/>
        <v>8</v>
      </c>
      <c r="B21" s="58" t="s">
        <v>112</v>
      </c>
      <c r="C21" s="1">
        <v>7</v>
      </c>
      <c r="D21" s="1">
        <v>6</v>
      </c>
      <c r="E21" s="1">
        <v>10</v>
      </c>
      <c r="F21" s="1">
        <v>10</v>
      </c>
      <c r="G21" s="1">
        <v>9</v>
      </c>
      <c r="H21" s="1">
        <v>7</v>
      </c>
      <c r="I21" s="1">
        <v>7</v>
      </c>
      <c r="J21" s="43">
        <f t="shared" si="1"/>
        <v>8</v>
      </c>
      <c r="K21" s="6">
        <f t="shared" si="2"/>
        <v>8</v>
      </c>
      <c r="L21" s="44">
        <v>7</v>
      </c>
      <c r="M21" s="44">
        <v>6</v>
      </c>
      <c r="N21" s="6">
        <v>7</v>
      </c>
      <c r="O21" s="45">
        <f t="shared" si="3"/>
        <v>6.666666666666667</v>
      </c>
      <c r="P21" s="6">
        <f t="shared" si="4"/>
        <v>7</v>
      </c>
    </row>
    <row r="22" spans="1:16" ht="12.75">
      <c r="A22" s="2">
        <f t="shared" si="0"/>
        <v>7.571428571428571</v>
      </c>
      <c r="B22" s="58" t="s">
        <v>113</v>
      </c>
      <c r="C22" s="1">
        <v>9</v>
      </c>
      <c r="D22" s="1">
        <v>9</v>
      </c>
      <c r="E22" s="1">
        <v>6</v>
      </c>
      <c r="F22" s="1">
        <v>6</v>
      </c>
      <c r="G22" s="1">
        <v>9</v>
      </c>
      <c r="H22" s="1">
        <v>7</v>
      </c>
      <c r="I22" s="1">
        <v>7</v>
      </c>
      <c r="J22" s="43">
        <f t="shared" si="1"/>
        <v>7.571428571428571</v>
      </c>
      <c r="K22" s="6">
        <f t="shared" si="2"/>
        <v>8</v>
      </c>
      <c r="L22" s="44">
        <v>8</v>
      </c>
      <c r="M22" s="44">
        <v>6</v>
      </c>
      <c r="N22" s="6">
        <v>7</v>
      </c>
      <c r="O22" s="45">
        <f t="shared" si="3"/>
        <v>7</v>
      </c>
      <c r="P22" s="6">
        <f t="shared" si="4"/>
        <v>7</v>
      </c>
    </row>
    <row r="23" spans="1:16" ht="12.75">
      <c r="A23" s="2">
        <f t="shared" si="0"/>
        <v>8</v>
      </c>
      <c r="B23" s="58" t="s">
        <v>114</v>
      </c>
      <c r="C23" s="1">
        <v>9</v>
      </c>
      <c r="D23" s="1">
        <v>10</v>
      </c>
      <c r="E23" s="1">
        <v>5</v>
      </c>
      <c r="F23" s="1">
        <v>8</v>
      </c>
      <c r="G23" s="1">
        <v>9</v>
      </c>
      <c r="H23" s="1">
        <v>9</v>
      </c>
      <c r="I23" s="1">
        <v>6</v>
      </c>
      <c r="J23" s="43">
        <f t="shared" si="1"/>
        <v>8</v>
      </c>
      <c r="K23" s="6">
        <f t="shared" si="2"/>
        <v>8</v>
      </c>
      <c r="L23" s="44">
        <v>9</v>
      </c>
      <c r="M23" s="44">
        <v>7</v>
      </c>
      <c r="N23" s="6">
        <v>9</v>
      </c>
      <c r="O23" s="45">
        <f t="shared" si="3"/>
        <v>8.333333333333334</v>
      </c>
      <c r="P23" s="6">
        <v>9</v>
      </c>
    </row>
    <row r="24" spans="1:16" ht="12.75">
      <c r="A24" s="2">
        <f t="shared" si="0"/>
        <v>8.428571428571429</v>
      </c>
      <c r="B24" s="58" t="s">
        <v>115</v>
      </c>
      <c r="C24" s="1">
        <v>10</v>
      </c>
      <c r="D24" s="1">
        <v>10</v>
      </c>
      <c r="E24" s="1">
        <v>9</v>
      </c>
      <c r="F24" s="1">
        <v>10</v>
      </c>
      <c r="G24" s="1">
        <v>4</v>
      </c>
      <c r="H24" s="1">
        <v>9</v>
      </c>
      <c r="I24" s="1">
        <v>7</v>
      </c>
      <c r="J24" s="43">
        <f t="shared" si="1"/>
        <v>8.428571428571429</v>
      </c>
      <c r="K24" s="6">
        <v>9</v>
      </c>
      <c r="L24" s="44">
        <v>6</v>
      </c>
      <c r="M24" s="44">
        <v>7</v>
      </c>
      <c r="N24" s="6">
        <v>8</v>
      </c>
      <c r="O24" s="45">
        <f t="shared" si="3"/>
        <v>7</v>
      </c>
      <c r="P24" s="6">
        <f t="shared" si="4"/>
        <v>7</v>
      </c>
    </row>
    <row r="25" spans="1:16" ht="12.75">
      <c r="A25" s="2">
        <f t="shared" si="0"/>
        <v>7.857142857142857</v>
      </c>
      <c r="B25" s="58" t="s">
        <v>116</v>
      </c>
      <c r="C25" s="1">
        <v>10</v>
      </c>
      <c r="D25" s="1">
        <v>8</v>
      </c>
      <c r="E25" s="1">
        <v>5</v>
      </c>
      <c r="F25" s="1">
        <v>7</v>
      </c>
      <c r="G25" s="1">
        <v>9</v>
      </c>
      <c r="H25" s="1">
        <v>9</v>
      </c>
      <c r="I25" s="1">
        <v>7</v>
      </c>
      <c r="J25" s="43">
        <f t="shared" si="1"/>
        <v>7.857142857142857</v>
      </c>
      <c r="K25" s="6">
        <f t="shared" si="2"/>
        <v>8</v>
      </c>
      <c r="L25" s="44">
        <v>8</v>
      </c>
      <c r="M25" s="44">
        <v>7</v>
      </c>
      <c r="N25" s="6">
        <v>8</v>
      </c>
      <c r="O25" s="45">
        <f t="shared" si="3"/>
        <v>7.666666666666667</v>
      </c>
      <c r="P25" s="6">
        <f t="shared" si="4"/>
        <v>8</v>
      </c>
    </row>
    <row r="26" spans="2:16" s="3" customFormat="1" ht="12.75">
      <c r="B26" s="4" t="s">
        <v>0</v>
      </c>
      <c r="C26" s="45">
        <f aca="true" t="shared" si="5" ref="C26:P26">AVERAGE(C1:C25)</f>
        <v>8.12</v>
      </c>
      <c r="D26" s="45">
        <f t="shared" si="5"/>
        <v>7.32</v>
      </c>
      <c r="E26" s="45">
        <f t="shared" si="5"/>
        <v>7.24</v>
      </c>
      <c r="F26" s="45">
        <f t="shared" si="5"/>
        <v>6.96</v>
      </c>
      <c r="G26" s="45">
        <f t="shared" si="5"/>
        <v>7.64</v>
      </c>
      <c r="H26" s="45">
        <f t="shared" si="5"/>
        <v>7.92</v>
      </c>
      <c r="I26" s="45">
        <f t="shared" si="5"/>
        <v>7.24</v>
      </c>
      <c r="J26" s="10">
        <f t="shared" si="5"/>
        <v>7.491428571428571</v>
      </c>
      <c r="K26" s="10">
        <f t="shared" si="5"/>
        <v>7.6</v>
      </c>
      <c r="L26" s="10">
        <f>AVERAGE(L1:L25)</f>
        <v>7.96</v>
      </c>
      <c r="M26" s="10">
        <f>AVERAGE(M1:M25)</f>
        <v>6.6</v>
      </c>
      <c r="N26" s="10">
        <f>AVERAGE(N1:N25)</f>
        <v>8.28</v>
      </c>
      <c r="O26" s="10">
        <f>AVERAGE(O1:O25)</f>
        <v>7.613333333333333</v>
      </c>
      <c r="P26" s="10">
        <f t="shared" si="5"/>
        <v>7.92</v>
      </c>
    </row>
    <row r="27" spans="2:16" s="3" customFormat="1" ht="12.75">
      <c r="B27" s="46">
        <v>25</v>
      </c>
      <c r="C27" s="5" t="s">
        <v>154</v>
      </c>
      <c r="D27" s="5" t="s">
        <v>150</v>
      </c>
      <c r="E27" s="5" t="s">
        <v>155</v>
      </c>
      <c r="F27" s="5" t="s">
        <v>151</v>
      </c>
      <c r="G27" s="5" t="s">
        <v>152</v>
      </c>
      <c r="H27" s="5" t="s">
        <v>153</v>
      </c>
      <c r="I27" s="5" t="s">
        <v>3</v>
      </c>
      <c r="J27" s="5" t="s">
        <v>36</v>
      </c>
      <c r="K27" s="7" t="s">
        <v>35</v>
      </c>
      <c r="L27" s="6" t="s">
        <v>34</v>
      </c>
      <c r="M27" s="6" t="s">
        <v>33</v>
      </c>
      <c r="N27" s="6" t="s">
        <v>13</v>
      </c>
      <c r="O27" s="12" t="s">
        <v>36</v>
      </c>
      <c r="P27" s="6" t="s">
        <v>2</v>
      </c>
    </row>
    <row r="28" spans="2:11" ht="12.75">
      <c r="B28" s="52" t="s">
        <v>52</v>
      </c>
      <c r="C28" s="95" t="s">
        <v>66</v>
      </c>
      <c r="D28" s="96"/>
      <c r="E28" s="96"/>
      <c r="F28" s="96"/>
      <c r="G28" s="96"/>
      <c r="H28" s="96"/>
      <c r="I28" s="97"/>
      <c r="J28" s="47">
        <f>K28/B27</f>
        <v>1</v>
      </c>
      <c r="K28" s="6">
        <f>COUNTIF(K1:K25,"&gt;3")</f>
        <v>25</v>
      </c>
    </row>
    <row r="29" spans="2:11" ht="12.75">
      <c r="B29" s="48" t="s">
        <v>1</v>
      </c>
      <c r="C29" s="49"/>
      <c r="D29" s="49"/>
      <c r="E29" s="49"/>
      <c r="F29" s="49"/>
      <c r="G29" s="49"/>
      <c r="H29" s="49"/>
      <c r="I29" s="51"/>
      <c r="J29" s="47">
        <f>K29/B27</f>
        <v>0.88</v>
      </c>
      <c r="K29" s="6">
        <f>COUNTIF(K1:K25,"&gt;6")</f>
        <v>22</v>
      </c>
    </row>
  </sheetData>
  <sheetProtection/>
  <mergeCells count="1">
    <mergeCell ref="C28:I28"/>
  </mergeCells>
  <conditionalFormatting sqref="J1:J25 C26:P26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P1:P25 K1:N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O1:O25">
    <cfRule type="cellIs" priority="5" dxfId="0" operator="lessThan" stopIfTrue="1">
      <formula>3.5</formula>
    </cfRule>
    <cfRule type="cellIs" priority="6" dxfId="1" operator="greaterThan" stopIfTrue="1">
      <formula>6.5</formula>
    </cfRule>
  </conditionalFormatting>
  <printOptions/>
  <pageMargins left="0.75" right="0.75" top="1" bottom="1" header="0.5" footer="0.5"/>
  <pageSetup orientation="portrait" paperSize="9" r:id="rId2"/>
  <ignoredErrors>
    <ignoredError sqref="O12 O24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4">
      <selection activeCell="B10" sqref="B10"/>
    </sheetView>
  </sheetViews>
  <sheetFormatPr defaultColWidth="9.00390625" defaultRowHeight="12.75"/>
  <cols>
    <col min="3" max="3" width="11.625" style="0" customWidth="1"/>
  </cols>
  <sheetData>
    <row r="1" ht="12.75">
      <c r="A1" s="3" t="s">
        <v>58</v>
      </c>
    </row>
    <row r="2" spans="1:3" ht="12.75">
      <c r="A2" s="11" t="s">
        <v>19</v>
      </c>
      <c r="B2" s="11" t="s">
        <v>36</v>
      </c>
      <c r="C2" s="11" t="s">
        <v>59</v>
      </c>
    </row>
    <row r="3" spans="1:3" ht="12.75">
      <c r="A3" s="1" t="s">
        <v>60</v>
      </c>
      <c r="B3" s="1">
        <v>6.59</v>
      </c>
      <c r="C3" s="1">
        <v>54</v>
      </c>
    </row>
    <row r="4" spans="1:3" ht="12.75">
      <c r="A4" s="1" t="s">
        <v>61</v>
      </c>
      <c r="B4" s="1">
        <v>7.21</v>
      </c>
      <c r="C4" s="1">
        <v>68</v>
      </c>
    </row>
    <row r="5" spans="1:3" ht="12.75">
      <c r="A5" s="1" t="s">
        <v>62</v>
      </c>
      <c r="B5" s="1">
        <v>7.03</v>
      </c>
      <c r="C5" s="1">
        <v>66</v>
      </c>
    </row>
    <row r="6" spans="1:3" ht="12.75">
      <c r="A6" s="1" t="s">
        <v>63</v>
      </c>
      <c r="B6" s="1">
        <v>6.95</v>
      </c>
      <c r="C6" s="1">
        <v>60</v>
      </c>
    </row>
    <row r="7" spans="1:3" ht="12.75">
      <c r="A7" s="1" t="s">
        <v>64</v>
      </c>
      <c r="B7" s="74">
        <v>7.42</v>
      </c>
      <c r="C7" s="79">
        <v>71</v>
      </c>
    </row>
    <row r="8" spans="1:3" ht="12.75">
      <c r="A8" s="1" t="s">
        <v>65</v>
      </c>
      <c r="B8" s="74">
        <v>7.16</v>
      </c>
      <c r="C8" s="79">
        <v>65</v>
      </c>
    </row>
    <row r="9" spans="1:3" ht="12.75">
      <c r="A9" s="1" t="s">
        <v>241</v>
      </c>
      <c r="B9" s="74">
        <v>7.5</v>
      </c>
      <c r="C9" s="79">
        <v>58</v>
      </c>
    </row>
    <row r="10" spans="1:3" ht="12.75">
      <c r="A10" s="1" t="s">
        <v>240</v>
      </c>
      <c r="B10" s="74">
        <f>Отчет!N29</f>
        <v>7.13577380952381</v>
      </c>
      <c r="C10" s="79">
        <f>Отчет!P29*100</f>
        <v>68.39622641509435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zoomScalePageLayoutView="0" workbookViewId="0" topLeftCell="B1">
      <selection activeCell="K1" sqref="K1"/>
    </sheetView>
  </sheetViews>
  <sheetFormatPr defaultColWidth="9.00390625" defaultRowHeight="12.75"/>
  <cols>
    <col min="1" max="1" width="12.25390625" style="0" hidden="1" customWidth="1"/>
    <col min="2" max="2" width="23.125" style="0" customWidth="1"/>
    <col min="3" max="3" width="9.25390625" style="0" customWidth="1"/>
    <col min="4" max="7" width="9.25390625" style="0" bestFit="1" customWidth="1"/>
    <col min="8" max="10" width="9.25390625" style="0" customWidth="1"/>
    <col min="11" max="11" width="9.25390625" style="2" bestFit="1" customWidth="1"/>
    <col min="12" max="12" width="9.25390625" style="9" bestFit="1" customWidth="1"/>
  </cols>
  <sheetData>
    <row r="1" spans="1:15" ht="12.75">
      <c r="A1" s="2">
        <f aca="true" t="shared" si="0" ref="A1:A25">K1</f>
        <v>8.625</v>
      </c>
      <c r="B1" s="58" t="s">
        <v>94</v>
      </c>
      <c r="C1" s="1">
        <v>10</v>
      </c>
      <c r="D1" s="1">
        <v>10</v>
      </c>
      <c r="E1" s="1">
        <v>10</v>
      </c>
      <c r="F1" s="1">
        <v>7</v>
      </c>
      <c r="G1" s="1">
        <v>7</v>
      </c>
      <c r="H1" s="1">
        <v>9</v>
      </c>
      <c r="I1" s="1">
        <v>9</v>
      </c>
      <c r="J1" s="1">
        <v>7</v>
      </c>
      <c r="K1" s="45">
        <f aca="true" t="shared" si="1" ref="K1:K25">AVERAGE(C1:J1)</f>
        <v>8.625</v>
      </c>
      <c r="L1" s="6">
        <f aca="true" t="shared" si="2" ref="L1:L25">ROUND(K1,0)</f>
        <v>9</v>
      </c>
      <c r="M1" s="1" t="s">
        <v>45</v>
      </c>
      <c r="N1" s="1">
        <f>COUNTIF(L1:L25,"&gt;8")</f>
        <v>7</v>
      </c>
      <c r="O1" s="80">
        <f>N1/$B$27</f>
        <v>0.28</v>
      </c>
    </row>
    <row r="2" spans="1:15" ht="12.75">
      <c r="A2" s="2">
        <f t="shared" si="0"/>
        <v>7.5</v>
      </c>
      <c r="B2" s="58" t="s">
        <v>95</v>
      </c>
      <c r="C2" s="1">
        <v>9</v>
      </c>
      <c r="D2" s="1">
        <v>10</v>
      </c>
      <c r="E2" s="1">
        <v>9</v>
      </c>
      <c r="F2" s="1">
        <v>5</v>
      </c>
      <c r="G2" s="1">
        <v>4</v>
      </c>
      <c r="H2" s="1">
        <v>10</v>
      </c>
      <c r="I2" s="1">
        <v>8</v>
      </c>
      <c r="J2" s="1">
        <v>5</v>
      </c>
      <c r="K2" s="45">
        <f t="shared" si="1"/>
        <v>7.5</v>
      </c>
      <c r="L2" s="6">
        <f t="shared" si="2"/>
        <v>8</v>
      </c>
      <c r="M2" s="1" t="s">
        <v>46</v>
      </c>
      <c r="N2" s="79">
        <f>COUNTIF(L1:L25,7)+COUNTIF(L1:L25,8)</f>
        <v>15</v>
      </c>
      <c r="O2" s="80">
        <f>N2/$B$27</f>
        <v>0.6</v>
      </c>
    </row>
    <row r="3" spans="1:15" ht="12.75">
      <c r="A3" s="2">
        <f t="shared" si="0"/>
        <v>8.875</v>
      </c>
      <c r="B3" s="58" t="s">
        <v>96</v>
      </c>
      <c r="C3" s="1">
        <v>10</v>
      </c>
      <c r="D3" s="1">
        <v>10</v>
      </c>
      <c r="E3" s="1">
        <v>10</v>
      </c>
      <c r="F3" s="1">
        <v>6</v>
      </c>
      <c r="G3" s="1">
        <v>9</v>
      </c>
      <c r="H3" s="1">
        <v>9</v>
      </c>
      <c r="I3" s="1">
        <v>9</v>
      </c>
      <c r="J3" s="1">
        <v>8</v>
      </c>
      <c r="K3" s="45">
        <f t="shared" si="1"/>
        <v>8.875</v>
      </c>
      <c r="L3" s="6">
        <f t="shared" si="2"/>
        <v>9</v>
      </c>
      <c r="M3" s="1" t="s">
        <v>47</v>
      </c>
      <c r="N3" s="79">
        <f>COUNTIF(L1:L25,4)+COUNTIF(L1:L25,5)+COUNTIF(L1:L25,6)</f>
        <v>3</v>
      </c>
      <c r="O3" s="80">
        <f>N3/$B$27</f>
        <v>0.12</v>
      </c>
    </row>
    <row r="4" spans="1:15" ht="12.75">
      <c r="A4" s="2">
        <f t="shared" si="0"/>
        <v>8.75</v>
      </c>
      <c r="B4" s="58" t="s">
        <v>97</v>
      </c>
      <c r="C4" s="1">
        <v>9</v>
      </c>
      <c r="D4" s="1">
        <v>10</v>
      </c>
      <c r="E4" s="1">
        <v>10</v>
      </c>
      <c r="F4" s="1">
        <v>7</v>
      </c>
      <c r="G4" s="1">
        <v>6</v>
      </c>
      <c r="H4" s="1">
        <v>9</v>
      </c>
      <c r="I4" s="1">
        <v>9</v>
      </c>
      <c r="J4" s="1">
        <v>10</v>
      </c>
      <c r="K4" s="45">
        <f t="shared" si="1"/>
        <v>8.75</v>
      </c>
      <c r="L4" s="6">
        <f t="shared" si="2"/>
        <v>9</v>
      </c>
      <c r="M4" s="1" t="s">
        <v>48</v>
      </c>
      <c r="N4" s="1">
        <f>COUNTIF(L1:L25,"&lt;4")</f>
        <v>0</v>
      </c>
      <c r="O4" s="80">
        <f>N4/$B$27</f>
        <v>0</v>
      </c>
    </row>
    <row r="5" spans="1:15" ht="12.75">
      <c r="A5" s="2">
        <f t="shared" si="0"/>
        <v>7.5</v>
      </c>
      <c r="B5" s="58" t="s">
        <v>98</v>
      </c>
      <c r="C5" s="1">
        <v>9</v>
      </c>
      <c r="D5" s="1">
        <v>9</v>
      </c>
      <c r="E5" s="1">
        <v>9</v>
      </c>
      <c r="F5" s="1">
        <v>7</v>
      </c>
      <c r="G5" s="1">
        <v>6</v>
      </c>
      <c r="H5" s="1">
        <v>8</v>
      </c>
      <c r="I5" s="1">
        <v>7</v>
      </c>
      <c r="J5" s="1">
        <v>5</v>
      </c>
      <c r="K5" s="45">
        <f t="shared" si="1"/>
        <v>7.5</v>
      </c>
      <c r="L5" s="6">
        <f t="shared" si="2"/>
        <v>8</v>
      </c>
      <c r="M5" s="81" t="s">
        <v>49</v>
      </c>
      <c r="N5" s="1">
        <f>$B$27-SUM(N1:N4)</f>
        <v>0</v>
      </c>
      <c r="O5" s="80">
        <f>N5/$B$27</f>
        <v>0</v>
      </c>
    </row>
    <row r="6" spans="1:12" ht="12.75">
      <c r="A6" s="2">
        <f t="shared" si="0"/>
        <v>5.5</v>
      </c>
      <c r="B6" s="58" t="s">
        <v>99</v>
      </c>
      <c r="C6" s="1">
        <v>7</v>
      </c>
      <c r="D6" s="1">
        <v>2</v>
      </c>
      <c r="E6" s="1">
        <v>5</v>
      </c>
      <c r="F6" s="1">
        <v>4</v>
      </c>
      <c r="G6" s="1">
        <v>7</v>
      </c>
      <c r="H6" s="1">
        <v>5</v>
      </c>
      <c r="I6" s="1">
        <v>7</v>
      </c>
      <c r="J6" s="1">
        <v>7</v>
      </c>
      <c r="K6" s="45">
        <f t="shared" si="1"/>
        <v>5.5</v>
      </c>
      <c r="L6" s="6">
        <f t="shared" si="2"/>
        <v>6</v>
      </c>
    </row>
    <row r="7" spans="1:12" ht="12.75">
      <c r="A7" s="2">
        <f t="shared" si="0"/>
        <v>7.5</v>
      </c>
      <c r="B7" s="58" t="s">
        <v>100</v>
      </c>
      <c r="C7" s="1">
        <v>8</v>
      </c>
      <c r="D7" s="1">
        <v>7</v>
      </c>
      <c r="E7" s="1">
        <v>7</v>
      </c>
      <c r="F7" s="1">
        <v>6</v>
      </c>
      <c r="G7" s="1">
        <v>8</v>
      </c>
      <c r="H7" s="1">
        <v>9</v>
      </c>
      <c r="I7" s="1">
        <v>7</v>
      </c>
      <c r="J7" s="1">
        <v>8</v>
      </c>
      <c r="K7" s="45">
        <f t="shared" si="1"/>
        <v>7.5</v>
      </c>
      <c r="L7" s="6">
        <f t="shared" si="2"/>
        <v>8</v>
      </c>
    </row>
    <row r="8" spans="1:12" ht="12.75">
      <c r="A8" s="2">
        <f t="shared" si="0"/>
        <v>6.625</v>
      </c>
      <c r="B8" s="58" t="s">
        <v>101</v>
      </c>
      <c r="C8" s="1">
        <v>9</v>
      </c>
      <c r="D8" s="1">
        <v>10</v>
      </c>
      <c r="E8" s="1">
        <v>9</v>
      </c>
      <c r="F8" s="1">
        <v>4</v>
      </c>
      <c r="G8" s="1">
        <v>5</v>
      </c>
      <c r="H8" s="1">
        <v>4</v>
      </c>
      <c r="I8" s="1">
        <v>5</v>
      </c>
      <c r="J8" s="1">
        <v>7</v>
      </c>
      <c r="K8" s="45">
        <f t="shared" si="1"/>
        <v>6.625</v>
      </c>
      <c r="L8" s="6">
        <f t="shared" si="2"/>
        <v>7</v>
      </c>
    </row>
    <row r="9" spans="1:12" ht="12.75">
      <c r="A9" s="2">
        <f t="shared" si="0"/>
        <v>8.875</v>
      </c>
      <c r="B9" s="58" t="s">
        <v>102</v>
      </c>
      <c r="C9" s="1">
        <v>9</v>
      </c>
      <c r="D9" s="1">
        <v>9</v>
      </c>
      <c r="E9" s="1">
        <v>9</v>
      </c>
      <c r="F9" s="1">
        <v>7</v>
      </c>
      <c r="G9" s="1">
        <v>9</v>
      </c>
      <c r="H9" s="1">
        <v>10</v>
      </c>
      <c r="I9" s="1">
        <v>9</v>
      </c>
      <c r="J9" s="1">
        <v>9</v>
      </c>
      <c r="K9" s="45">
        <f t="shared" si="1"/>
        <v>8.875</v>
      </c>
      <c r="L9" s="6">
        <f t="shared" si="2"/>
        <v>9</v>
      </c>
    </row>
    <row r="10" spans="1:12" ht="12.75">
      <c r="A10" s="2">
        <f t="shared" si="0"/>
        <v>8.5</v>
      </c>
      <c r="B10" s="58" t="s">
        <v>103</v>
      </c>
      <c r="C10" s="1">
        <v>9</v>
      </c>
      <c r="D10" s="1">
        <v>10</v>
      </c>
      <c r="E10" s="1">
        <v>10</v>
      </c>
      <c r="F10" s="1">
        <v>6</v>
      </c>
      <c r="G10" s="1">
        <v>5</v>
      </c>
      <c r="H10" s="1">
        <v>10</v>
      </c>
      <c r="I10" s="1">
        <v>9</v>
      </c>
      <c r="J10" s="1">
        <v>9</v>
      </c>
      <c r="K10" s="45">
        <f t="shared" si="1"/>
        <v>8.5</v>
      </c>
      <c r="L10" s="6">
        <f t="shared" si="2"/>
        <v>9</v>
      </c>
    </row>
    <row r="11" spans="1:12" ht="12.75">
      <c r="A11" s="2">
        <f t="shared" si="0"/>
        <v>7.5</v>
      </c>
      <c r="B11" s="58" t="s">
        <v>148</v>
      </c>
      <c r="C11" s="1">
        <v>8</v>
      </c>
      <c r="D11" s="1">
        <v>9</v>
      </c>
      <c r="E11" s="1">
        <v>10</v>
      </c>
      <c r="F11" s="1">
        <v>6</v>
      </c>
      <c r="G11" s="1">
        <v>4</v>
      </c>
      <c r="H11" s="1">
        <v>8</v>
      </c>
      <c r="I11" s="1">
        <v>7</v>
      </c>
      <c r="J11" s="1">
        <v>8</v>
      </c>
      <c r="K11" s="45">
        <f t="shared" si="1"/>
        <v>7.5</v>
      </c>
      <c r="L11" s="6">
        <f t="shared" si="2"/>
        <v>8</v>
      </c>
    </row>
    <row r="12" spans="1:12" ht="13.5" thickBot="1">
      <c r="A12" s="2">
        <f t="shared" si="0"/>
        <v>9.25</v>
      </c>
      <c r="B12" s="59" t="s">
        <v>104</v>
      </c>
      <c r="C12" s="65">
        <v>9</v>
      </c>
      <c r="D12" s="65">
        <v>10</v>
      </c>
      <c r="E12" s="65">
        <v>10</v>
      </c>
      <c r="F12" s="65">
        <v>7</v>
      </c>
      <c r="G12" s="65">
        <v>9</v>
      </c>
      <c r="H12" s="65">
        <v>9</v>
      </c>
      <c r="I12" s="65">
        <v>10</v>
      </c>
      <c r="J12" s="65">
        <v>10</v>
      </c>
      <c r="K12" s="69">
        <f t="shared" si="1"/>
        <v>9.25</v>
      </c>
      <c r="L12" s="67">
        <v>10</v>
      </c>
    </row>
    <row r="13" spans="1:15" ht="12.75">
      <c r="A13" s="2">
        <f t="shared" si="0"/>
        <v>7.5</v>
      </c>
      <c r="B13" s="60" t="s">
        <v>105</v>
      </c>
      <c r="C13" s="24">
        <v>8</v>
      </c>
      <c r="D13" s="24">
        <v>9</v>
      </c>
      <c r="E13" s="24">
        <v>10</v>
      </c>
      <c r="F13" s="24">
        <v>6</v>
      </c>
      <c r="G13" s="24">
        <v>6</v>
      </c>
      <c r="H13" s="24">
        <v>6</v>
      </c>
      <c r="I13" s="24">
        <v>7</v>
      </c>
      <c r="J13" s="24">
        <v>8</v>
      </c>
      <c r="K13" s="64">
        <f t="shared" si="1"/>
        <v>7.5</v>
      </c>
      <c r="L13" s="62">
        <f t="shared" si="2"/>
        <v>8</v>
      </c>
      <c r="M13" s="90"/>
      <c r="N13" s="72"/>
      <c r="O13" s="91"/>
    </row>
    <row r="14" spans="1:15" ht="12.75">
      <c r="A14" s="2">
        <f t="shared" si="0"/>
        <v>7.625</v>
      </c>
      <c r="B14" s="58" t="s">
        <v>106</v>
      </c>
      <c r="C14" s="1">
        <v>9</v>
      </c>
      <c r="D14" s="1">
        <v>9</v>
      </c>
      <c r="E14" s="1">
        <v>10</v>
      </c>
      <c r="F14" s="1">
        <v>6</v>
      </c>
      <c r="G14" s="1">
        <v>7</v>
      </c>
      <c r="H14" s="1">
        <v>7</v>
      </c>
      <c r="I14" s="1">
        <v>6</v>
      </c>
      <c r="J14" s="1">
        <v>7</v>
      </c>
      <c r="K14" s="45">
        <f t="shared" si="1"/>
        <v>7.625</v>
      </c>
      <c r="L14" s="6">
        <f t="shared" si="2"/>
        <v>8</v>
      </c>
      <c r="M14" s="90"/>
      <c r="N14" s="72"/>
      <c r="O14" s="91"/>
    </row>
    <row r="15" spans="1:15" ht="12.75">
      <c r="A15" s="2">
        <f t="shared" si="0"/>
        <v>7.5</v>
      </c>
      <c r="B15" s="58" t="s">
        <v>107</v>
      </c>
      <c r="C15" s="1">
        <v>9</v>
      </c>
      <c r="D15" s="1">
        <v>8</v>
      </c>
      <c r="E15" s="1">
        <v>9</v>
      </c>
      <c r="F15" s="1">
        <v>6</v>
      </c>
      <c r="G15" s="1">
        <v>7</v>
      </c>
      <c r="H15" s="1">
        <v>6</v>
      </c>
      <c r="I15" s="1">
        <v>7</v>
      </c>
      <c r="J15" s="1">
        <v>8</v>
      </c>
      <c r="K15" s="45">
        <f t="shared" si="1"/>
        <v>7.5</v>
      </c>
      <c r="L15" s="6">
        <f t="shared" si="2"/>
        <v>8</v>
      </c>
      <c r="M15" s="90"/>
      <c r="N15" s="72"/>
      <c r="O15" s="91"/>
    </row>
    <row r="16" spans="1:15" ht="12.75">
      <c r="A16" s="2">
        <f t="shared" si="0"/>
        <v>8.5</v>
      </c>
      <c r="B16" s="58" t="s">
        <v>147</v>
      </c>
      <c r="C16" s="1">
        <v>10</v>
      </c>
      <c r="D16" s="1">
        <v>9</v>
      </c>
      <c r="E16" s="1">
        <v>10</v>
      </c>
      <c r="F16" s="1">
        <v>7</v>
      </c>
      <c r="G16" s="1">
        <v>6</v>
      </c>
      <c r="H16" s="1">
        <v>10</v>
      </c>
      <c r="I16" s="1">
        <v>7</v>
      </c>
      <c r="J16" s="1">
        <v>9</v>
      </c>
      <c r="K16" s="45">
        <f t="shared" si="1"/>
        <v>8.5</v>
      </c>
      <c r="L16" s="6">
        <f t="shared" si="2"/>
        <v>9</v>
      </c>
      <c r="M16" s="90"/>
      <c r="N16" s="72"/>
      <c r="O16" s="91"/>
    </row>
    <row r="17" spans="1:15" ht="12.75">
      <c r="A17" s="2">
        <f t="shared" si="0"/>
        <v>6.875</v>
      </c>
      <c r="B17" s="58" t="s">
        <v>108</v>
      </c>
      <c r="C17" s="1">
        <v>7</v>
      </c>
      <c r="D17" s="1">
        <v>6</v>
      </c>
      <c r="E17" s="1">
        <v>10</v>
      </c>
      <c r="F17" s="1">
        <v>7</v>
      </c>
      <c r="G17" s="1">
        <v>5</v>
      </c>
      <c r="H17" s="1">
        <v>7</v>
      </c>
      <c r="I17" s="1">
        <v>8</v>
      </c>
      <c r="J17" s="1">
        <v>5</v>
      </c>
      <c r="K17" s="45">
        <f t="shared" si="1"/>
        <v>6.875</v>
      </c>
      <c r="L17" s="6">
        <f t="shared" si="2"/>
        <v>7</v>
      </c>
      <c r="M17" s="90"/>
      <c r="N17" s="72"/>
      <c r="O17" s="91"/>
    </row>
    <row r="18" spans="1:12" ht="12.75">
      <c r="A18" s="2">
        <f t="shared" si="0"/>
        <v>7.5</v>
      </c>
      <c r="B18" s="58" t="s">
        <v>109</v>
      </c>
      <c r="C18" s="1">
        <v>2</v>
      </c>
      <c r="D18" s="1">
        <v>9</v>
      </c>
      <c r="E18" s="1">
        <v>9</v>
      </c>
      <c r="F18" s="1">
        <v>6</v>
      </c>
      <c r="G18" s="1">
        <v>9</v>
      </c>
      <c r="H18" s="1">
        <v>7</v>
      </c>
      <c r="I18" s="1">
        <v>9</v>
      </c>
      <c r="J18" s="1">
        <v>9</v>
      </c>
      <c r="K18" s="45">
        <f t="shared" si="1"/>
        <v>7.5</v>
      </c>
      <c r="L18" s="6">
        <f t="shared" si="2"/>
        <v>8</v>
      </c>
    </row>
    <row r="19" spans="1:12" ht="12.75">
      <c r="A19" s="2">
        <f t="shared" si="0"/>
        <v>5.5</v>
      </c>
      <c r="B19" s="58" t="s">
        <v>110</v>
      </c>
      <c r="C19" s="1">
        <v>2</v>
      </c>
      <c r="D19" s="1">
        <v>10</v>
      </c>
      <c r="E19" s="1">
        <v>8</v>
      </c>
      <c r="F19" s="1">
        <v>4</v>
      </c>
      <c r="G19" s="1">
        <v>4</v>
      </c>
      <c r="H19" s="1">
        <v>7</v>
      </c>
      <c r="I19" s="1">
        <v>4</v>
      </c>
      <c r="J19" s="1">
        <v>5</v>
      </c>
      <c r="K19" s="45">
        <f t="shared" si="1"/>
        <v>5.5</v>
      </c>
      <c r="L19" s="6">
        <f t="shared" si="2"/>
        <v>6</v>
      </c>
    </row>
    <row r="20" spans="1:12" ht="12.75">
      <c r="A20" s="2">
        <f t="shared" si="0"/>
        <v>5.5</v>
      </c>
      <c r="B20" s="58" t="s">
        <v>111</v>
      </c>
      <c r="C20" s="1">
        <v>6</v>
      </c>
      <c r="D20" s="1">
        <v>6</v>
      </c>
      <c r="E20" s="1">
        <v>6</v>
      </c>
      <c r="F20" s="1">
        <v>4</v>
      </c>
      <c r="G20" s="1">
        <v>4</v>
      </c>
      <c r="H20" s="1">
        <v>6</v>
      </c>
      <c r="I20" s="1">
        <v>6</v>
      </c>
      <c r="J20" s="1">
        <v>6</v>
      </c>
      <c r="K20" s="45">
        <f t="shared" si="1"/>
        <v>5.5</v>
      </c>
      <c r="L20" s="6">
        <f t="shared" si="2"/>
        <v>6</v>
      </c>
    </row>
    <row r="21" spans="1:12" ht="12.75">
      <c r="A21" s="2">
        <f t="shared" si="0"/>
        <v>7.875</v>
      </c>
      <c r="B21" s="58" t="s">
        <v>112</v>
      </c>
      <c r="C21" s="1">
        <v>7</v>
      </c>
      <c r="D21" s="1">
        <v>10</v>
      </c>
      <c r="E21" s="1">
        <v>8</v>
      </c>
      <c r="F21" s="1">
        <v>7</v>
      </c>
      <c r="G21" s="1">
        <v>9</v>
      </c>
      <c r="H21" s="1">
        <v>6</v>
      </c>
      <c r="I21" s="1">
        <v>8</v>
      </c>
      <c r="J21" s="1">
        <v>8</v>
      </c>
      <c r="K21" s="45">
        <f t="shared" si="1"/>
        <v>7.875</v>
      </c>
      <c r="L21" s="6">
        <f t="shared" si="2"/>
        <v>8</v>
      </c>
    </row>
    <row r="22" spans="1:12" ht="12.75">
      <c r="A22" s="2">
        <f t="shared" si="0"/>
        <v>7.75</v>
      </c>
      <c r="B22" s="58" t="s">
        <v>113</v>
      </c>
      <c r="C22" s="1">
        <v>8</v>
      </c>
      <c r="D22" s="1">
        <v>8</v>
      </c>
      <c r="E22" s="1">
        <v>10</v>
      </c>
      <c r="F22" s="1">
        <v>7</v>
      </c>
      <c r="G22" s="1">
        <v>6</v>
      </c>
      <c r="H22" s="1">
        <v>10</v>
      </c>
      <c r="I22" s="1">
        <v>6</v>
      </c>
      <c r="J22" s="1">
        <v>7</v>
      </c>
      <c r="K22" s="45">
        <f t="shared" si="1"/>
        <v>7.75</v>
      </c>
      <c r="L22" s="6">
        <f t="shared" si="2"/>
        <v>8</v>
      </c>
    </row>
    <row r="23" spans="1:12" ht="12.75">
      <c r="A23" s="2">
        <f t="shared" si="0"/>
        <v>7.5</v>
      </c>
      <c r="B23" s="58" t="s">
        <v>114</v>
      </c>
      <c r="C23" s="1">
        <v>9</v>
      </c>
      <c r="D23" s="1">
        <v>8</v>
      </c>
      <c r="E23" s="1">
        <v>5</v>
      </c>
      <c r="F23" s="1">
        <v>7</v>
      </c>
      <c r="G23" s="1">
        <v>8</v>
      </c>
      <c r="H23" s="1">
        <v>8</v>
      </c>
      <c r="I23" s="1">
        <v>6</v>
      </c>
      <c r="J23" s="1">
        <v>9</v>
      </c>
      <c r="K23" s="45">
        <f t="shared" si="1"/>
        <v>7.5</v>
      </c>
      <c r="L23" s="6">
        <f t="shared" si="2"/>
        <v>8</v>
      </c>
    </row>
    <row r="24" spans="1:12" ht="12.75">
      <c r="A24" s="2">
        <f t="shared" si="0"/>
        <v>7.5</v>
      </c>
      <c r="B24" s="58" t="s">
        <v>115</v>
      </c>
      <c r="C24" s="1">
        <v>10</v>
      </c>
      <c r="D24" s="1">
        <v>7</v>
      </c>
      <c r="E24" s="1">
        <v>6</v>
      </c>
      <c r="F24" s="1">
        <v>7</v>
      </c>
      <c r="G24" s="1">
        <v>7</v>
      </c>
      <c r="H24" s="1">
        <v>8</v>
      </c>
      <c r="I24" s="1">
        <v>7</v>
      </c>
      <c r="J24" s="1">
        <v>8</v>
      </c>
      <c r="K24" s="45">
        <f t="shared" si="1"/>
        <v>7.5</v>
      </c>
      <c r="L24" s="6">
        <f t="shared" si="2"/>
        <v>8</v>
      </c>
    </row>
    <row r="25" spans="1:12" ht="13.5" thickBot="1">
      <c r="A25" s="2">
        <f t="shared" si="0"/>
        <v>7.5</v>
      </c>
      <c r="B25" s="59" t="s">
        <v>116</v>
      </c>
      <c r="C25" s="65">
        <v>8</v>
      </c>
      <c r="D25" s="65">
        <v>10</v>
      </c>
      <c r="E25" s="65">
        <v>9</v>
      </c>
      <c r="F25" s="65">
        <v>6</v>
      </c>
      <c r="G25" s="65">
        <v>7</v>
      </c>
      <c r="H25" s="65">
        <v>7</v>
      </c>
      <c r="I25" s="65">
        <v>6</v>
      </c>
      <c r="J25" s="65">
        <v>7</v>
      </c>
      <c r="K25" s="69">
        <f t="shared" si="1"/>
        <v>7.5</v>
      </c>
      <c r="L25" s="67">
        <f t="shared" si="2"/>
        <v>8</v>
      </c>
    </row>
    <row r="26" spans="2:12" s="3" customFormat="1" ht="12.75">
      <c r="B26" s="4" t="s">
        <v>0</v>
      </c>
      <c r="C26" s="45">
        <f aca="true" t="shared" si="3" ref="C26:L26">AVERAGE(C1:C25)</f>
        <v>8.04</v>
      </c>
      <c r="D26" s="45">
        <f t="shared" si="3"/>
        <v>8.6</v>
      </c>
      <c r="E26" s="45">
        <f t="shared" si="3"/>
        <v>8.72</v>
      </c>
      <c r="F26" s="45">
        <f t="shared" si="3"/>
        <v>6.08</v>
      </c>
      <c r="G26" s="45">
        <f t="shared" si="3"/>
        <v>6.56</v>
      </c>
      <c r="H26" s="45">
        <f t="shared" si="3"/>
        <v>7.8</v>
      </c>
      <c r="I26" s="45">
        <f t="shared" si="3"/>
        <v>7.32</v>
      </c>
      <c r="J26" s="45">
        <f t="shared" si="3"/>
        <v>7.56</v>
      </c>
      <c r="K26" s="45">
        <f t="shared" si="3"/>
        <v>7.585</v>
      </c>
      <c r="L26" s="10">
        <f t="shared" si="3"/>
        <v>8</v>
      </c>
    </row>
    <row r="27" spans="2:12" s="3" customFormat="1" ht="12.75">
      <c r="B27" s="46">
        <v>25</v>
      </c>
      <c r="C27" s="5" t="s">
        <v>4</v>
      </c>
      <c r="D27" s="5" t="s">
        <v>5</v>
      </c>
      <c r="E27" s="5" t="s">
        <v>6</v>
      </c>
      <c r="F27" s="5" t="s">
        <v>7</v>
      </c>
      <c r="G27" s="5" t="s">
        <v>8</v>
      </c>
      <c r="H27" s="5" t="s">
        <v>9</v>
      </c>
      <c r="I27" s="5" t="s">
        <v>10</v>
      </c>
      <c r="J27" s="5" t="s">
        <v>11</v>
      </c>
      <c r="K27" s="5" t="s">
        <v>36</v>
      </c>
      <c r="L27" s="7" t="s">
        <v>12</v>
      </c>
    </row>
    <row r="28" spans="2:12" ht="12.75">
      <c r="B28" s="53" t="s">
        <v>52</v>
      </c>
      <c r="C28" s="95" t="s">
        <v>54</v>
      </c>
      <c r="D28" s="96"/>
      <c r="E28" s="96"/>
      <c r="F28" s="96"/>
      <c r="G28" s="96"/>
      <c r="H28" s="97"/>
      <c r="I28" s="95" t="s">
        <v>53</v>
      </c>
      <c r="J28" s="96"/>
      <c r="K28" s="76">
        <f>L28/B27</f>
        <v>1</v>
      </c>
      <c r="L28" s="6">
        <f>COUNTIF(L1:L25,"&gt;3")</f>
        <v>25</v>
      </c>
    </row>
    <row r="29" spans="2:12" ht="12.75">
      <c r="B29" s="48" t="s">
        <v>51</v>
      </c>
      <c r="C29" s="49"/>
      <c r="D29" s="49"/>
      <c r="E29" s="49"/>
      <c r="F29" s="49"/>
      <c r="G29" s="49"/>
      <c r="H29" s="49"/>
      <c r="I29" s="49"/>
      <c r="J29" s="49"/>
      <c r="K29" s="76">
        <f>L29/B27</f>
        <v>0.88</v>
      </c>
      <c r="L29" s="6">
        <f>COUNTIF(L1:L25,"&gt;6")</f>
        <v>22</v>
      </c>
    </row>
  </sheetData>
  <sheetProtection/>
  <mergeCells count="2">
    <mergeCell ref="I28:J28"/>
    <mergeCell ref="C28:H28"/>
  </mergeCells>
  <conditionalFormatting sqref="K1:K25 C26:L26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L1:L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zoomScale="95" zoomScaleNormal="95" workbookViewId="0" topLeftCell="B1">
      <selection activeCell="Q6" sqref="Q6"/>
    </sheetView>
  </sheetViews>
  <sheetFormatPr defaultColWidth="9.00390625" defaultRowHeight="12.75"/>
  <cols>
    <col min="1" max="1" width="0" style="0" hidden="1" customWidth="1"/>
    <col min="2" max="2" width="23.00390625" style="0" customWidth="1"/>
    <col min="3" max="9" width="8.25390625" style="0" bestFit="1" customWidth="1"/>
    <col min="10" max="10" width="9.25390625" style="2" bestFit="1" customWidth="1"/>
    <col min="11" max="11" width="7.625" style="9" customWidth="1"/>
    <col min="12" max="13" width="6.875" style="0" customWidth="1"/>
    <col min="14" max="14" width="9.25390625" style="0" bestFit="1" customWidth="1"/>
    <col min="15" max="15" width="9.25390625" style="13" bestFit="1" customWidth="1"/>
    <col min="16" max="16" width="9.25390625" style="14" bestFit="1" customWidth="1"/>
    <col min="18" max="18" width="9.25390625" style="0" bestFit="1" customWidth="1"/>
  </cols>
  <sheetData>
    <row r="1" spans="1:19" ht="12.75">
      <c r="A1" s="2">
        <f>J1</f>
        <v>8.714285714285714</v>
      </c>
      <c r="B1" s="58" t="s">
        <v>70</v>
      </c>
      <c r="C1" s="1">
        <v>7</v>
      </c>
      <c r="D1" s="1">
        <v>9</v>
      </c>
      <c r="E1" s="1">
        <v>10</v>
      </c>
      <c r="F1" s="1">
        <v>9</v>
      </c>
      <c r="G1" s="1">
        <v>8</v>
      </c>
      <c r="H1" s="1">
        <v>9</v>
      </c>
      <c r="I1" s="1">
        <v>9</v>
      </c>
      <c r="J1" s="43">
        <f aca="true" t="shared" si="0" ref="J1:J24">AVERAGE(C1:I1)</f>
        <v>8.714285714285714</v>
      </c>
      <c r="K1" s="6">
        <f aca="true" t="shared" si="1" ref="K1:K24">ROUND(J1,0)</f>
        <v>9</v>
      </c>
      <c r="L1" s="44">
        <v>9</v>
      </c>
      <c r="M1" s="44">
        <v>9</v>
      </c>
      <c r="N1" s="6">
        <v>10</v>
      </c>
      <c r="O1" s="45">
        <f>AVERAGE(L1:N1)</f>
        <v>9.333333333333334</v>
      </c>
      <c r="P1" s="6">
        <v>10</v>
      </c>
      <c r="Q1" s="1" t="s">
        <v>45</v>
      </c>
      <c r="R1" s="1">
        <f>COUNTIF(N1:N25,"&gt;8")</f>
        <v>3</v>
      </c>
      <c r="S1" s="80">
        <f>R1/$B$27</f>
        <v>0.12</v>
      </c>
    </row>
    <row r="2" spans="1:19" ht="12.75">
      <c r="A2" s="2">
        <f aca="true" t="shared" si="2" ref="A2:A24">J2</f>
        <v>6.857142857142857</v>
      </c>
      <c r="B2" s="58" t="s">
        <v>71</v>
      </c>
      <c r="C2" s="1">
        <v>7</v>
      </c>
      <c r="D2" s="1">
        <v>7</v>
      </c>
      <c r="E2" s="1">
        <v>9</v>
      </c>
      <c r="F2" s="1">
        <v>1</v>
      </c>
      <c r="G2" s="1">
        <v>6</v>
      </c>
      <c r="H2" s="1">
        <v>9</v>
      </c>
      <c r="I2" s="1">
        <v>9</v>
      </c>
      <c r="J2" s="43">
        <f t="shared" si="0"/>
        <v>6.857142857142857</v>
      </c>
      <c r="K2" s="6">
        <f t="shared" si="1"/>
        <v>7</v>
      </c>
      <c r="L2" s="44">
        <v>7</v>
      </c>
      <c r="M2" s="44">
        <v>7</v>
      </c>
      <c r="N2" s="6">
        <v>8</v>
      </c>
      <c r="O2" s="45">
        <f aca="true" t="shared" si="3" ref="O2:O25">AVERAGE(L2:N2)</f>
        <v>7.333333333333333</v>
      </c>
      <c r="P2" s="6">
        <v>8</v>
      </c>
      <c r="Q2" s="1" t="s">
        <v>46</v>
      </c>
      <c r="R2" s="79">
        <f>COUNTIF(N1:N25,7)+COUNTIF(N1:N25,8)</f>
        <v>14</v>
      </c>
      <c r="S2" s="80">
        <f>R2/$B$27</f>
        <v>0.56</v>
      </c>
    </row>
    <row r="3" spans="1:19" ht="12.75">
      <c r="A3" s="2">
        <f t="shared" si="2"/>
        <v>3.857142857142857</v>
      </c>
      <c r="B3" s="58" t="s">
        <v>72</v>
      </c>
      <c r="C3" s="1">
        <v>9</v>
      </c>
      <c r="D3" s="1">
        <v>4</v>
      </c>
      <c r="E3" s="1">
        <v>7</v>
      </c>
      <c r="F3" s="1">
        <v>1</v>
      </c>
      <c r="G3" s="1">
        <v>1</v>
      </c>
      <c r="H3" s="1">
        <v>1</v>
      </c>
      <c r="I3" s="1">
        <v>4</v>
      </c>
      <c r="J3" s="43">
        <f t="shared" si="0"/>
        <v>3.857142857142857</v>
      </c>
      <c r="K3" s="6">
        <f t="shared" si="1"/>
        <v>4</v>
      </c>
      <c r="L3" s="44">
        <v>4</v>
      </c>
      <c r="M3" s="44">
        <v>7</v>
      </c>
      <c r="N3" s="6">
        <v>7</v>
      </c>
      <c r="O3" s="45">
        <f t="shared" si="3"/>
        <v>6</v>
      </c>
      <c r="P3" s="6">
        <f aca="true" t="shared" si="4" ref="P3:P23">ROUND(O3,0)</f>
        <v>6</v>
      </c>
      <c r="Q3" s="1" t="s">
        <v>47</v>
      </c>
      <c r="R3" s="79">
        <f>COUNTIF(N1:N25,4)+COUNTIF(N1:N25,5)+COUNTIF(N1:N25,6)</f>
        <v>7</v>
      </c>
      <c r="S3" s="80">
        <f>R3/$B$27</f>
        <v>0.28</v>
      </c>
    </row>
    <row r="4" spans="1:19" ht="12.75">
      <c r="A4" s="2">
        <f t="shared" si="2"/>
        <v>4.714285714285714</v>
      </c>
      <c r="B4" s="58" t="s">
        <v>73</v>
      </c>
      <c r="C4" s="1">
        <v>7</v>
      </c>
      <c r="D4" s="1">
        <v>1</v>
      </c>
      <c r="E4" s="1">
        <v>10</v>
      </c>
      <c r="F4" s="1">
        <v>6</v>
      </c>
      <c r="G4" s="1">
        <v>1</v>
      </c>
      <c r="H4" s="1">
        <v>1</v>
      </c>
      <c r="I4" s="1">
        <v>7</v>
      </c>
      <c r="J4" s="43">
        <f t="shared" si="0"/>
        <v>4.714285714285714</v>
      </c>
      <c r="K4" s="6">
        <f t="shared" si="1"/>
        <v>5</v>
      </c>
      <c r="L4" s="44">
        <v>7</v>
      </c>
      <c r="M4" s="44">
        <v>7</v>
      </c>
      <c r="N4" s="6">
        <v>8</v>
      </c>
      <c r="O4" s="45">
        <f t="shared" si="3"/>
        <v>7.333333333333333</v>
      </c>
      <c r="P4" s="6">
        <v>8</v>
      </c>
      <c r="Q4" s="1" t="s">
        <v>48</v>
      </c>
      <c r="R4" s="79">
        <f>COUNTIF(N1:N25,"&lt;4")-COUNTIF(N1:N25,"0")</f>
        <v>0</v>
      </c>
      <c r="S4" s="80">
        <f>R4/$B$27</f>
        <v>0</v>
      </c>
    </row>
    <row r="5" spans="1:19" ht="12.75">
      <c r="A5" s="2">
        <f t="shared" si="2"/>
        <v>6.714285714285714</v>
      </c>
      <c r="B5" s="58" t="s">
        <v>74</v>
      </c>
      <c r="C5" s="1">
        <v>8</v>
      </c>
      <c r="D5" s="1">
        <v>8</v>
      </c>
      <c r="E5" s="1">
        <v>7</v>
      </c>
      <c r="F5" s="1">
        <v>7</v>
      </c>
      <c r="G5" s="1">
        <v>4</v>
      </c>
      <c r="H5" s="1">
        <v>7</v>
      </c>
      <c r="I5" s="1">
        <v>6</v>
      </c>
      <c r="J5" s="43">
        <f t="shared" si="0"/>
        <v>6.714285714285714</v>
      </c>
      <c r="K5" s="6">
        <f t="shared" si="1"/>
        <v>7</v>
      </c>
      <c r="L5" s="44">
        <v>5</v>
      </c>
      <c r="M5" s="44">
        <v>7</v>
      </c>
      <c r="N5" s="6">
        <v>7</v>
      </c>
      <c r="O5" s="45">
        <f t="shared" si="3"/>
        <v>6.333333333333333</v>
      </c>
      <c r="P5" s="6">
        <v>7</v>
      </c>
      <c r="Q5" s="81" t="s">
        <v>25</v>
      </c>
      <c r="R5" s="1">
        <f>B27-SUM(R1:R4)</f>
        <v>1</v>
      </c>
      <c r="S5" s="80">
        <f>R5/$B$27</f>
        <v>0.04</v>
      </c>
    </row>
    <row r="6" spans="1:16" ht="12.75">
      <c r="A6" s="2">
        <f t="shared" si="2"/>
        <v>7.142857142857143</v>
      </c>
      <c r="B6" s="58" t="s">
        <v>75</v>
      </c>
      <c r="C6" s="1">
        <v>10</v>
      </c>
      <c r="D6" s="1">
        <v>9</v>
      </c>
      <c r="E6" s="1">
        <v>10</v>
      </c>
      <c r="F6" s="1">
        <v>1</v>
      </c>
      <c r="G6" s="1">
        <v>5</v>
      </c>
      <c r="H6" s="1">
        <v>9</v>
      </c>
      <c r="I6" s="1">
        <v>6</v>
      </c>
      <c r="J6" s="43">
        <f t="shared" si="0"/>
        <v>7.142857142857143</v>
      </c>
      <c r="K6" s="6">
        <f t="shared" si="1"/>
        <v>7</v>
      </c>
      <c r="L6" s="44">
        <v>8</v>
      </c>
      <c r="M6" s="44">
        <v>8</v>
      </c>
      <c r="N6" s="6">
        <v>8</v>
      </c>
      <c r="O6" s="45">
        <f t="shared" si="3"/>
        <v>8</v>
      </c>
      <c r="P6" s="6">
        <f t="shared" si="4"/>
        <v>8</v>
      </c>
    </row>
    <row r="7" spans="1:16" ht="12.75">
      <c r="A7" s="2">
        <f t="shared" si="2"/>
        <v>7.285714285714286</v>
      </c>
      <c r="B7" s="58" t="s">
        <v>76</v>
      </c>
      <c r="C7" s="1">
        <v>9</v>
      </c>
      <c r="D7" s="1">
        <v>8</v>
      </c>
      <c r="E7" s="1">
        <v>8</v>
      </c>
      <c r="F7" s="1">
        <v>7</v>
      </c>
      <c r="G7" s="1">
        <v>3</v>
      </c>
      <c r="H7" s="1">
        <v>10</v>
      </c>
      <c r="I7" s="1">
        <v>6</v>
      </c>
      <c r="J7" s="43">
        <f t="shared" si="0"/>
        <v>7.285714285714286</v>
      </c>
      <c r="K7" s="6">
        <f t="shared" si="1"/>
        <v>7</v>
      </c>
      <c r="L7" s="44">
        <v>6</v>
      </c>
      <c r="M7" s="44">
        <v>7</v>
      </c>
      <c r="N7" s="6">
        <v>8</v>
      </c>
      <c r="O7" s="45">
        <f t="shared" si="3"/>
        <v>7</v>
      </c>
      <c r="P7" s="6">
        <f t="shared" si="4"/>
        <v>7</v>
      </c>
    </row>
    <row r="8" spans="1:16" ht="12.75">
      <c r="A8" s="2">
        <f t="shared" si="2"/>
        <v>7</v>
      </c>
      <c r="B8" s="58" t="s">
        <v>77</v>
      </c>
      <c r="C8" s="1">
        <v>8</v>
      </c>
      <c r="D8" s="1">
        <v>6</v>
      </c>
      <c r="E8" s="1">
        <v>10</v>
      </c>
      <c r="F8" s="1">
        <v>5</v>
      </c>
      <c r="G8" s="1">
        <v>5</v>
      </c>
      <c r="H8" s="1">
        <v>8</v>
      </c>
      <c r="I8" s="1">
        <v>7</v>
      </c>
      <c r="J8" s="43">
        <f t="shared" si="0"/>
        <v>7</v>
      </c>
      <c r="K8" s="6">
        <f t="shared" si="1"/>
        <v>7</v>
      </c>
      <c r="L8" s="44">
        <v>9</v>
      </c>
      <c r="M8" s="44">
        <v>9</v>
      </c>
      <c r="N8" s="6">
        <v>9</v>
      </c>
      <c r="O8" s="45">
        <f t="shared" si="3"/>
        <v>9</v>
      </c>
      <c r="P8" s="6">
        <f t="shared" si="4"/>
        <v>9</v>
      </c>
    </row>
    <row r="9" spans="1:16" ht="12.75">
      <c r="A9" s="2">
        <f t="shared" si="2"/>
        <v>3.5714285714285716</v>
      </c>
      <c r="B9" s="58" t="s">
        <v>78</v>
      </c>
      <c r="C9" s="1">
        <v>5</v>
      </c>
      <c r="D9" s="1">
        <v>1</v>
      </c>
      <c r="E9" s="1">
        <v>5</v>
      </c>
      <c r="F9" s="1">
        <v>1</v>
      </c>
      <c r="G9" s="1">
        <v>4</v>
      </c>
      <c r="H9" s="1">
        <v>5</v>
      </c>
      <c r="I9" s="1">
        <v>4</v>
      </c>
      <c r="J9" s="43">
        <f t="shared" si="0"/>
        <v>3.5714285714285716</v>
      </c>
      <c r="K9" s="6">
        <f t="shared" si="1"/>
        <v>4</v>
      </c>
      <c r="L9" s="44">
        <v>5</v>
      </c>
      <c r="M9" s="44">
        <v>4</v>
      </c>
      <c r="N9" s="6">
        <v>6</v>
      </c>
      <c r="O9" s="45">
        <f t="shared" si="3"/>
        <v>5</v>
      </c>
      <c r="P9" s="6">
        <f t="shared" si="4"/>
        <v>5</v>
      </c>
    </row>
    <row r="10" spans="1:16" ht="12.75">
      <c r="A10" s="2">
        <f t="shared" si="2"/>
        <v>9.142857142857142</v>
      </c>
      <c r="B10" s="58" t="s">
        <v>79</v>
      </c>
      <c r="C10" s="1">
        <v>8</v>
      </c>
      <c r="D10" s="1">
        <v>8</v>
      </c>
      <c r="E10" s="1">
        <v>10</v>
      </c>
      <c r="F10" s="1">
        <v>10</v>
      </c>
      <c r="G10" s="1">
        <v>8</v>
      </c>
      <c r="H10" s="1">
        <v>10</v>
      </c>
      <c r="I10" s="1">
        <v>10</v>
      </c>
      <c r="J10" s="43">
        <f t="shared" si="0"/>
        <v>9.142857142857142</v>
      </c>
      <c r="K10" s="6">
        <f t="shared" si="1"/>
        <v>9</v>
      </c>
      <c r="L10" s="44">
        <v>9</v>
      </c>
      <c r="M10" s="44">
        <v>8</v>
      </c>
      <c r="N10" s="6">
        <v>9</v>
      </c>
      <c r="O10" s="45">
        <f t="shared" si="3"/>
        <v>8.666666666666666</v>
      </c>
      <c r="P10" s="6">
        <f t="shared" si="4"/>
        <v>9</v>
      </c>
    </row>
    <row r="11" spans="1:16" ht="12.75">
      <c r="A11" s="2">
        <f t="shared" si="2"/>
        <v>4.142857142857143</v>
      </c>
      <c r="B11" s="58" t="s">
        <v>80</v>
      </c>
      <c r="C11" s="1">
        <v>6</v>
      </c>
      <c r="D11" s="1">
        <v>1</v>
      </c>
      <c r="E11" s="1">
        <v>7</v>
      </c>
      <c r="F11" s="1">
        <v>4</v>
      </c>
      <c r="G11" s="1">
        <v>1</v>
      </c>
      <c r="H11" s="1">
        <v>6</v>
      </c>
      <c r="I11" s="1">
        <v>4</v>
      </c>
      <c r="J11" s="43">
        <f t="shared" si="0"/>
        <v>4.142857142857143</v>
      </c>
      <c r="K11" s="6">
        <f t="shared" si="1"/>
        <v>4</v>
      </c>
      <c r="L11" s="44">
        <v>4</v>
      </c>
      <c r="M11" s="44">
        <v>6</v>
      </c>
      <c r="N11" s="6">
        <v>6</v>
      </c>
      <c r="O11" s="45">
        <f t="shared" si="3"/>
        <v>5.333333333333333</v>
      </c>
      <c r="P11" s="6">
        <v>6</v>
      </c>
    </row>
    <row r="12" spans="1:16" ht="13.5" thickBot="1">
      <c r="A12" s="2">
        <f t="shared" si="2"/>
        <v>3.7142857142857144</v>
      </c>
      <c r="B12" s="59" t="s">
        <v>81</v>
      </c>
      <c r="C12" s="65">
        <v>10</v>
      </c>
      <c r="D12" s="65">
        <v>1</v>
      </c>
      <c r="E12" s="65">
        <v>4</v>
      </c>
      <c r="F12" s="65">
        <v>1</v>
      </c>
      <c r="G12" s="65">
        <v>1</v>
      </c>
      <c r="H12" s="65">
        <v>5</v>
      </c>
      <c r="I12" s="65">
        <v>4</v>
      </c>
      <c r="J12" s="66">
        <f t="shared" si="0"/>
        <v>3.7142857142857144</v>
      </c>
      <c r="K12" s="67">
        <f t="shared" si="1"/>
        <v>4</v>
      </c>
      <c r="L12" s="68">
        <v>4</v>
      </c>
      <c r="M12" s="68">
        <v>5</v>
      </c>
      <c r="N12" s="67">
        <v>6</v>
      </c>
      <c r="O12" s="69">
        <f t="shared" si="3"/>
        <v>5</v>
      </c>
      <c r="P12" s="67">
        <f t="shared" si="4"/>
        <v>5</v>
      </c>
    </row>
    <row r="13" spans="1:16" ht="12.75">
      <c r="A13" s="2">
        <f t="shared" si="2"/>
        <v>6.571428571428571</v>
      </c>
      <c r="B13" s="60" t="s">
        <v>82</v>
      </c>
      <c r="C13" s="24">
        <v>5</v>
      </c>
      <c r="D13" s="24">
        <v>8</v>
      </c>
      <c r="E13" s="24">
        <v>10</v>
      </c>
      <c r="F13" s="24">
        <v>1</v>
      </c>
      <c r="G13" s="24">
        <v>6</v>
      </c>
      <c r="H13" s="24">
        <v>9</v>
      </c>
      <c r="I13" s="24">
        <v>7</v>
      </c>
      <c r="J13" s="61">
        <f t="shared" si="0"/>
        <v>6.571428571428571</v>
      </c>
      <c r="K13" s="62">
        <f t="shared" si="1"/>
        <v>7</v>
      </c>
      <c r="L13" s="63">
        <v>8</v>
      </c>
      <c r="M13" s="63">
        <v>7</v>
      </c>
      <c r="N13" s="62">
        <v>8</v>
      </c>
      <c r="O13" s="64">
        <f t="shared" si="3"/>
        <v>7.666666666666667</v>
      </c>
      <c r="P13" s="62">
        <f t="shared" si="4"/>
        <v>8</v>
      </c>
    </row>
    <row r="14" spans="1:16" ht="12.75">
      <c r="A14" s="2">
        <f t="shared" si="2"/>
        <v>4</v>
      </c>
      <c r="B14" s="58" t="s">
        <v>83</v>
      </c>
      <c r="C14" s="1">
        <v>10</v>
      </c>
      <c r="D14" s="1">
        <v>1</v>
      </c>
      <c r="E14" s="1">
        <v>8</v>
      </c>
      <c r="F14" s="1">
        <v>1</v>
      </c>
      <c r="G14" s="1">
        <v>1</v>
      </c>
      <c r="H14" s="1">
        <v>1</v>
      </c>
      <c r="I14" s="1">
        <v>6</v>
      </c>
      <c r="J14" s="43">
        <f t="shared" si="0"/>
        <v>4</v>
      </c>
      <c r="K14" s="6">
        <f t="shared" si="1"/>
        <v>4</v>
      </c>
      <c r="L14" s="44">
        <v>4</v>
      </c>
      <c r="M14" s="44">
        <v>6</v>
      </c>
      <c r="N14" s="6">
        <v>5</v>
      </c>
      <c r="O14" s="45">
        <f t="shared" si="3"/>
        <v>5</v>
      </c>
      <c r="P14" s="62">
        <f t="shared" si="4"/>
        <v>5</v>
      </c>
    </row>
    <row r="15" spans="1:16" ht="12.75">
      <c r="A15" s="2">
        <f t="shared" si="2"/>
        <v>5.571428571428571</v>
      </c>
      <c r="B15" s="60" t="s">
        <v>84</v>
      </c>
      <c r="C15" s="24">
        <v>7</v>
      </c>
      <c r="D15" s="24">
        <v>1</v>
      </c>
      <c r="E15" s="24">
        <v>10</v>
      </c>
      <c r="F15" s="24">
        <v>2</v>
      </c>
      <c r="G15" s="24">
        <v>5</v>
      </c>
      <c r="H15" s="24">
        <v>8</v>
      </c>
      <c r="I15" s="24">
        <v>6</v>
      </c>
      <c r="J15" s="61">
        <f t="shared" si="0"/>
        <v>5.571428571428571</v>
      </c>
      <c r="K15" s="62">
        <f t="shared" si="1"/>
        <v>6</v>
      </c>
      <c r="L15" s="44">
        <v>5</v>
      </c>
      <c r="M15" s="63">
        <v>6</v>
      </c>
      <c r="N15" s="6">
        <v>8</v>
      </c>
      <c r="O15" s="45">
        <f t="shared" si="3"/>
        <v>6.333333333333333</v>
      </c>
      <c r="P15" s="62">
        <v>7</v>
      </c>
    </row>
    <row r="16" spans="1:16" ht="12.75">
      <c r="A16" s="2">
        <f t="shared" si="2"/>
        <v>5.571428571428571</v>
      </c>
      <c r="B16" s="58" t="s">
        <v>85</v>
      </c>
      <c r="C16" s="1">
        <v>9</v>
      </c>
      <c r="D16" s="1">
        <v>4</v>
      </c>
      <c r="E16" s="1">
        <v>8</v>
      </c>
      <c r="F16" s="1">
        <v>4</v>
      </c>
      <c r="G16" s="1">
        <v>6</v>
      </c>
      <c r="H16" s="1">
        <v>4</v>
      </c>
      <c r="I16" s="1">
        <v>4</v>
      </c>
      <c r="J16" s="43">
        <f t="shared" si="0"/>
        <v>5.571428571428571</v>
      </c>
      <c r="K16" s="6">
        <f t="shared" si="1"/>
        <v>6</v>
      </c>
      <c r="L16" s="44">
        <v>6</v>
      </c>
      <c r="M16" s="44">
        <v>6</v>
      </c>
      <c r="N16" s="6">
        <v>7</v>
      </c>
      <c r="O16" s="45">
        <f t="shared" si="3"/>
        <v>6.333333333333333</v>
      </c>
      <c r="P16" s="62">
        <v>7</v>
      </c>
    </row>
    <row r="17" spans="1:16" ht="12.75">
      <c r="A17" s="2">
        <f t="shared" si="2"/>
        <v>4</v>
      </c>
      <c r="B17" s="58" t="s">
        <v>86</v>
      </c>
      <c r="C17" s="1">
        <v>9</v>
      </c>
      <c r="D17" s="1">
        <v>1</v>
      </c>
      <c r="E17" s="1">
        <v>10</v>
      </c>
      <c r="F17" s="1">
        <v>1</v>
      </c>
      <c r="G17" s="1">
        <v>1</v>
      </c>
      <c r="H17" s="1">
        <v>1</v>
      </c>
      <c r="I17" s="1">
        <v>5</v>
      </c>
      <c r="J17" s="43">
        <f t="shared" si="0"/>
        <v>4</v>
      </c>
      <c r="K17" s="6">
        <f t="shared" si="1"/>
        <v>4</v>
      </c>
      <c r="L17" s="44">
        <v>4</v>
      </c>
      <c r="M17" s="44">
        <v>4</v>
      </c>
      <c r="N17" s="6">
        <v>7</v>
      </c>
      <c r="O17" s="45">
        <f t="shared" si="3"/>
        <v>5</v>
      </c>
      <c r="P17" s="6">
        <f t="shared" si="4"/>
        <v>5</v>
      </c>
    </row>
    <row r="18" spans="1:16" ht="12.75">
      <c r="A18" s="2">
        <f t="shared" si="2"/>
        <v>7</v>
      </c>
      <c r="B18" s="58" t="s">
        <v>87</v>
      </c>
      <c r="C18" s="1">
        <v>7</v>
      </c>
      <c r="D18" s="1">
        <v>9</v>
      </c>
      <c r="E18" s="1">
        <v>10</v>
      </c>
      <c r="F18" s="1">
        <v>6</v>
      </c>
      <c r="G18" s="1">
        <v>4</v>
      </c>
      <c r="H18" s="1">
        <v>8</v>
      </c>
      <c r="I18" s="1">
        <v>5</v>
      </c>
      <c r="J18" s="43">
        <f t="shared" si="0"/>
        <v>7</v>
      </c>
      <c r="K18" s="6">
        <f t="shared" si="1"/>
        <v>7</v>
      </c>
      <c r="L18" s="44">
        <v>6</v>
      </c>
      <c r="M18" s="44">
        <v>5</v>
      </c>
      <c r="N18" s="6">
        <v>7</v>
      </c>
      <c r="O18" s="45">
        <f t="shared" si="3"/>
        <v>6</v>
      </c>
      <c r="P18" s="6">
        <f t="shared" si="4"/>
        <v>6</v>
      </c>
    </row>
    <row r="19" spans="1:16" ht="12.75">
      <c r="A19" s="2">
        <f t="shared" si="2"/>
        <v>5</v>
      </c>
      <c r="B19" s="58" t="s">
        <v>88</v>
      </c>
      <c r="C19" s="1">
        <v>6</v>
      </c>
      <c r="D19" s="1">
        <v>1</v>
      </c>
      <c r="E19" s="1">
        <v>10</v>
      </c>
      <c r="F19" s="1">
        <v>5</v>
      </c>
      <c r="G19" s="1">
        <v>4</v>
      </c>
      <c r="H19" s="1">
        <v>5</v>
      </c>
      <c r="I19" s="1">
        <v>4</v>
      </c>
      <c r="J19" s="43">
        <f t="shared" si="0"/>
        <v>5</v>
      </c>
      <c r="K19" s="6">
        <f t="shared" si="1"/>
        <v>5</v>
      </c>
      <c r="L19" s="44">
        <v>5</v>
      </c>
      <c r="M19" s="44">
        <v>6</v>
      </c>
      <c r="N19" s="6">
        <v>7</v>
      </c>
      <c r="O19" s="45">
        <f t="shared" si="3"/>
        <v>6</v>
      </c>
      <c r="P19" s="6">
        <f t="shared" si="4"/>
        <v>6</v>
      </c>
    </row>
    <row r="20" spans="1:16" ht="12.75">
      <c r="A20" s="2">
        <f t="shared" si="2"/>
        <v>4.714285714285714</v>
      </c>
      <c r="B20" s="58" t="s">
        <v>89</v>
      </c>
      <c r="C20" s="1">
        <v>9</v>
      </c>
      <c r="D20" s="1">
        <v>1</v>
      </c>
      <c r="E20" s="1">
        <v>9</v>
      </c>
      <c r="F20" s="1">
        <v>1</v>
      </c>
      <c r="G20" s="1">
        <v>4</v>
      </c>
      <c r="H20" s="1">
        <v>4</v>
      </c>
      <c r="I20" s="1">
        <v>5</v>
      </c>
      <c r="J20" s="43">
        <f t="shared" si="0"/>
        <v>4.714285714285714</v>
      </c>
      <c r="K20" s="6">
        <f t="shared" si="1"/>
        <v>5</v>
      </c>
      <c r="L20" s="44">
        <v>5</v>
      </c>
      <c r="M20" s="44">
        <v>4</v>
      </c>
      <c r="N20" s="6">
        <v>0</v>
      </c>
      <c r="O20" s="45">
        <f t="shared" si="3"/>
        <v>3</v>
      </c>
      <c r="P20" s="6">
        <v>0</v>
      </c>
    </row>
    <row r="21" spans="1:16" ht="12.75">
      <c r="A21" s="2">
        <f t="shared" si="2"/>
        <v>6</v>
      </c>
      <c r="B21" s="58" t="s">
        <v>90</v>
      </c>
      <c r="C21" s="1">
        <v>9</v>
      </c>
      <c r="D21" s="1">
        <v>4</v>
      </c>
      <c r="E21" s="1">
        <v>10</v>
      </c>
      <c r="F21" s="1">
        <v>4</v>
      </c>
      <c r="G21" s="1">
        <v>1</v>
      </c>
      <c r="H21" s="1">
        <v>9</v>
      </c>
      <c r="I21" s="1">
        <v>5</v>
      </c>
      <c r="J21" s="43">
        <f t="shared" si="0"/>
        <v>6</v>
      </c>
      <c r="K21" s="6">
        <f t="shared" si="1"/>
        <v>6</v>
      </c>
      <c r="L21" s="44">
        <v>4</v>
      </c>
      <c r="M21" s="44">
        <v>5</v>
      </c>
      <c r="N21" s="6">
        <v>7</v>
      </c>
      <c r="O21" s="45">
        <f t="shared" si="3"/>
        <v>5.333333333333333</v>
      </c>
      <c r="P21" s="6">
        <v>6</v>
      </c>
    </row>
    <row r="22" spans="1:16" ht="12.75">
      <c r="A22" s="2"/>
      <c r="B22" s="58" t="s">
        <v>91</v>
      </c>
      <c r="C22" s="1">
        <v>8</v>
      </c>
      <c r="D22" s="1">
        <v>1</v>
      </c>
      <c r="E22" s="1">
        <v>4</v>
      </c>
      <c r="F22" s="1">
        <v>1</v>
      </c>
      <c r="G22" s="1">
        <v>4</v>
      </c>
      <c r="H22" s="1">
        <v>5</v>
      </c>
      <c r="I22" s="1">
        <v>4</v>
      </c>
      <c r="J22" s="43">
        <f t="shared" si="0"/>
        <v>3.857142857142857</v>
      </c>
      <c r="K22" s="6">
        <f t="shared" si="1"/>
        <v>4</v>
      </c>
      <c r="L22" s="44">
        <v>4</v>
      </c>
      <c r="M22" s="44">
        <v>6</v>
      </c>
      <c r="N22" s="6">
        <v>6</v>
      </c>
      <c r="O22" s="45">
        <f t="shared" si="3"/>
        <v>5.333333333333333</v>
      </c>
      <c r="P22" s="6">
        <v>6</v>
      </c>
    </row>
    <row r="23" spans="1:16" ht="12.75">
      <c r="A23" s="2">
        <f t="shared" si="2"/>
        <v>3.5714285714285716</v>
      </c>
      <c r="B23" s="58" t="s">
        <v>92</v>
      </c>
      <c r="C23" s="1">
        <v>6</v>
      </c>
      <c r="D23" s="1">
        <v>1</v>
      </c>
      <c r="E23" s="1">
        <v>4</v>
      </c>
      <c r="F23" s="1">
        <v>1</v>
      </c>
      <c r="G23" s="1">
        <v>4</v>
      </c>
      <c r="H23" s="1">
        <v>5</v>
      </c>
      <c r="I23" s="1">
        <v>4</v>
      </c>
      <c r="J23" s="43">
        <f t="shared" si="0"/>
        <v>3.5714285714285716</v>
      </c>
      <c r="K23" s="6">
        <f t="shared" si="1"/>
        <v>4</v>
      </c>
      <c r="L23" s="44">
        <v>4</v>
      </c>
      <c r="M23" s="44">
        <v>8</v>
      </c>
      <c r="N23" s="6">
        <v>6</v>
      </c>
      <c r="O23" s="45">
        <f t="shared" si="3"/>
        <v>6</v>
      </c>
      <c r="P23" s="6">
        <f t="shared" si="4"/>
        <v>6</v>
      </c>
    </row>
    <row r="24" spans="1:16" ht="12.75">
      <c r="A24" s="2">
        <f t="shared" si="2"/>
        <v>5.571428571428571</v>
      </c>
      <c r="B24" s="58" t="s">
        <v>93</v>
      </c>
      <c r="C24" s="1">
        <v>7</v>
      </c>
      <c r="D24" s="1">
        <v>7</v>
      </c>
      <c r="E24" s="1">
        <v>6</v>
      </c>
      <c r="F24" s="1">
        <v>1</v>
      </c>
      <c r="G24" s="1">
        <v>5</v>
      </c>
      <c r="H24" s="1">
        <v>8</v>
      </c>
      <c r="I24" s="1">
        <v>5</v>
      </c>
      <c r="J24" s="43">
        <f t="shared" si="0"/>
        <v>5.571428571428571</v>
      </c>
      <c r="K24" s="6">
        <f t="shared" si="1"/>
        <v>6</v>
      </c>
      <c r="L24" s="44">
        <v>6</v>
      </c>
      <c r="M24" s="44">
        <v>6</v>
      </c>
      <c r="N24" s="6">
        <v>7</v>
      </c>
      <c r="O24" s="45">
        <f t="shared" si="3"/>
        <v>6.333333333333333</v>
      </c>
      <c r="P24" s="6">
        <v>7</v>
      </c>
    </row>
    <row r="25" spans="1:19" ht="12.75">
      <c r="A25" s="2"/>
      <c r="B25" s="58" t="s">
        <v>252</v>
      </c>
      <c r="C25" s="1">
        <v>6</v>
      </c>
      <c r="D25" s="1">
        <v>1</v>
      </c>
      <c r="E25" s="1">
        <v>6</v>
      </c>
      <c r="F25" s="1">
        <v>1</v>
      </c>
      <c r="G25" s="1">
        <v>5</v>
      </c>
      <c r="H25" s="1">
        <v>9</v>
      </c>
      <c r="I25" s="57">
        <v>4</v>
      </c>
      <c r="J25" s="43">
        <f>AVERAGE(C25:I25)</f>
        <v>4.571428571428571</v>
      </c>
      <c r="K25" s="6">
        <f>ROUND(J25,0)</f>
        <v>5</v>
      </c>
      <c r="L25" s="44">
        <v>5</v>
      </c>
      <c r="M25" s="44">
        <v>4</v>
      </c>
      <c r="N25" s="6">
        <v>4</v>
      </c>
      <c r="O25" s="45">
        <f t="shared" si="3"/>
        <v>4.333333333333333</v>
      </c>
      <c r="P25" s="6">
        <v>5</v>
      </c>
      <c r="Q25" s="90"/>
      <c r="R25" s="72"/>
      <c r="S25" s="91"/>
    </row>
    <row r="26" spans="2:16" s="3" customFormat="1" ht="12.75">
      <c r="B26" s="4" t="s">
        <v>0</v>
      </c>
      <c r="C26" s="45">
        <f>AVERAGE(C1:C25)</f>
        <v>7.68</v>
      </c>
      <c r="D26" s="45">
        <f aca="true" t="shared" si="5" ref="D26:K26">AVERAGE(D1:D25)</f>
        <v>4.12</v>
      </c>
      <c r="E26" s="45">
        <f t="shared" si="5"/>
        <v>8.08</v>
      </c>
      <c r="F26" s="45">
        <f t="shared" si="5"/>
        <v>3.28</v>
      </c>
      <c r="G26" s="45">
        <f t="shared" si="5"/>
        <v>3.88</v>
      </c>
      <c r="H26" s="45">
        <f t="shared" si="5"/>
        <v>6.24</v>
      </c>
      <c r="I26" s="45">
        <f t="shared" si="5"/>
        <v>5.6</v>
      </c>
      <c r="J26" s="10">
        <f t="shared" si="5"/>
        <v>5.554285714285714</v>
      </c>
      <c r="K26" s="10">
        <f t="shared" si="5"/>
        <v>5.72</v>
      </c>
      <c r="L26" s="10">
        <f>AVERAGE(L1:L25)</f>
        <v>5.72</v>
      </c>
      <c r="M26" s="10">
        <f>AVERAGE(M1:M25)</f>
        <v>6.28</v>
      </c>
      <c r="N26" s="10">
        <f>AVERAGE(N1:N25)</f>
        <v>6.84</v>
      </c>
      <c r="O26" s="10">
        <f>AVERAGE(O1:O25)</f>
        <v>6.280000000000002</v>
      </c>
      <c r="P26" s="10">
        <f>AVERAGE(P1:P25)</f>
        <v>6.48</v>
      </c>
    </row>
    <row r="27" spans="2:16" s="3" customFormat="1" ht="12.75">
      <c r="B27" s="46">
        <v>25</v>
      </c>
      <c r="C27" s="5" t="s">
        <v>154</v>
      </c>
      <c r="D27" s="5" t="s">
        <v>150</v>
      </c>
      <c r="E27" s="5" t="s">
        <v>155</v>
      </c>
      <c r="F27" s="5" t="s">
        <v>151</v>
      </c>
      <c r="G27" s="5" t="s">
        <v>152</v>
      </c>
      <c r="H27" s="5" t="s">
        <v>153</v>
      </c>
      <c r="I27" s="5" t="s">
        <v>3</v>
      </c>
      <c r="J27" s="5" t="s">
        <v>36</v>
      </c>
      <c r="K27" s="7" t="s">
        <v>35</v>
      </c>
      <c r="L27" s="6" t="s">
        <v>34</v>
      </c>
      <c r="M27" s="6" t="s">
        <v>33</v>
      </c>
      <c r="N27" s="6" t="s">
        <v>13</v>
      </c>
      <c r="O27" s="12" t="s">
        <v>36</v>
      </c>
      <c r="P27" s="6" t="s">
        <v>2</v>
      </c>
    </row>
    <row r="28" spans="2:11" ht="12.75">
      <c r="B28" s="52" t="s">
        <v>52</v>
      </c>
      <c r="C28" s="96"/>
      <c r="D28" s="96"/>
      <c r="E28" s="96"/>
      <c r="F28" s="96"/>
      <c r="G28" s="96"/>
      <c r="H28" s="96"/>
      <c r="I28" s="97"/>
      <c r="J28" s="47">
        <f>K28/B27</f>
        <v>0.96</v>
      </c>
      <c r="K28" s="6">
        <f>COUNTIF(K1:K24,"&gt;3")</f>
        <v>24</v>
      </c>
    </row>
    <row r="29" spans="2:11" ht="12.75">
      <c r="B29" s="48" t="s">
        <v>1</v>
      </c>
      <c r="C29" s="49"/>
      <c r="D29" s="49"/>
      <c r="E29" s="49"/>
      <c r="F29" s="49"/>
      <c r="G29" s="49"/>
      <c r="H29" s="50"/>
      <c r="I29" s="51"/>
      <c r="J29" s="47">
        <f>K29/B27</f>
        <v>0.36</v>
      </c>
      <c r="K29" s="6">
        <f>COUNTIF(K1:K24,"&gt;6")</f>
        <v>9</v>
      </c>
    </row>
    <row r="69" ht="12.75">
      <c r="F69" s="78"/>
    </row>
    <row r="70" ht="12.75">
      <c r="F70" s="78"/>
    </row>
    <row r="71" ht="12.75">
      <c r="F71" s="78"/>
    </row>
    <row r="72" ht="12.75">
      <c r="F72" s="78"/>
    </row>
    <row r="73" ht="12.75">
      <c r="F73" s="78"/>
    </row>
  </sheetData>
  <sheetProtection/>
  <mergeCells count="1">
    <mergeCell ref="C28:I28"/>
  </mergeCells>
  <conditionalFormatting sqref="C26:P26 O1:O25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P1:P25 K1:N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J1:J25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ignoredErrors>
    <ignoredError sqref="J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="90" zoomScaleNormal="90" workbookViewId="0" topLeftCell="B1">
      <selection activeCell="B1" sqref="B1:B24"/>
    </sheetView>
  </sheetViews>
  <sheetFormatPr defaultColWidth="9.00390625" defaultRowHeight="12.75"/>
  <cols>
    <col min="1" max="1" width="7.00390625" style="0" hidden="1" customWidth="1"/>
    <col min="2" max="2" width="24.75390625" style="0" customWidth="1"/>
    <col min="11" max="11" width="9.125" style="2" customWidth="1"/>
    <col min="12" max="12" width="9.125" style="9" customWidth="1"/>
    <col min="13" max="13" width="10.25390625" style="0" customWidth="1"/>
  </cols>
  <sheetData>
    <row r="1" spans="1:15" ht="12.75">
      <c r="A1" s="2">
        <f>K1</f>
        <v>9.5</v>
      </c>
      <c r="B1" s="58" t="s">
        <v>70</v>
      </c>
      <c r="C1" s="1">
        <v>9</v>
      </c>
      <c r="D1" s="1">
        <v>10</v>
      </c>
      <c r="E1" s="1">
        <v>10</v>
      </c>
      <c r="F1" s="1">
        <v>10</v>
      </c>
      <c r="G1" s="1">
        <v>7</v>
      </c>
      <c r="H1" s="1">
        <v>10</v>
      </c>
      <c r="I1" s="1">
        <v>10</v>
      </c>
      <c r="J1" s="1">
        <v>10</v>
      </c>
      <c r="K1" s="45">
        <f aca="true" t="shared" si="0" ref="K1:K24">AVERAGE(C1:J1)</f>
        <v>9.5</v>
      </c>
      <c r="L1" s="6">
        <f aca="true" t="shared" si="1" ref="L1:L24">ROUND(K1,0)</f>
        <v>10</v>
      </c>
      <c r="M1" s="1" t="s">
        <v>45</v>
      </c>
      <c r="N1" s="1">
        <f>COUNTIF(L1:L24,"&gt;8")</f>
        <v>7</v>
      </c>
      <c r="O1" s="80">
        <f>N1/$B$26</f>
        <v>0.2916666666666667</v>
      </c>
    </row>
    <row r="2" spans="1:15" ht="12.75">
      <c r="A2" s="2">
        <f aca="true" t="shared" si="2" ref="A2:A24">K2</f>
        <v>8.75</v>
      </c>
      <c r="B2" s="58" t="s">
        <v>71</v>
      </c>
      <c r="C2" s="1">
        <v>9</v>
      </c>
      <c r="D2" s="1">
        <v>9</v>
      </c>
      <c r="E2" s="1">
        <v>10</v>
      </c>
      <c r="F2" s="1">
        <v>6</v>
      </c>
      <c r="G2" s="1">
        <v>9</v>
      </c>
      <c r="H2" s="1">
        <v>9</v>
      </c>
      <c r="I2" s="1">
        <v>9</v>
      </c>
      <c r="J2" s="1">
        <v>9</v>
      </c>
      <c r="K2" s="45">
        <f t="shared" si="0"/>
        <v>8.75</v>
      </c>
      <c r="L2" s="6">
        <f t="shared" si="1"/>
        <v>9</v>
      </c>
      <c r="M2" s="1" t="s">
        <v>46</v>
      </c>
      <c r="N2" s="79">
        <f>COUNTIF(L1:L24,7)+COUNTIF(L1:L24,8)</f>
        <v>4</v>
      </c>
      <c r="O2" s="80">
        <f>N2/$B$26</f>
        <v>0.16666666666666666</v>
      </c>
    </row>
    <row r="3" spans="1:15" ht="12.75">
      <c r="A3" s="2">
        <f t="shared" si="2"/>
        <v>6</v>
      </c>
      <c r="B3" s="58" t="s">
        <v>72</v>
      </c>
      <c r="C3" s="1">
        <v>7</v>
      </c>
      <c r="D3" s="1">
        <v>7</v>
      </c>
      <c r="E3" s="1">
        <v>8</v>
      </c>
      <c r="F3" s="1">
        <v>4</v>
      </c>
      <c r="G3" s="1">
        <v>4</v>
      </c>
      <c r="H3" s="1">
        <v>9</v>
      </c>
      <c r="I3" s="1">
        <v>5</v>
      </c>
      <c r="J3" s="1">
        <v>4</v>
      </c>
      <c r="K3" s="45">
        <f t="shared" si="0"/>
        <v>6</v>
      </c>
      <c r="L3" s="6">
        <f t="shared" si="1"/>
        <v>6</v>
      </c>
      <c r="M3" s="1" t="s">
        <v>47</v>
      </c>
      <c r="N3" s="79">
        <f>COUNTIF(L1:L24,4)+COUNTIF(L1:L24,5)+COUNTIF(L1:L24,6)</f>
        <v>13</v>
      </c>
      <c r="O3" s="80">
        <f>N3/$B$26</f>
        <v>0.5416666666666666</v>
      </c>
    </row>
    <row r="4" spans="1:15" ht="12.75">
      <c r="A4" s="2">
        <f t="shared" si="2"/>
        <v>6.125</v>
      </c>
      <c r="B4" s="58" t="s">
        <v>73</v>
      </c>
      <c r="C4" s="1">
        <v>6</v>
      </c>
      <c r="D4" s="1">
        <v>7</v>
      </c>
      <c r="E4" s="1">
        <v>9</v>
      </c>
      <c r="F4" s="1">
        <v>5</v>
      </c>
      <c r="G4" s="1">
        <v>5</v>
      </c>
      <c r="H4" s="1">
        <v>9</v>
      </c>
      <c r="I4" s="1">
        <v>4</v>
      </c>
      <c r="J4" s="1">
        <v>4</v>
      </c>
      <c r="K4" s="45">
        <f t="shared" si="0"/>
        <v>6.125</v>
      </c>
      <c r="L4" s="6">
        <f t="shared" si="1"/>
        <v>6</v>
      </c>
      <c r="M4" s="1" t="s">
        <v>48</v>
      </c>
      <c r="N4" s="1">
        <f>COUNTIF(L1:L24,"&lt;4")</f>
        <v>0</v>
      </c>
      <c r="O4" s="80">
        <f>N4/$B$26</f>
        <v>0</v>
      </c>
    </row>
    <row r="5" spans="1:15" ht="12.75">
      <c r="A5" s="2">
        <f t="shared" si="2"/>
        <v>8.5</v>
      </c>
      <c r="B5" s="58" t="s">
        <v>74</v>
      </c>
      <c r="C5" s="1">
        <v>9</v>
      </c>
      <c r="D5" s="1">
        <v>8</v>
      </c>
      <c r="E5" s="1">
        <v>10</v>
      </c>
      <c r="F5" s="1">
        <v>6</v>
      </c>
      <c r="G5" s="1">
        <v>7</v>
      </c>
      <c r="H5" s="1">
        <v>10</v>
      </c>
      <c r="I5" s="1">
        <v>9</v>
      </c>
      <c r="J5" s="1">
        <v>9</v>
      </c>
      <c r="K5" s="45">
        <f t="shared" si="0"/>
        <v>8.5</v>
      </c>
      <c r="L5" s="6">
        <f t="shared" si="1"/>
        <v>9</v>
      </c>
      <c r="M5" s="81" t="s">
        <v>49</v>
      </c>
      <c r="N5" s="1">
        <f>B26-SUM(N1:N4)</f>
        <v>0</v>
      </c>
      <c r="O5" s="80">
        <f>N5/$B$26</f>
        <v>0</v>
      </c>
    </row>
    <row r="6" spans="1:12" ht="12.75">
      <c r="A6" s="2">
        <f t="shared" si="2"/>
        <v>8.5</v>
      </c>
      <c r="B6" s="58" t="s">
        <v>75</v>
      </c>
      <c r="C6" s="1">
        <v>9</v>
      </c>
      <c r="D6" s="1">
        <v>8</v>
      </c>
      <c r="E6" s="1">
        <v>8</v>
      </c>
      <c r="F6" s="1">
        <v>9</v>
      </c>
      <c r="G6" s="1">
        <v>7</v>
      </c>
      <c r="H6" s="1">
        <v>9</v>
      </c>
      <c r="I6" s="1">
        <v>9</v>
      </c>
      <c r="J6" s="1">
        <v>9</v>
      </c>
      <c r="K6" s="45">
        <f t="shared" si="0"/>
        <v>8.5</v>
      </c>
      <c r="L6" s="6">
        <f t="shared" si="1"/>
        <v>9</v>
      </c>
    </row>
    <row r="7" spans="1:12" ht="12.75">
      <c r="A7" s="2">
        <f t="shared" si="2"/>
        <v>7.5</v>
      </c>
      <c r="B7" s="58" t="s">
        <v>76</v>
      </c>
      <c r="C7" s="1">
        <v>8</v>
      </c>
      <c r="D7" s="1">
        <v>8</v>
      </c>
      <c r="E7" s="1">
        <v>5</v>
      </c>
      <c r="F7" s="1">
        <v>9</v>
      </c>
      <c r="G7" s="1">
        <v>8</v>
      </c>
      <c r="H7" s="1">
        <v>9</v>
      </c>
      <c r="I7" s="1">
        <v>6</v>
      </c>
      <c r="J7" s="1">
        <v>7</v>
      </c>
      <c r="K7" s="45">
        <f t="shared" si="0"/>
        <v>7.5</v>
      </c>
      <c r="L7" s="6">
        <f t="shared" si="1"/>
        <v>8</v>
      </c>
    </row>
    <row r="8" spans="1:12" ht="12.75">
      <c r="A8" s="2">
        <f t="shared" si="2"/>
        <v>9</v>
      </c>
      <c r="B8" s="58" t="s">
        <v>77</v>
      </c>
      <c r="C8" s="1">
        <v>8</v>
      </c>
      <c r="D8" s="1">
        <v>9</v>
      </c>
      <c r="E8" s="1">
        <v>10</v>
      </c>
      <c r="F8" s="1">
        <v>8</v>
      </c>
      <c r="G8" s="1">
        <v>10</v>
      </c>
      <c r="H8" s="1">
        <v>10</v>
      </c>
      <c r="I8" s="1">
        <v>9</v>
      </c>
      <c r="J8" s="1">
        <v>8</v>
      </c>
      <c r="K8" s="45">
        <f t="shared" si="0"/>
        <v>9</v>
      </c>
      <c r="L8" s="6">
        <f t="shared" si="1"/>
        <v>9</v>
      </c>
    </row>
    <row r="9" spans="1:12" ht="12.75">
      <c r="A9" s="2">
        <f t="shared" si="2"/>
        <v>5.875</v>
      </c>
      <c r="B9" s="58" t="s">
        <v>78</v>
      </c>
      <c r="C9" s="1">
        <v>1</v>
      </c>
      <c r="D9" s="1">
        <v>8</v>
      </c>
      <c r="E9" s="1">
        <v>6</v>
      </c>
      <c r="F9" s="1">
        <v>7</v>
      </c>
      <c r="G9" s="1">
        <v>8</v>
      </c>
      <c r="H9" s="57">
        <v>4</v>
      </c>
      <c r="I9" s="1">
        <v>6</v>
      </c>
      <c r="J9" s="1">
        <v>7</v>
      </c>
      <c r="K9" s="45">
        <f t="shared" si="0"/>
        <v>5.875</v>
      </c>
      <c r="L9" s="6">
        <f t="shared" si="1"/>
        <v>6</v>
      </c>
    </row>
    <row r="10" spans="1:12" ht="12.75">
      <c r="A10" s="2">
        <f t="shared" si="2"/>
        <v>9</v>
      </c>
      <c r="B10" s="58" t="s">
        <v>79</v>
      </c>
      <c r="C10" s="1">
        <v>10</v>
      </c>
      <c r="D10" s="1">
        <v>9</v>
      </c>
      <c r="E10" s="1">
        <v>9</v>
      </c>
      <c r="F10" s="1">
        <v>8</v>
      </c>
      <c r="G10" s="1">
        <v>9</v>
      </c>
      <c r="H10" s="57">
        <v>9</v>
      </c>
      <c r="I10" s="1">
        <v>9</v>
      </c>
      <c r="J10" s="1">
        <v>9</v>
      </c>
      <c r="K10" s="45">
        <f t="shared" si="0"/>
        <v>9</v>
      </c>
      <c r="L10" s="6">
        <f t="shared" si="1"/>
        <v>9</v>
      </c>
    </row>
    <row r="11" spans="1:12" ht="12.75">
      <c r="A11" s="2">
        <f t="shared" si="2"/>
        <v>7</v>
      </c>
      <c r="B11" s="58" t="s">
        <v>80</v>
      </c>
      <c r="C11" s="1">
        <v>7</v>
      </c>
      <c r="D11" s="1">
        <v>6</v>
      </c>
      <c r="E11" s="1">
        <v>4</v>
      </c>
      <c r="F11" s="1">
        <v>7</v>
      </c>
      <c r="G11" s="1">
        <v>8</v>
      </c>
      <c r="H11" s="57">
        <v>9</v>
      </c>
      <c r="I11" s="1">
        <v>6</v>
      </c>
      <c r="J11" s="1">
        <v>9</v>
      </c>
      <c r="K11" s="45">
        <f t="shared" si="0"/>
        <v>7</v>
      </c>
      <c r="L11" s="6">
        <f t="shared" si="1"/>
        <v>7</v>
      </c>
    </row>
    <row r="12" spans="1:12" ht="13.5" thickBot="1">
      <c r="A12" s="2">
        <f t="shared" si="2"/>
        <v>5.5</v>
      </c>
      <c r="B12" s="59" t="s">
        <v>81</v>
      </c>
      <c r="C12" s="65">
        <v>6</v>
      </c>
      <c r="D12" s="65">
        <v>7</v>
      </c>
      <c r="E12" s="65">
        <v>5</v>
      </c>
      <c r="F12" s="65">
        <v>5</v>
      </c>
      <c r="G12" s="65">
        <v>4</v>
      </c>
      <c r="H12" s="87">
        <v>8</v>
      </c>
      <c r="I12" s="65">
        <v>4</v>
      </c>
      <c r="J12" s="65">
        <v>5</v>
      </c>
      <c r="K12" s="45">
        <f t="shared" si="0"/>
        <v>5.5</v>
      </c>
      <c r="L12" s="6">
        <f t="shared" si="1"/>
        <v>6</v>
      </c>
    </row>
    <row r="13" spans="1:12" ht="12.75">
      <c r="A13" s="2">
        <f t="shared" si="2"/>
        <v>7.625</v>
      </c>
      <c r="B13" s="60" t="s">
        <v>82</v>
      </c>
      <c r="C13" s="24">
        <v>10</v>
      </c>
      <c r="D13" s="24">
        <v>7</v>
      </c>
      <c r="E13" s="24">
        <v>10</v>
      </c>
      <c r="F13" s="24">
        <v>7</v>
      </c>
      <c r="G13" s="24">
        <v>7</v>
      </c>
      <c r="H13" s="84">
        <v>10</v>
      </c>
      <c r="I13" s="24">
        <v>5</v>
      </c>
      <c r="J13" s="24">
        <v>5</v>
      </c>
      <c r="K13" s="45">
        <f t="shared" si="0"/>
        <v>7.625</v>
      </c>
      <c r="L13" s="6">
        <f t="shared" si="1"/>
        <v>8</v>
      </c>
    </row>
    <row r="14" spans="1:12" ht="12.75">
      <c r="A14" s="2">
        <f t="shared" si="2"/>
        <v>4.5</v>
      </c>
      <c r="B14" s="58" t="s">
        <v>83</v>
      </c>
      <c r="C14" s="1">
        <v>5</v>
      </c>
      <c r="D14" s="1">
        <v>4</v>
      </c>
      <c r="E14" s="1">
        <v>3</v>
      </c>
      <c r="F14" s="1">
        <v>3</v>
      </c>
      <c r="G14" s="1">
        <v>5</v>
      </c>
      <c r="H14" s="57">
        <v>6</v>
      </c>
      <c r="I14" s="1">
        <v>6</v>
      </c>
      <c r="J14" s="1">
        <v>4</v>
      </c>
      <c r="K14" s="45">
        <f t="shared" si="0"/>
        <v>4.5</v>
      </c>
      <c r="L14" s="6">
        <f t="shared" si="1"/>
        <v>5</v>
      </c>
    </row>
    <row r="15" spans="1:12" ht="12.75">
      <c r="A15" s="2">
        <f t="shared" si="2"/>
        <v>6.25</v>
      </c>
      <c r="B15" s="58" t="s">
        <v>84</v>
      </c>
      <c r="C15" s="1">
        <v>7</v>
      </c>
      <c r="D15" s="1">
        <v>8</v>
      </c>
      <c r="E15" s="1">
        <v>9</v>
      </c>
      <c r="F15" s="1">
        <v>5</v>
      </c>
      <c r="G15" s="1">
        <v>5</v>
      </c>
      <c r="H15" s="57">
        <v>8</v>
      </c>
      <c r="I15" s="1">
        <v>4</v>
      </c>
      <c r="J15" s="1">
        <v>4</v>
      </c>
      <c r="K15" s="45">
        <f t="shared" si="0"/>
        <v>6.25</v>
      </c>
      <c r="L15" s="6">
        <f t="shared" si="1"/>
        <v>6</v>
      </c>
    </row>
    <row r="16" spans="1:12" ht="12.75">
      <c r="A16" s="2">
        <f t="shared" si="2"/>
        <v>5.875</v>
      </c>
      <c r="B16" s="58" t="s">
        <v>85</v>
      </c>
      <c r="C16" s="1">
        <v>10</v>
      </c>
      <c r="D16" s="1">
        <v>6</v>
      </c>
      <c r="E16" s="1">
        <v>7</v>
      </c>
      <c r="F16" s="1">
        <v>4</v>
      </c>
      <c r="G16" s="1">
        <v>4</v>
      </c>
      <c r="H16" s="57">
        <v>8</v>
      </c>
      <c r="I16" s="1">
        <v>4</v>
      </c>
      <c r="J16" s="1">
        <v>4</v>
      </c>
      <c r="K16" s="45">
        <f t="shared" si="0"/>
        <v>5.875</v>
      </c>
      <c r="L16" s="6">
        <f t="shared" si="1"/>
        <v>6</v>
      </c>
    </row>
    <row r="17" spans="1:12" ht="12.75">
      <c r="A17" s="2">
        <f t="shared" si="2"/>
        <v>5.25</v>
      </c>
      <c r="B17" s="58" t="s">
        <v>86</v>
      </c>
      <c r="C17" s="1">
        <v>2</v>
      </c>
      <c r="D17" s="1">
        <v>2</v>
      </c>
      <c r="E17" s="1">
        <v>9</v>
      </c>
      <c r="F17" s="1">
        <v>7</v>
      </c>
      <c r="G17" s="1">
        <v>4</v>
      </c>
      <c r="H17" s="57">
        <v>6</v>
      </c>
      <c r="I17" s="1">
        <v>5</v>
      </c>
      <c r="J17" s="1">
        <v>7</v>
      </c>
      <c r="K17" s="45">
        <f t="shared" si="0"/>
        <v>5.25</v>
      </c>
      <c r="L17" s="6">
        <f t="shared" si="1"/>
        <v>5</v>
      </c>
    </row>
    <row r="18" spans="1:12" ht="12.75">
      <c r="A18" s="2">
        <f t="shared" si="2"/>
        <v>8.5</v>
      </c>
      <c r="B18" s="58" t="s">
        <v>87</v>
      </c>
      <c r="C18" s="1">
        <v>10</v>
      </c>
      <c r="D18" s="1">
        <v>8</v>
      </c>
      <c r="E18" s="1">
        <v>10</v>
      </c>
      <c r="F18" s="1">
        <v>6</v>
      </c>
      <c r="G18" s="1">
        <v>9</v>
      </c>
      <c r="H18" s="57">
        <v>9</v>
      </c>
      <c r="I18" s="1">
        <v>7</v>
      </c>
      <c r="J18" s="1">
        <v>9</v>
      </c>
      <c r="K18" s="45">
        <f t="shared" si="0"/>
        <v>8.5</v>
      </c>
      <c r="L18" s="6">
        <f t="shared" si="1"/>
        <v>9</v>
      </c>
    </row>
    <row r="19" spans="1:12" ht="12.75">
      <c r="A19" s="2">
        <f t="shared" si="2"/>
        <v>3.875</v>
      </c>
      <c r="B19" s="58" t="s">
        <v>88</v>
      </c>
      <c r="C19" s="1">
        <v>5</v>
      </c>
      <c r="D19" s="1">
        <v>3</v>
      </c>
      <c r="E19" s="1">
        <v>3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45">
        <f t="shared" si="0"/>
        <v>3.875</v>
      </c>
      <c r="L19" s="6">
        <f t="shared" si="1"/>
        <v>4</v>
      </c>
    </row>
    <row r="20" spans="1:12" ht="12.75">
      <c r="A20" s="2">
        <f t="shared" si="2"/>
        <v>5.25</v>
      </c>
      <c r="B20" s="58" t="s">
        <v>89</v>
      </c>
      <c r="C20" s="1">
        <v>1</v>
      </c>
      <c r="D20" s="1">
        <v>4</v>
      </c>
      <c r="E20" s="1">
        <v>7</v>
      </c>
      <c r="F20" s="1">
        <v>9</v>
      </c>
      <c r="G20" s="1">
        <v>9</v>
      </c>
      <c r="H20" s="57">
        <v>4</v>
      </c>
      <c r="I20" s="1">
        <v>4</v>
      </c>
      <c r="J20" s="1">
        <v>4</v>
      </c>
      <c r="K20" s="45">
        <f t="shared" si="0"/>
        <v>5.25</v>
      </c>
      <c r="L20" s="6">
        <f t="shared" si="1"/>
        <v>5</v>
      </c>
    </row>
    <row r="21" spans="1:12" ht="12.75">
      <c r="A21" s="2">
        <f t="shared" si="2"/>
        <v>5.625</v>
      </c>
      <c r="B21" s="58" t="s">
        <v>90</v>
      </c>
      <c r="C21" s="1">
        <v>5</v>
      </c>
      <c r="D21" s="1">
        <v>9</v>
      </c>
      <c r="E21" s="1">
        <v>8</v>
      </c>
      <c r="F21" s="1">
        <v>4</v>
      </c>
      <c r="G21" s="1">
        <v>4</v>
      </c>
      <c r="H21" s="1">
        <v>7</v>
      </c>
      <c r="I21" s="1">
        <v>4</v>
      </c>
      <c r="J21" s="1">
        <v>4</v>
      </c>
      <c r="K21" s="45">
        <f t="shared" si="0"/>
        <v>5.625</v>
      </c>
      <c r="L21" s="6">
        <f t="shared" si="1"/>
        <v>6</v>
      </c>
    </row>
    <row r="22" spans="1:12" ht="12.75">
      <c r="A22" s="2">
        <f t="shared" si="2"/>
        <v>4.75</v>
      </c>
      <c r="B22" s="58" t="s">
        <v>91</v>
      </c>
      <c r="C22" s="1">
        <v>6</v>
      </c>
      <c r="D22" s="1">
        <v>6</v>
      </c>
      <c r="E22" s="1">
        <v>3</v>
      </c>
      <c r="F22" s="1">
        <v>4</v>
      </c>
      <c r="G22" s="1">
        <v>4</v>
      </c>
      <c r="H22" s="1">
        <v>7</v>
      </c>
      <c r="I22" s="1">
        <v>4</v>
      </c>
      <c r="J22" s="1">
        <v>4</v>
      </c>
      <c r="K22" s="45">
        <f t="shared" si="0"/>
        <v>4.75</v>
      </c>
      <c r="L22" s="6">
        <f t="shared" si="1"/>
        <v>5</v>
      </c>
    </row>
    <row r="23" spans="1:12" ht="12.75">
      <c r="A23" s="2">
        <f t="shared" si="2"/>
        <v>3.625</v>
      </c>
      <c r="B23" s="88" t="s">
        <v>92</v>
      </c>
      <c r="C23" s="23">
        <v>2</v>
      </c>
      <c r="D23" s="23">
        <v>1</v>
      </c>
      <c r="E23" s="23">
        <v>1</v>
      </c>
      <c r="F23" s="23">
        <v>5</v>
      </c>
      <c r="G23" s="23">
        <v>5</v>
      </c>
      <c r="H23" s="94">
        <v>4</v>
      </c>
      <c r="I23" s="23">
        <v>5</v>
      </c>
      <c r="J23" s="23">
        <v>6</v>
      </c>
      <c r="K23" s="45">
        <f t="shared" si="0"/>
        <v>3.625</v>
      </c>
      <c r="L23" s="6">
        <f t="shared" si="1"/>
        <v>4</v>
      </c>
    </row>
    <row r="24" spans="1:12" ht="13.5" thickBot="1">
      <c r="A24" s="2">
        <f t="shared" si="2"/>
        <v>6.75</v>
      </c>
      <c r="B24" s="59" t="s">
        <v>93</v>
      </c>
      <c r="C24" s="65">
        <v>8</v>
      </c>
      <c r="D24" s="65">
        <v>9</v>
      </c>
      <c r="E24" s="65">
        <v>9</v>
      </c>
      <c r="F24" s="65">
        <v>6</v>
      </c>
      <c r="G24" s="65">
        <v>6</v>
      </c>
      <c r="H24" s="65">
        <v>6</v>
      </c>
      <c r="I24" s="65">
        <v>6</v>
      </c>
      <c r="J24" s="65">
        <v>4</v>
      </c>
      <c r="K24" s="69">
        <f t="shared" si="0"/>
        <v>6.75</v>
      </c>
      <c r="L24" s="6">
        <f t="shared" si="1"/>
        <v>7</v>
      </c>
    </row>
    <row r="25" spans="2:12" s="3" customFormat="1" ht="12.75">
      <c r="B25" s="4" t="s">
        <v>0</v>
      </c>
      <c r="C25" s="45">
        <f aca="true" t="shared" si="3" ref="C25:L25">AVERAGE(C1:C24)</f>
        <v>6.666666666666667</v>
      </c>
      <c r="D25" s="45">
        <f t="shared" si="3"/>
        <v>6.791666666666667</v>
      </c>
      <c r="E25" s="45">
        <f t="shared" si="3"/>
        <v>7.208333333333333</v>
      </c>
      <c r="F25" s="45">
        <f t="shared" si="3"/>
        <v>6.166666666666667</v>
      </c>
      <c r="G25" s="45">
        <f t="shared" si="3"/>
        <v>6.333333333333333</v>
      </c>
      <c r="H25" s="45">
        <f t="shared" si="3"/>
        <v>7.666666666666667</v>
      </c>
      <c r="I25" s="45">
        <f t="shared" si="3"/>
        <v>6</v>
      </c>
      <c r="J25" s="45">
        <f t="shared" si="3"/>
        <v>6.208333333333333</v>
      </c>
      <c r="K25" s="45">
        <f t="shared" si="3"/>
        <v>6.630208333333333</v>
      </c>
      <c r="L25" s="10">
        <f t="shared" si="3"/>
        <v>6.833333333333333</v>
      </c>
    </row>
    <row r="26" spans="2:12" s="3" customFormat="1" ht="12.75">
      <c r="B26" s="4">
        <v>24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36</v>
      </c>
      <c r="L26" s="7" t="s">
        <v>12</v>
      </c>
    </row>
    <row r="27" spans="2:12" ht="12.75">
      <c r="B27" s="53" t="s">
        <v>52</v>
      </c>
      <c r="C27" s="95" t="s">
        <v>54</v>
      </c>
      <c r="D27" s="96"/>
      <c r="E27" s="96"/>
      <c r="F27" s="96"/>
      <c r="G27" s="96"/>
      <c r="H27" s="97"/>
      <c r="I27" s="95" t="s">
        <v>53</v>
      </c>
      <c r="J27" s="96"/>
      <c r="K27" s="76">
        <f>L27/B26</f>
        <v>1</v>
      </c>
      <c r="L27" s="6">
        <f>COUNTIF(L1:L24,"&gt;3")</f>
        <v>24</v>
      </c>
    </row>
    <row r="28" spans="2:12" ht="12.75">
      <c r="B28" s="48" t="s">
        <v>51</v>
      </c>
      <c r="C28" s="49"/>
      <c r="D28" s="49"/>
      <c r="E28" s="49"/>
      <c r="F28" s="49"/>
      <c r="G28" s="49"/>
      <c r="H28" s="50"/>
      <c r="I28" s="50"/>
      <c r="J28" s="50"/>
      <c r="K28" s="76">
        <f>L28/B26</f>
        <v>0.4583333333333333</v>
      </c>
      <c r="L28" s="6">
        <f>COUNTIF(L1:L24,"&gt;6")</f>
        <v>11</v>
      </c>
    </row>
  </sheetData>
  <sheetProtection/>
  <mergeCells count="2">
    <mergeCell ref="C27:H27"/>
    <mergeCell ref="I27:J27"/>
  </mergeCells>
  <conditionalFormatting sqref="C25:L25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L1:L24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K1:K24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B1">
      <selection activeCell="K1" sqref="K1"/>
    </sheetView>
  </sheetViews>
  <sheetFormatPr defaultColWidth="9.00390625" defaultRowHeight="12.75"/>
  <cols>
    <col min="1" max="1" width="5.625" style="0" hidden="1" customWidth="1"/>
    <col min="2" max="2" width="20.625" style="0" customWidth="1"/>
    <col min="11" max="11" width="9.125" style="2" customWidth="1"/>
    <col min="12" max="12" width="9.125" style="9" customWidth="1"/>
  </cols>
  <sheetData>
    <row r="1" spans="1:15" ht="12.75">
      <c r="A1" s="2">
        <f aca="true" t="shared" si="0" ref="A1:A25">K1</f>
        <v>3.5</v>
      </c>
      <c r="B1" s="58" t="s">
        <v>156</v>
      </c>
      <c r="C1" s="1">
        <v>1</v>
      </c>
      <c r="D1" s="1">
        <v>1</v>
      </c>
      <c r="E1" s="1">
        <v>4</v>
      </c>
      <c r="F1" s="1">
        <v>4</v>
      </c>
      <c r="G1" s="1">
        <v>5</v>
      </c>
      <c r="H1" s="1">
        <v>5</v>
      </c>
      <c r="I1" s="1">
        <v>4</v>
      </c>
      <c r="J1" s="1">
        <v>4</v>
      </c>
      <c r="K1" s="45">
        <f aca="true" t="shared" si="1" ref="K1:K25">AVERAGE(C1:J1)</f>
        <v>3.5</v>
      </c>
      <c r="L1" s="6">
        <f aca="true" t="shared" si="2" ref="L1:L25">ROUND(K1,0)</f>
        <v>4</v>
      </c>
      <c r="M1" s="1" t="s">
        <v>45</v>
      </c>
      <c r="N1" s="1">
        <f>COUNTIF(L1:L25,"&gt;8")</f>
        <v>6</v>
      </c>
      <c r="O1" s="80">
        <f>N1/$B$27</f>
        <v>0.24</v>
      </c>
    </row>
    <row r="2" spans="1:15" ht="12.75">
      <c r="A2" s="2">
        <f t="shared" si="0"/>
        <v>8.875</v>
      </c>
      <c r="B2" s="58" t="s">
        <v>157</v>
      </c>
      <c r="C2" s="1">
        <v>10</v>
      </c>
      <c r="D2" s="1">
        <v>10</v>
      </c>
      <c r="E2" s="1">
        <v>4</v>
      </c>
      <c r="F2" s="1">
        <v>10</v>
      </c>
      <c r="G2" s="1">
        <v>10</v>
      </c>
      <c r="H2" s="1">
        <v>9</v>
      </c>
      <c r="I2" s="1">
        <v>9</v>
      </c>
      <c r="J2" s="1">
        <v>9</v>
      </c>
      <c r="K2" s="45">
        <f t="shared" si="1"/>
        <v>8.875</v>
      </c>
      <c r="L2" s="6">
        <f t="shared" si="2"/>
        <v>9</v>
      </c>
      <c r="M2" s="1" t="s">
        <v>46</v>
      </c>
      <c r="N2" s="79">
        <f>COUNTIF(L1:L25,7)+COUNTIF(L1:L25,8)</f>
        <v>7</v>
      </c>
      <c r="O2" s="80">
        <f>N2/$B$27</f>
        <v>0.28</v>
      </c>
    </row>
    <row r="3" spans="1:15" ht="12.75">
      <c r="A3" s="2">
        <f t="shared" si="0"/>
        <v>2.375</v>
      </c>
      <c r="B3" s="58" t="s">
        <v>158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6</v>
      </c>
      <c r="I3" s="1">
        <v>4</v>
      </c>
      <c r="J3" s="1">
        <v>4</v>
      </c>
      <c r="K3" s="45">
        <f t="shared" si="1"/>
        <v>2.375</v>
      </c>
      <c r="L3" s="6">
        <f t="shared" si="2"/>
        <v>2</v>
      </c>
      <c r="M3" s="1" t="s">
        <v>47</v>
      </c>
      <c r="N3" s="79">
        <f>COUNTIF(L1:L25,4)+COUNTIF(L1:L25,5)+COUNTIF(L1:L25,6)</f>
        <v>10</v>
      </c>
      <c r="O3" s="80">
        <f>N3/$B$27</f>
        <v>0.4</v>
      </c>
    </row>
    <row r="4" spans="1:15" ht="12.75">
      <c r="A4" s="2">
        <f t="shared" si="0"/>
        <v>5.25</v>
      </c>
      <c r="B4" s="58" t="s">
        <v>159</v>
      </c>
      <c r="C4" s="1">
        <v>7</v>
      </c>
      <c r="D4" s="1">
        <v>7</v>
      </c>
      <c r="E4" s="1">
        <v>8</v>
      </c>
      <c r="F4" s="1">
        <v>4</v>
      </c>
      <c r="G4" s="1">
        <v>1</v>
      </c>
      <c r="H4" s="1">
        <v>6</v>
      </c>
      <c r="I4" s="1">
        <v>5</v>
      </c>
      <c r="J4" s="1">
        <v>4</v>
      </c>
      <c r="K4" s="45">
        <f t="shared" si="1"/>
        <v>5.25</v>
      </c>
      <c r="L4" s="6">
        <f t="shared" si="2"/>
        <v>5</v>
      </c>
      <c r="M4" s="1" t="s">
        <v>48</v>
      </c>
      <c r="N4" s="1">
        <f>COUNTIF(L1:L25,"&lt;4")</f>
        <v>2</v>
      </c>
      <c r="O4" s="80">
        <f>N4/$B$27</f>
        <v>0.08</v>
      </c>
    </row>
    <row r="5" spans="1:15" ht="12.75">
      <c r="A5" s="2">
        <f t="shared" si="0"/>
        <v>5.5</v>
      </c>
      <c r="B5" s="58" t="s">
        <v>160</v>
      </c>
      <c r="C5" s="1">
        <v>9</v>
      </c>
      <c r="D5" s="1">
        <v>9</v>
      </c>
      <c r="E5" s="1">
        <v>4</v>
      </c>
      <c r="F5" s="1">
        <v>2</v>
      </c>
      <c r="G5" s="1">
        <v>1</v>
      </c>
      <c r="H5" s="1">
        <v>5</v>
      </c>
      <c r="I5" s="1">
        <v>7</v>
      </c>
      <c r="J5" s="1">
        <v>7</v>
      </c>
      <c r="K5" s="45">
        <f t="shared" si="1"/>
        <v>5.5</v>
      </c>
      <c r="L5" s="6">
        <f t="shared" si="2"/>
        <v>6</v>
      </c>
      <c r="M5" s="81" t="s">
        <v>49</v>
      </c>
      <c r="N5" s="1">
        <f>$B$27-SUM(N1:N4)</f>
        <v>0</v>
      </c>
      <c r="O5" s="80">
        <f>N5/$B$27</f>
        <v>0</v>
      </c>
    </row>
    <row r="6" spans="1:12" ht="12.75">
      <c r="A6" s="2">
        <f t="shared" si="0"/>
        <v>7</v>
      </c>
      <c r="B6" s="58" t="s">
        <v>161</v>
      </c>
      <c r="C6" s="1">
        <v>9</v>
      </c>
      <c r="D6" s="1">
        <v>9</v>
      </c>
      <c r="E6" s="1">
        <v>4</v>
      </c>
      <c r="F6" s="1">
        <v>7</v>
      </c>
      <c r="G6" s="1">
        <v>4</v>
      </c>
      <c r="H6" s="1">
        <v>9</v>
      </c>
      <c r="I6" s="1">
        <v>9</v>
      </c>
      <c r="J6" s="1">
        <v>5</v>
      </c>
      <c r="K6" s="45">
        <f t="shared" si="1"/>
        <v>7</v>
      </c>
      <c r="L6" s="6">
        <f t="shared" si="2"/>
        <v>7</v>
      </c>
    </row>
    <row r="7" spans="1:12" ht="12.75">
      <c r="A7" s="2">
        <f t="shared" si="0"/>
        <v>4.625</v>
      </c>
      <c r="B7" s="58" t="s">
        <v>162</v>
      </c>
      <c r="C7" s="1">
        <v>9</v>
      </c>
      <c r="D7" s="1">
        <v>1</v>
      </c>
      <c r="E7" s="1">
        <v>5</v>
      </c>
      <c r="F7" s="1">
        <v>4</v>
      </c>
      <c r="G7" s="1">
        <v>2</v>
      </c>
      <c r="H7" s="1">
        <v>6</v>
      </c>
      <c r="I7" s="1">
        <v>6</v>
      </c>
      <c r="J7" s="1">
        <v>4</v>
      </c>
      <c r="K7" s="45">
        <f t="shared" si="1"/>
        <v>4.625</v>
      </c>
      <c r="L7" s="6">
        <f t="shared" si="2"/>
        <v>5</v>
      </c>
    </row>
    <row r="8" spans="1:12" ht="12.75">
      <c r="A8" s="2">
        <f t="shared" si="0"/>
        <v>2</v>
      </c>
      <c r="B8" s="58" t="s">
        <v>163</v>
      </c>
      <c r="C8" s="57">
        <v>1</v>
      </c>
      <c r="D8" s="57">
        <v>1</v>
      </c>
      <c r="E8" s="1">
        <v>1</v>
      </c>
      <c r="F8" s="1">
        <v>1</v>
      </c>
      <c r="G8" s="1">
        <v>1</v>
      </c>
      <c r="H8" s="57">
        <v>1</v>
      </c>
      <c r="I8" s="1">
        <v>6</v>
      </c>
      <c r="J8" s="1">
        <v>4</v>
      </c>
      <c r="K8" s="45">
        <f t="shared" si="1"/>
        <v>2</v>
      </c>
      <c r="L8" s="6">
        <f t="shared" si="2"/>
        <v>2</v>
      </c>
    </row>
    <row r="9" spans="1:12" ht="12.75">
      <c r="A9" s="2">
        <f t="shared" si="0"/>
        <v>9.625</v>
      </c>
      <c r="B9" s="58" t="s">
        <v>164</v>
      </c>
      <c r="C9" s="1">
        <v>10</v>
      </c>
      <c r="D9" s="1">
        <v>10</v>
      </c>
      <c r="E9" s="1">
        <v>10</v>
      </c>
      <c r="F9" s="1">
        <v>9</v>
      </c>
      <c r="G9" s="1">
        <v>9</v>
      </c>
      <c r="H9" s="1">
        <v>10</v>
      </c>
      <c r="I9" s="1">
        <v>10</v>
      </c>
      <c r="J9" s="1">
        <v>9</v>
      </c>
      <c r="K9" s="45">
        <f t="shared" si="1"/>
        <v>9.625</v>
      </c>
      <c r="L9" s="6">
        <f t="shared" si="2"/>
        <v>10</v>
      </c>
    </row>
    <row r="10" spans="1:12" ht="12.75">
      <c r="A10" s="2">
        <f t="shared" si="0"/>
        <v>4.875</v>
      </c>
      <c r="B10" s="58" t="s">
        <v>165</v>
      </c>
      <c r="C10" s="1">
        <v>6</v>
      </c>
      <c r="D10" s="1">
        <v>6</v>
      </c>
      <c r="E10" s="1">
        <v>2</v>
      </c>
      <c r="F10" s="1">
        <v>5</v>
      </c>
      <c r="G10" s="1">
        <v>1</v>
      </c>
      <c r="H10" s="1">
        <v>8</v>
      </c>
      <c r="I10" s="1">
        <v>6</v>
      </c>
      <c r="J10" s="1">
        <v>5</v>
      </c>
      <c r="K10" s="45">
        <f t="shared" si="1"/>
        <v>4.875</v>
      </c>
      <c r="L10" s="6">
        <f t="shared" si="2"/>
        <v>5</v>
      </c>
    </row>
    <row r="11" spans="1:12" ht="12.75">
      <c r="A11" s="2">
        <f t="shared" si="0"/>
        <v>5.625</v>
      </c>
      <c r="B11" s="58" t="s">
        <v>166</v>
      </c>
      <c r="C11" s="1">
        <v>9</v>
      </c>
      <c r="D11" s="1">
        <v>6</v>
      </c>
      <c r="E11" s="1">
        <v>1</v>
      </c>
      <c r="F11" s="1">
        <v>4</v>
      </c>
      <c r="G11" s="1">
        <v>1</v>
      </c>
      <c r="H11" s="1">
        <v>7</v>
      </c>
      <c r="I11" s="1">
        <v>9</v>
      </c>
      <c r="J11" s="1">
        <v>8</v>
      </c>
      <c r="K11" s="45">
        <f t="shared" si="1"/>
        <v>5.625</v>
      </c>
      <c r="L11" s="6">
        <f t="shared" si="2"/>
        <v>6</v>
      </c>
    </row>
    <row r="12" spans="1:12" ht="13.5" thickBot="1">
      <c r="A12" s="2">
        <f t="shared" si="0"/>
        <v>7.125</v>
      </c>
      <c r="B12" s="59" t="s">
        <v>167</v>
      </c>
      <c r="C12" s="65">
        <v>7</v>
      </c>
      <c r="D12" s="65">
        <v>8</v>
      </c>
      <c r="E12" s="65">
        <v>8</v>
      </c>
      <c r="F12" s="65">
        <v>4</v>
      </c>
      <c r="G12" s="65">
        <v>4</v>
      </c>
      <c r="H12" s="65">
        <v>9</v>
      </c>
      <c r="I12" s="65">
        <v>8</v>
      </c>
      <c r="J12" s="65">
        <v>9</v>
      </c>
      <c r="K12" s="69">
        <f t="shared" si="1"/>
        <v>7.125</v>
      </c>
      <c r="L12" s="67">
        <f t="shared" si="2"/>
        <v>7</v>
      </c>
    </row>
    <row r="13" spans="1:12" ht="12.75">
      <c r="A13" s="2">
        <f t="shared" si="0"/>
        <v>6.5</v>
      </c>
      <c r="B13" s="60" t="s">
        <v>168</v>
      </c>
      <c r="C13" s="24">
        <v>6</v>
      </c>
      <c r="D13" s="24">
        <v>7</v>
      </c>
      <c r="E13" s="24">
        <v>7</v>
      </c>
      <c r="F13" s="24">
        <v>7</v>
      </c>
      <c r="G13" s="24">
        <v>7</v>
      </c>
      <c r="H13" s="24">
        <v>7</v>
      </c>
      <c r="I13" s="24">
        <v>5</v>
      </c>
      <c r="J13" s="24">
        <v>6</v>
      </c>
      <c r="K13" s="64">
        <f t="shared" si="1"/>
        <v>6.5</v>
      </c>
      <c r="L13" s="62">
        <f t="shared" si="2"/>
        <v>7</v>
      </c>
    </row>
    <row r="14" spans="1:12" ht="12.75">
      <c r="A14" s="2">
        <f t="shared" si="0"/>
        <v>5</v>
      </c>
      <c r="B14" s="60" t="s">
        <v>169</v>
      </c>
      <c r="C14" s="24">
        <v>1</v>
      </c>
      <c r="D14" s="24">
        <v>1</v>
      </c>
      <c r="E14" s="24">
        <v>8</v>
      </c>
      <c r="F14" s="24">
        <v>6</v>
      </c>
      <c r="G14" s="24">
        <v>3</v>
      </c>
      <c r="H14" s="24">
        <v>8</v>
      </c>
      <c r="I14" s="24">
        <v>7</v>
      </c>
      <c r="J14" s="24">
        <v>6</v>
      </c>
      <c r="K14" s="64">
        <f t="shared" si="1"/>
        <v>5</v>
      </c>
      <c r="L14" s="62">
        <f t="shared" si="2"/>
        <v>5</v>
      </c>
    </row>
    <row r="15" spans="1:12" ht="12.75">
      <c r="A15" s="2"/>
      <c r="B15" s="60" t="s">
        <v>242</v>
      </c>
      <c r="C15" s="24">
        <v>3</v>
      </c>
      <c r="D15" s="24">
        <v>1</v>
      </c>
      <c r="E15" s="24">
        <v>1</v>
      </c>
      <c r="F15" s="24">
        <v>7</v>
      </c>
      <c r="G15" s="24">
        <v>4</v>
      </c>
      <c r="H15" s="24">
        <v>8</v>
      </c>
      <c r="I15" s="24">
        <v>7</v>
      </c>
      <c r="J15" s="24">
        <v>6</v>
      </c>
      <c r="K15" s="64">
        <f t="shared" si="1"/>
        <v>4.625</v>
      </c>
      <c r="L15" s="62">
        <f t="shared" si="2"/>
        <v>5</v>
      </c>
    </row>
    <row r="16" spans="1:12" ht="12.75">
      <c r="A16" s="2">
        <f t="shared" si="0"/>
        <v>9.5</v>
      </c>
      <c r="B16" s="58" t="s">
        <v>170</v>
      </c>
      <c r="C16" s="1">
        <v>10</v>
      </c>
      <c r="D16" s="1">
        <v>9</v>
      </c>
      <c r="E16" s="1">
        <v>10</v>
      </c>
      <c r="F16" s="1">
        <v>10</v>
      </c>
      <c r="G16" s="1">
        <v>8</v>
      </c>
      <c r="H16" s="1">
        <v>10</v>
      </c>
      <c r="I16" s="1">
        <v>9</v>
      </c>
      <c r="J16" s="1">
        <v>10</v>
      </c>
      <c r="K16" s="45">
        <f t="shared" si="1"/>
        <v>9.5</v>
      </c>
      <c r="L16" s="6">
        <f t="shared" si="2"/>
        <v>10</v>
      </c>
    </row>
    <row r="17" spans="1:12" ht="12.75">
      <c r="A17" s="2">
        <f t="shared" si="0"/>
        <v>8.875</v>
      </c>
      <c r="B17" s="58" t="s">
        <v>171</v>
      </c>
      <c r="C17" s="1">
        <v>9</v>
      </c>
      <c r="D17" s="1">
        <v>10</v>
      </c>
      <c r="E17" s="1">
        <v>10</v>
      </c>
      <c r="F17" s="1">
        <v>9</v>
      </c>
      <c r="G17" s="1">
        <v>8</v>
      </c>
      <c r="H17" s="1">
        <v>8</v>
      </c>
      <c r="I17" s="1">
        <v>9</v>
      </c>
      <c r="J17" s="1">
        <v>8</v>
      </c>
      <c r="K17" s="45">
        <f t="shared" si="1"/>
        <v>8.875</v>
      </c>
      <c r="L17" s="6">
        <f t="shared" si="2"/>
        <v>9</v>
      </c>
    </row>
    <row r="18" spans="1:12" ht="12.75">
      <c r="A18" s="2">
        <f t="shared" si="0"/>
        <v>7.75</v>
      </c>
      <c r="B18" s="58" t="s">
        <v>172</v>
      </c>
      <c r="C18" s="1">
        <v>10</v>
      </c>
      <c r="D18" s="1">
        <v>9</v>
      </c>
      <c r="E18" s="1">
        <v>10</v>
      </c>
      <c r="F18" s="1">
        <v>4</v>
      </c>
      <c r="G18" s="1">
        <v>4</v>
      </c>
      <c r="H18" s="1">
        <v>9</v>
      </c>
      <c r="I18" s="1">
        <v>7</v>
      </c>
      <c r="J18" s="1">
        <v>9</v>
      </c>
      <c r="K18" s="45">
        <f t="shared" si="1"/>
        <v>7.75</v>
      </c>
      <c r="L18" s="6">
        <f t="shared" si="2"/>
        <v>8</v>
      </c>
    </row>
    <row r="19" spans="1:12" ht="12.75">
      <c r="A19" s="2">
        <f t="shared" si="0"/>
        <v>8.5</v>
      </c>
      <c r="B19" s="58" t="s">
        <v>173</v>
      </c>
      <c r="C19" s="1">
        <v>10</v>
      </c>
      <c r="D19" s="1">
        <v>9</v>
      </c>
      <c r="E19" s="1">
        <v>10</v>
      </c>
      <c r="F19" s="1">
        <v>6</v>
      </c>
      <c r="G19" s="1">
        <v>5</v>
      </c>
      <c r="H19" s="1">
        <v>10</v>
      </c>
      <c r="I19" s="1">
        <v>9</v>
      </c>
      <c r="J19" s="1">
        <v>9</v>
      </c>
      <c r="K19" s="45">
        <f t="shared" si="1"/>
        <v>8.5</v>
      </c>
      <c r="L19" s="6">
        <f t="shared" si="2"/>
        <v>9</v>
      </c>
    </row>
    <row r="20" spans="1:12" ht="12.75">
      <c r="A20" s="2">
        <f t="shared" si="0"/>
        <v>9.625</v>
      </c>
      <c r="B20" s="58" t="s">
        <v>174</v>
      </c>
      <c r="C20" s="1">
        <v>9</v>
      </c>
      <c r="D20" s="1">
        <v>10</v>
      </c>
      <c r="E20" s="1">
        <v>10</v>
      </c>
      <c r="F20" s="1">
        <v>10</v>
      </c>
      <c r="G20" s="1">
        <v>8</v>
      </c>
      <c r="H20" s="1">
        <v>10</v>
      </c>
      <c r="I20" s="1">
        <v>10</v>
      </c>
      <c r="J20" s="1">
        <v>10</v>
      </c>
      <c r="K20" s="45">
        <f t="shared" si="1"/>
        <v>9.625</v>
      </c>
      <c r="L20" s="6">
        <f t="shared" si="2"/>
        <v>10</v>
      </c>
    </row>
    <row r="21" spans="1:12" ht="12.75">
      <c r="A21" s="2">
        <f t="shared" si="0"/>
        <v>6.875</v>
      </c>
      <c r="B21" s="58" t="s">
        <v>175</v>
      </c>
      <c r="C21" s="1">
        <v>7</v>
      </c>
      <c r="D21" s="1">
        <v>9</v>
      </c>
      <c r="E21" s="57">
        <v>4</v>
      </c>
      <c r="F21" s="1">
        <v>7</v>
      </c>
      <c r="G21" s="1">
        <v>5</v>
      </c>
      <c r="H21" s="1">
        <v>9</v>
      </c>
      <c r="I21" s="1">
        <v>8</v>
      </c>
      <c r="J21" s="1">
        <v>6</v>
      </c>
      <c r="K21" s="45">
        <f t="shared" si="1"/>
        <v>6.875</v>
      </c>
      <c r="L21" s="6">
        <f t="shared" si="2"/>
        <v>7</v>
      </c>
    </row>
    <row r="22" spans="1:12" ht="12.75">
      <c r="A22" s="2">
        <f t="shared" si="0"/>
        <v>7.5</v>
      </c>
      <c r="B22" s="58" t="s">
        <v>176</v>
      </c>
      <c r="C22" s="1">
        <v>8</v>
      </c>
      <c r="D22" s="1">
        <v>5</v>
      </c>
      <c r="E22" s="1">
        <v>8</v>
      </c>
      <c r="F22" s="1">
        <v>7</v>
      </c>
      <c r="G22" s="1">
        <v>9</v>
      </c>
      <c r="H22" s="1">
        <v>10</v>
      </c>
      <c r="I22" s="1">
        <v>8</v>
      </c>
      <c r="J22" s="1">
        <v>5</v>
      </c>
      <c r="K22" s="45">
        <f t="shared" si="1"/>
        <v>7.5</v>
      </c>
      <c r="L22" s="6">
        <f t="shared" si="2"/>
        <v>8</v>
      </c>
    </row>
    <row r="23" spans="1:12" ht="12.75">
      <c r="A23" s="2">
        <f t="shared" si="0"/>
        <v>7.5</v>
      </c>
      <c r="B23" s="58" t="s">
        <v>177</v>
      </c>
      <c r="C23" s="1">
        <v>8</v>
      </c>
      <c r="D23" s="1">
        <v>7</v>
      </c>
      <c r="E23" s="1">
        <v>5</v>
      </c>
      <c r="F23" s="1">
        <v>7</v>
      </c>
      <c r="G23" s="1">
        <v>7</v>
      </c>
      <c r="H23" s="1">
        <v>10</v>
      </c>
      <c r="I23" s="1">
        <v>9</v>
      </c>
      <c r="J23" s="1">
        <v>7</v>
      </c>
      <c r="K23" s="45">
        <f t="shared" si="1"/>
        <v>7.5</v>
      </c>
      <c r="L23" s="6">
        <f t="shared" si="2"/>
        <v>8</v>
      </c>
    </row>
    <row r="24" spans="1:12" ht="12.75">
      <c r="A24" s="2">
        <f t="shared" si="0"/>
        <v>5.5</v>
      </c>
      <c r="B24" s="58" t="s">
        <v>178</v>
      </c>
      <c r="C24" s="1">
        <v>4</v>
      </c>
      <c r="D24" s="1">
        <v>1</v>
      </c>
      <c r="E24" s="1">
        <v>8</v>
      </c>
      <c r="F24" s="1">
        <v>4</v>
      </c>
      <c r="G24" s="1">
        <v>4</v>
      </c>
      <c r="H24" s="1">
        <v>7</v>
      </c>
      <c r="I24" s="1">
        <v>7</v>
      </c>
      <c r="J24" s="1">
        <v>9</v>
      </c>
      <c r="K24" s="45">
        <f t="shared" si="1"/>
        <v>5.5</v>
      </c>
      <c r="L24" s="6">
        <f t="shared" si="2"/>
        <v>6</v>
      </c>
    </row>
    <row r="25" spans="1:12" ht="12.75">
      <c r="A25" s="2">
        <f t="shared" si="0"/>
        <v>6</v>
      </c>
      <c r="B25" s="58" t="s">
        <v>179</v>
      </c>
      <c r="C25" s="1">
        <v>9</v>
      </c>
      <c r="D25" s="1">
        <v>6</v>
      </c>
      <c r="E25" s="1">
        <v>5</v>
      </c>
      <c r="F25" s="89">
        <v>5</v>
      </c>
      <c r="G25" s="1">
        <v>4</v>
      </c>
      <c r="H25" s="1">
        <v>4</v>
      </c>
      <c r="I25" s="1">
        <v>8</v>
      </c>
      <c r="J25" s="1">
        <v>7</v>
      </c>
      <c r="K25" s="45">
        <f t="shared" si="1"/>
        <v>6</v>
      </c>
      <c r="L25" s="6">
        <f t="shared" si="2"/>
        <v>6</v>
      </c>
    </row>
    <row r="26" spans="2:12" s="3" customFormat="1" ht="12.75">
      <c r="B26" s="4" t="s">
        <v>0</v>
      </c>
      <c r="C26" s="45">
        <f aca="true" t="shared" si="3" ref="C26:L26">AVERAGE(C1:C25)</f>
        <v>6.92</v>
      </c>
      <c r="D26" s="45">
        <f t="shared" si="3"/>
        <v>6.12</v>
      </c>
      <c r="E26" s="45">
        <f t="shared" si="3"/>
        <v>5.92</v>
      </c>
      <c r="F26" s="45">
        <f t="shared" si="3"/>
        <v>5.76</v>
      </c>
      <c r="G26" s="45">
        <f t="shared" si="3"/>
        <v>4.64</v>
      </c>
      <c r="H26" s="45">
        <f t="shared" si="3"/>
        <v>7.64</v>
      </c>
      <c r="I26" s="45">
        <f t="shared" si="3"/>
        <v>7.44</v>
      </c>
      <c r="J26" s="45">
        <f t="shared" si="3"/>
        <v>6.8</v>
      </c>
      <c r="K26" s="45">
        <f t="shared" si="3"/>
        <v>6.405</v>
      </c>
      <c r="L26" s="10">
        <f t="shared" si="3"/>
        <v>6.64</v>
      </c>
    </row>
    <row r="27" spans="2:12" s="3" customFormat="1" ht="12.75">
      <c r="B27" s="46">
        <v>25</v>
      </c>
      <c r="C27" s="5" t="s">
        <v>4</v>
      </c>
      <c r="D27" s="5" t="s">
        <v>5</v>
      </c>
      <c r="E27" s="5" t="s">
        <v>6</v>
      </c>
      <c r="F27" s="5" t="s">
        <v>7</v>
      </c>
      <c r="G27" s="5" t="s">
        <v>8</v>
      </c>
      <c r="H27" s="5" t="s">
        <v>9</v>
      </c>
      <c r="I27" s="5" t="s">
        <v>10</v>
      </c>
      <c r="J27" s="5" t="s">
        <v>11</v>
      </c>
      <c r="K27" s="7" t="s">
        <v>36</v>
      </c>
      <c r="L27" s="7" t="s">
        <v>33</v>
      </c>
    </row>
    <row r="28" spans="2:12" ht="12.75">
      <c r="B28" s="53" t="s">
        <v>52</v>
      </c>
      <c r="C28" s="95" t="s">
        <v>54</v>
      </c>
      <c r="D28" s="96"/>
      <c r="E28" s="96"/>
      <c r="F28" s="96"/>
      <c r="G28" s="96"/>
      <c r="H28" s="97"/>
      <c r="I28" s="95" t="s">
        <v>53</v>
      </c>
      <c r="J28" s="97"/>
      <c r="K28" s="47">
        <f>L28/B27</f>
        <v>0.92</v>
      </c>
      <c r="L28" s="6">
        <f>COUNTIF(L1:L25,"&gt;3")</f>
        <v>23</v>
      </c>
    </row>
    <row r="29" spans="2:12" ht="12.75">
      <c r="B29" s="48" t="s">
        <v>1</v>
      </c>
      <c r="C29" s="49"/>
      <c r="D29" s="49"/>
      <c r="E29" s="49"/>
      <c r="F29" s="49"/>
      <c r="G29" s="49"/>
      <c r="H29" s="49"/>
      <c r="I29" s="49"/>
      <c r="J29" s="49"/>
      <c r="K29" s="47">
        <f>L29/B27</f>
        <v>0.52</v>
      </c>
      <c r="L29" s="6">
        <f>COUNTIF(L1:L25,"&gt;6")</f>
        <v>13</v>
      </c>
    </row>
  </sheetData>
  <sheetProtection/>
  <mergeCells count="2">
    <mergeCell ref="C28:H28"/>
    <mergeCell ref="I28:J28"/>
  </mergeCells>
  <conditionalFormatting sqref="C26:L26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L1:L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K1:K25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B1">
      <selection activeCell="L5" sqref="L5"/>
    </sheetView>
  </sheetViews>
  <sheetFormatPr defaultColWidth="9.00390625" defaultRowHeight="12.75"/>
  <cols>
    <col min="1" max="1" width="0" style="0" hidden="1" customWidth="1"/>
    <col min="2" max="2" width="23.125" style="0" customWidth="1"/>
    <col min="3" max="3" width="7.25390625" style="0" bestFit="1" customWidth="1"/>
    <col min="4" max="5" width="9.25390625" style="0" customWidth="1"/>
    <col min="6" max="6" width="9.25390625" style="0" bestFit="1" customWidth="1"/>
    <col min="7" max="7" width="9.25390625" style="0" customWidth="1"/>
    <col min="8" max="8" width="9.25390625" style="0" bestFit="1" customWidth="1"/>
    <col min="9" max="11" width="9.25390625" style="0" customWidth="1"/>
    <col min="12" max="12" width="9.25390625" style="2" bestFit="1" customWidth="1"/>
    <col min="13" max="13" width="9.25390625" style="9" bestFit="1" customWidth="1"/>
    <col min="14" max="14" width="10.75390625" style="0" customWidth="1"/>
  </cols>
  <sheetData>
    <row r="1" spans="1:16" ht="12.75">
      <c r="A1" s="2">
        <f>L1</f>
        <v>6.625</v>
      </c>
      <c r="B1" s="58" t="s">
        <v>244</v>
      </c>
      <c r="C1" s="1"/>
      <c r="D1" s="1">
        <v>6</v>
      </c>
      <c r="E1" s="1">
        <v>9</v>
      </c>
      <c r="F1" s="1">
        <v>2</v>
      </c>
      <c r="G1" s="1">
        <v>9</v>
      </c>
      <c r="H1" s="1">
        <v>5</v>
      </c>
      <c r="I1" s="1">
        <v>7</v>
      </c>
      <c r="J1" s="1">
        <v>8</v>
      </c>
      <c r="K1" s="1">
        <v>7</v>
      </c>
      <c r="L1" s="45">
        <f>AVERAGE(C1:K1)</f>
        <v>6.625</v>
      </c>
      <c r="M1" s="6">
        <f aca="true" t="shared" si="0" ref="M1:M28">ROUND(L1,0)</f>
        <v>7</v>
      </c>
      <c r="N1" s="1" t="s">
        <v>45</v>
      </c>
      <c r="O1" s="1">
        <f>COUNTIF(M1:M28,"&gt;8")</f>
        <v>4</v>
      </c>
      <c r="P1" s="80">
        <f>O1/$B$30</f>
        <v>0.14285714285714285</v>
      </c>
    </row>
    <row r="2" spans="1:16" ht="12.75">
      <c r="A2" s="2">
        <f aca="true" t="shared" si="1" ref="A2:A28">L2</f>
        <v>3.875</v>
      </c>
      <c r="B2" s="58" t="s">
        <v>243</v>
      </c>
      <c r="C2" s="1"/>
      <c r="D2" s="1">
        <v>7</v>
      </c>
      <c r="E2" s="1">
        <v>1</v>
      </c>
      <c r="F2" s="1">
        <v>4</v>
      </c>
      <c r="G2" s="1">
        <v>4</v>
      </c>
      <c r="H2" s="1">
        <v>1</v>
      </c>
      <c r="I2" s="1">
        <v>6</v>
      </c>
      <c r="J2" s="1">
        <v>4</v>
      </c>
      <c r="K2" s="1">
        <v>4</v>
      </c>
      <c r="L2" s="45">
        <f>AVERAGE(C2:K2)</f>
        <v>3.875</v>
      </c>
      <c r="M2" s="6">
        <f t="shared" si="0"/>
        <v>4</v>
      </c>
      <c r="N2" s="1" t="s">
        <v>46</v>
      </c>
      <c r="O2" s="79">
        <f>COUNTIF(M1:M28,7)+COUNTIF(M1:M28,8)</f>
        <v>10</v>
      </c>
      <c r="P2" s="80">
        <f>O2/$B$30</f>
        <v>0.35714285714285715</v>
      </c>
    </row>
    <row r="3" spans="1:16" ht="12.75">
      <c r="A3" s="2">
        <f t="shared" si="1"/>
        <v>4.5</v>
      </c>
      <c r="B3" s="58" t="s">
        <v>251</v>
      </c>
      <c r="C3" s="1"/>
      <c r="D3" s="1">
        <v>5</v>
      </c>
      <c r="E3" s="1">
        <v>5</v>
      </c>
      <c r="F3" s="1">
        <v>2</v>
      </c>
      <c r="G3" s="1">
        <v>5</v>
      </c>
      <c r="H3" s="1">
        <v>4</v>
      </c>
      <c r="I3" s="1">
        <v>6</v>
      </c>
      <c r="J3" s="1">
        <v>4</v>
      </c>
      <c r="K3" s="1">
        <v>5</v>
      </c>
      <c r="L3" s="45">
        <f aca="true" t="shared" si="2" ref="L3:L28">AVERAGE(C3:K3)</f>
        <v>4.5</v>
      </c>
      <c r="M3" s="6">
        <f t="shared" si="0"/>
        <v>5</v>
      </c>
      <c r="N3" s="1" t="s">
        <v>47</v>
      </c>
      <c r="O3" s="79">
        <f>COUNTIF(M1:M28,4)+COUNTIF(M1:M28,5)+COUNTIF(M1:M28,6)</f>
        <v>13</v>
      </c>
      <c r="P3" s="80">
        <f>O3/$B$30</f>
        <v>0.4642857142857143</v>
      </c>
    </row>
    <row r="4" spans="1:16" ht="12.75">
      <c r="A4" s="2">
        <f t="shared" si="1"/>
        <v>6.625</v>
      </c>
      <c r="B4" s="58" t="s">
        <v>180</v>
      </c>
      <c r="C4" s="1"/>
      <c r="D4" s="1">
        <v>8</v>
      </c>
      <c r="E4" s="1">
        <v>5</v>
      </c>
      <c r="F4" s="1">
        <v>6</v>
      </c>
      <c r="G4" s="1">
        <v>8</v>
      </c>
      <c r="H4" s="1">
        <v>6</v>
      </c>
      <c r="I4" s="1">
        <v>7</v>
      </c>
      <c r="J4" s="1">
        <v>6</v>
      </c>
      <c r="K4" s="1">
        <v>7</v>
      </c>
      <c r="L4" s="45">
        <f t="shared" si="2"/>
        <v>6.625</v>
      </c>
      <c r="M4" s="6">
        <f t="shared" si="0"/>
        <v>7</v>
      </c>
      <c r="N4" s="1" t="s">
        <v>48</v>
      </c>
      <c r="O4" s="79">
        <f>COUNTIF(M1:M28,"&lt;4")-COUNTIF(M1:M28,"0")</f>
        <v>1</v>
      </c>
      <c r="P4" s="80">
        <f>O4/$B$30</f>
        <v>0.03571428571428571</v>
      </c>
    </row>
    <row r="5" spans="1:16" ht="12.75">
      <c r="A5" s="2">
        <f t="shared" si="1"/>
        <v>3.625</v>
      </c>
      <c r="B5" s="58" t="s">
        <v>181</v>
      </c>
      <c r="C5" s="57"/>
      <c r="D5" s="57">
        <v>6</v>
      </c>
      <c r="E5" s="57">
        <v>3</v>
      </c>
      <c r="F5" s="1">
        <v>2</v>
      </c>
      <c r="G5" s="57">
        <v>4</v>
      </c>
      <c r="H5" s="1">
        <v>1</v>
      </c>
      <c r="I5" s="1">
        <v>5</v>
      </c>
      <c r="J5" s="1">
        <v>4</v>
      </c>
      <c r="K5" s="1">
        <v>4</v>
      </c>
      <c r="L5" s="45">
        <f t="shared" si="2"/>
        <v>3.625</v>
      </c>
      <c r="M5" s="6">
        <f t="shared" si="0"/>
        <v>4</v>
      </c>
      <c r="N5" s="81" t="s">
        <v>25</v>
      </c>
      <c r="O5" s="1">
        <f>$B$30-SUM(O1:O4)</f>
        <v>0</v>
      </c>
      <c r="P5" s="80">
        <f>O5/$B$30</f>
        <v>0</v>
      </c>
    </row>
    <row r="6" spans="1:13" ht="12.75">
      <c r="A6" s="2">
        <f t="shared" si="1"/>
        <v>4.125</v>
      </c>
      <c r="B6" s="58" t="s">
        <v>245</v>
      </c>
      <c r="C6" s="1"/>
      <c r="D6" s="1">
        <v>7</v>
      </c>
      <c r="E6" s="1">
        <v>5</v>
      </c>
      <c r="F6" s="1">
        <v>2</v>
      </c>
      <c r="G6" s="1">
        <v>2</v>
      </c>
      <c r="H6" s="1">
        <v>4</v>
      </c>
      <c r="I6" s="1">
        <v>5</v>
      </c>
      <c r="J6" s="1">
        <v>4</v>
      </c>
      <c r="K6" s="1">
        <v>4</v>
      </c>
      <c r="L6" s="45">
        <f t="shared" si="2"/>
        <v>4.125</v>
      </c>
      <c r="M6" s="6">
        <f t="shared" si="0"/>
        <v>4</v>
      </c>
    </row>
    <row r="7" spans="1:13" ht="12.75">
      <c r="A7" s="2">
        <f t="shared" si="1"/>
        <v>5.625</v>
      </c>
      <c r="B7" s="58" t="s">
        <v>183</v>
      </c>
      <c r="C7" s="1"/>
      <c r="D7" s="1">
        <v>9</v>
      </c>
      <c r="E7" s="1">
        <v>7</v>
      </c>
      <c r="F7" s="1">
        <v>2</v>
      </c>
      <c r="G7" s="1">
        <v>8</v>
      </c>
      <c r="H7" s="1">
        <v>3</v>
      </c>
      <c r="I7" s="1">
        <v>4</v>
      </c>
      <c r="J7" s="1">
        <v>6</v>
      </c>
      <c r="K7" s="1">
        <v>6</v>
      </c>
      <c r="L7" s="45">
        <f t="shared" si="2"/>
        <v>5.625</v>
      </c>
      <c r="M7" s="6">
        <f t="shared" si="0"/>
        <v>6</v>
      </c>
    </row>
    <row r="8" spans="1:13" ht="12.75">
      <c r="A8" s="2">
        <f t="shared" si="1"/>
        <v>5.625</v>
      </c>
      <c r="B8" s="58" t="s">
        <v>246</v>
      </c>
      <c r="C8" s="1"/>
      <c r="D8" s="1">
        <v>9</v>
      </c>
      <c r="E8" s="1">
        <v>8</v>
      </c>
      <c r="F8" s="1">
        <v>5</v>
      </c>
      <c r="G8" s="1">
        <v>4</v>
      </c>
      <c r="H8" s="1">
        <v>3</v>
      </c>
      <c r="I8" s="1">
        <v>6</v>
      </c>
      <c r="J8" s="1">
        <v>4</v>
      </c>
      <c r="K8" s="1">
        <v>6</v>
      </c>
      <c r="L8" s="45">
        <f t="shared" si="2"/>
        <v>5.625</v>
      </c>
      <c r="M8" s="6">
        <f t="shared" si="0"/>
        <v>6</v>
      </c>
    </row>
    <row r="9" spans="1:13" ht="12.75">
      <c r="A9" s="2">
        <f t="shared" si="1"/>
        <v>8.625</v>
      </c>
      <c r="B9" s="58" t="s">
        <v>182</v>
      </c>
      <c r="C9" s="1"/>
      <c r="D9" s="1">
        <v>9</v>
      </c>
      <c r="E9" s="1">
        <v>10</v>
      </c>
      <c r="F9" s="1">
        <v>9</v>
      </c>
      <c r="G9" s="1">
        <v>8</v>
      </c>
      <c r="H9" s="1">
        <v>8</v>
      </c>
      <c r="I9" s="1">
        <v>9</v>
      </c>
      <c r="J9" s="1">
        <v>7</v>
      </c>
      <c r="K9" s="1">
        <v>9</v>
      </c>
      <c r="L9" s="45">
        <f t="shared" si="2"/>
        <v>8.625</v>
      </c>
      <c r="M9" s="6">
        <f t="shared" si="0"/>
        <v>9</v>
      </c>
    </row>
    <row r="10" spans="1:13" ht="12.75">
      <c r="A10" s="2">
        <f t="shared" si="1"/>
        <v>7.75</v>
      </c>
      <c r="B10" s="58" t="s">
        <v>184</v>
      </c>
      <c r="C10" s="24"/>
      <c r="D10" s="24">
        <v>10</v>
      </c>
      <c r="E10" s="24">
        <v>9</v>
      </c>
      <c r="F10" s="24">
        <v>9</v>
      </c>
      <c r="G10" s="84">
        <v>7</v>
      </c>
      <c r="H10" s="24">
        <v>4</v>
      </c>
      <c r="I10" s="84">
        <v>8</v>
      </c>
      <c r="J10" s="24">
        <v>7</v>
      </c>
      <c r="K10" s="24">
        <v>8</v>
      </c>
      <c r="L10" s="64">
        <f t="shared" si="2"/>
        <v>7.75</v>
      </c>
      <c r="M10" s="62">
        <f t="shared" si="0"/>
        <v>8</v>
      </c>
    </row>
    <row r="11" spans="1:15" ht="12.75">
      <c r="A11" s="2">
        <f t="shared" si="1"/>
        <v>8.625</v>
      </c>
      <c r="B11" s="58" t="s">
        <v>185</v>
      </c>
      <c r="C11" s="1"/>
      <c r="D11" s="1">
        <v>10</v>
      </c>
      <c r="E11" s="1">
        <v>9</v>
      </c>
      <c r="F11" s="1">
        <v>7</v>
      </c>
      <c r="G11" s="1">
        <v>10</v>
      </c>
      <c r="H11" s="1">
        <v>9</v>
      </c>
      <c r="I11" s="1">
        <v>9</v>
      </c>
      <c r="J11" s="1">
        <v>6</v>
      </c>
      <c r="K11" s="1">
        <v>9</v>
      </c>
      <c r="L11" s="45">
        <f t="shared" si="2"/>
        <v>8.625</v>
      </c>
      <c r="M11" s="6">
        <f t="shared" si="0"/>
        <v>9</v>
      </c>
      <c r="N11" s="71"/>
      <c r="O11" s="72"/>
    </row>
    <row r="12" spans="1:13" ht="12.75">
      <c r="A12" s="2">
        <f t="shared" si="1"/>
        <v>5.875</v>
      </c>
      <c r="B12" s="58" t="s">
        <v>186</v>
      </c>
      <c r="C12" s="24"/>
      <c r="D12" s="24">
        <v>9</v>
      </c>
      <c r="E12" s="24">
        <v>7</v>
      </c>
      <c r="F12" s="24">
        <v>7</v>
      </c>
      <c r="G12" s="24">
        <v>4</v>
      </c>
      <c r="H12" s="24">
        <v>7</v>
      </c>
      <c r="I12" s="24">
        <v>4</v>
      </c>
      <c r="J12" s="24">
        <v>4</v>
      </c>
      <c r="K12" s="24">
        <v>5</v>
      </c>
      <c r="L12" s="64">
        <f t="shared" si="2"/>
        <v>5.875</v>
      </c>
      <c r="M12" s="62">
        <f t="shared" si="0"/>
        <v>6</v>
      </c>
    </row>
    <row r="13" spans="1:13" ht="12.75">
      <c r="A13" s="2">
        <f t="shared" si="1"/>
        <v>2</v>
      </c>
      <c r="B13" s="58" t="s">
        <v>247</v>
      </c>
      <c r="C13" s="1"/>
      <c r="D13" s="1">
        <v>5</v>
      </c>
      <c r="E13" s="1">
        <v>1</v>
      </c>
      <c r="F13" s="1">
        <v>3</v>
      </c>
      <c r="G13" s="1">
        <v>1</v>
      </c>
      <c r="H13" s="1">
        <v>1</v>
      </c>
      <c r="I13" s="1">
        <v>2</v>
      </c>
      <c r="J13" s="1">
        <v>1</v>
      </c>
      <c r="K13" s="57" t="s">
        <v>254</v>
      </c>
      <c r="L13" s="45">
        <f t="shared" si="2"/>
        <v>2</v>
      </c>
      <c r="M13" s="6">
        <f t="shared" si="0"/>
        <v>2</v>
      </c>
    </row>
    <row r="14" spans="1:13" ht="13.5" thickBot="1">
      <c r="A14" s="2">
        <f t="shared" si="1"/>
        <v>6.625</v>
      </c>
      <c r="B14" s="59" t="s">
        <v>187</v>
      </c>
      <c r="C14" s="65"/>
      <c r="D14" s="65">
        <v>8</v>
      </c>
      <c r="E14" s="65">
        <v>5</v>
      </c>
      <c r="F14" s="65">
        <v>6</v>
      </c>
      <c r="G14" s="65">
        <v>8</v>
      </c>
      <c r="H14" s="65">
        <v>6</v>
      </c>
      <c r="I14" s="65">
        <v>7</v>
      </c>
      <c r="J14" s="65">
        <v>6</v>
      </c>
      <c r="K14" s="65">
        <v>7</v>
      </c>
      <c r="L14" s="69">
        <f t="shared" si="2"/>
        <v>6.625</v>
      </c>
      <c r="M14" s="67">
        <f t="shared" si="0"/>
        <v>7</v>
      </c>
    </row>
    <row r="15" spans="1:13" ht="12.75">
      <c r="A15" s="2">
        <f t="shared" si="1"/>
        <v>5.75</v>
      </c>
      <c r="B15" s="60" t="s">
        <v>248</v>
      </c>
      <c r="C15" s="24"/>
      <c r="D15" s="24">
        <v>1</v>
      </c>
      <c r="E15" s="24">
        <v>5</v>
      </c>
      <c r="F15" s="24">
        <v>8</v>
      </c>
      <c r="G15" s="24">
        <v>4</v>
      </c>
      <c r="H15" s="24">
        <v>5</v>
      </c>
      <c r="I15" s="24">
        <v>8</v>
      </c>
      <c r="J15" s="24">
        <v>9</v>
      </c>
      <c r="K15" s="24">
        <v>6</v>
      </c>
      <c r="L15" s="64">
        <f t="shared" si="2"/>
        <v>5.75</v>
      </c>
      <c r="M15" s="62">
        <f t="shared" si="0"/>
        <v>6</v>
      </c>
    </row>
    <row r="16" spans="1:13" ht="12.75">
      <c r="A16" s="2">
        <f t="shared" si="1"/>
        <v>5.111111111111111</v>
      </c>
      <c r="B16" s="58" t="s">
        <v>188</v>
      </c>
      <c r="C16" s="57">
        <v>5</v>
      </c>
      <c r="D16" s="57">
        <v>7</v>
      </c>
      <c r="E16" s="57">
        <v>6</v>
      </c>
      <c r="F16" s="1">
        <v>5</v>
      </c>
      <c r="G16" s="1">
        <v>2</v>
      </c>
      <c r="H16" s="1">
        <v>2</v>
      </c>
      <c r="I16" s="1">
        <v>7</v>
      </c>
      <c r="J16" s="1">
        <v>7</v>
      </c>
      <c r="K16" s="1">
        <v>5</v>
      </c>
      <c r="L16" s="45">
        <f t="shared" si="2"/>
        <v>5.111111111111111</v>
      </c>
      <c r="M16" s="6">
        <f t="shared" si="0"/>
        <v>5</v>
      </c>
    </row>
    <row r="17" spans="1:13" ht="12.75">
      <c r="A17" s="2">
        <f t="shared" si="1"/>
        <v>6.75</v>
      </c>
      <c r="B17" s="58" t="s">
        <v>189</v>
      </c>
      <c r="C17" s="1"/>
      <c r="D17" s="1">
        <v>7</v>
      </c>
      <c r="E17" s="1">
        <v>8</v>
      </c>
      <c r="F17" s="1">
        <v>10</v>
      </c>
      <c r="G17" s="1">
        <v>7</v>
      </c>
      <c r="H17" s="1">
        <v>5</v>
      </c>
      <c r="I17" s="57">
        <v>4</v>
      </c>
      <c r="J17" s="1">
        <v>6</v>
      </c>
      <c r="K17" s="1">
        <v>7</v>
      </c>
      <c r="L17" s="45">
        <f t="shared" si="2"/>
        <v>6.75</v>
      </c>
      <c r="M17" s="6">
        <f t="shared" si="0"/>
        <v>7</v>
      </c>
    </row>
    <row r="18" spans="1:13" ht="12.75">
      <c r="A18" s="2"/>
      <c r="B18" s="58" t="s">
        <v>249</v>
      </c>
      <c r="C18" s="1"/>
      <c r="D18" s="1">
        <v>5</v>
      </c>
      <c r="E18" s="1">
        <v>5</v>
      </c>
      <c r="F18" s="1">
        <v>7</v>
      </c>
      <c r="G18" s="1">
        <v>4</v>
      </c>
      <c r="H18" s="1">
        <v>1</v>
      </c>
      <c r="I18" s="1">
        <v>7</v>
      </c>
      <c r="J18" s="1">
        <v>6</v>
      </c>
      <c r="K18" s="1">
        <v>5</v>
      </c>
      <c r="L18" s="45">
        <f t="shared" si="2"/>
        <v>5</v>
      </c>
      <c r="M18" s="6">
        <f t="shared" si="0"/>
        <v>5</v>
      </c>
    </row>
    <row r="19" spans="1:13" ht="12.75">
      <c r="A19" s="2"/>
      <c r="B19" s="58" t="s">
        <v>190</v>
      </c>
      <c r="C19" s="1"/>
      <c r="D19" s="1">
        <v>10</v>
      </c>
      <c r="E19" s="1">
        <v>9</v>
      </c>
      <c r="F19" s="1">
        <v>7</v>
      </c>
      <c r="G19" s="1">
        <v>4</v>
      </c>
      <c r="H19" s="1">
        <v>4</v>
      </c>
      <c r="I19" s="1">
        <v>9</v>
      </c>
      <c r="J19" s="1">
        <v>10</v>
      </c>
      <c r="K19" s="1">
        <v>8</v>
      </c>
      <c r="L19" s="45">
        <f t="shared" si="2"/>
        <v>7.625</v>
      </c>
      <c r="M19" s="6">
        <f t="shared" si="0"/>
        <v>8</v>
      </c>
    </row>
    <row r="20" spans="1:13" ht="12.75">
      <c r="A20" s="2"/>
      <c r="B20" s="58" t="s">
        <v>191</v>
      </c>
      <c r="C20" s="1"/>
      <c r="D20" s="1">
        <v>6</v>
      </c>
      <c r="E20" s="1">
        <v>6</v>
      </c>
      <c r="F20" s="1">
        <v>1</v>
      </c>
      <c r="G20" s="1">
        <v>8</v>
      </c>
      <c r="H20" s="1">
        <v>1</v>
      </c>
      <c r="I20" s="1">
        <v>7</v>
      </c>
      <c r="J20" s="1">
        <v>5</v>
      </c>
      <c r="K20" s="1">
        <v>5</v>
      </c>
      <c r="L20" s="45">
        <f t="shared" si="2"/>
        <v>4.875</v>
      </c>
      <c r="M20" s="6">
        <f t="shared" si="0"/>
        <v>5</v>
      </c>
    </row>
    <row r="21" spans="1:13" ht="12.75">
      <c r="A21" s="2"/>
      <c r="B21" s="58" t="s">
        <v>192</v>
      </c>
      <c r="C21" s="1"/>
      <c r="D21" s="1">
        <v>10</v>
      </c>
      <c r="E21" s="1">
        <v>9</v>
      </c>
      <c r="F21" s="1">
        <v>7</v>
      </c>
      <c r="G21" s="57">
        <v>4</v>
      </c>
      <c r="H21" s="1">
        <v>4</v>
      </c>
      <c r="I21" s="1">
        <v>9</v>
      </c>
      <c r="J21" s="1">
        <v>10</v>
      </c>
      <c r="K21" s="1">
        <v>8</v>
      </c>
      <c r="L21" s="45">
        <f t="shared" si="2"/>
        <v>7.625</v>
      </c>
      <c r="M21" s="6">
        <f t="shared" si="0"/>
        <v>8</v>
      </c>
    </row>
    <row r="22" spans="1:13" ht="12.75">
      <c r="A22" s="2"/>
      <c r="B22" s="58" t="s">
        <v>193</v>
      </c>
      <c r="C22" s="1"/>
      <c r="D22" s="1">
        <v>7</v>
      </c>
      <c r="E22" s="1">
        <v>8</v>
      </c>
      <c r="F22" s="1">
        <v>6</v>
      </c>
      <c r="G22" s="1">
        <v>9</v>
      </c>
      <c r="H22" s="1">
        <v>6</v>
      </c>
      <c r="I22" s="1">
        <v>6</v>
      </c>
      <c r="J22" s="1">
        <v>6</v>
      </c>
      <c r="K22" s="1">
        <v>7</v>
      </c>
      <c r="L22" s="45">
        <f t="shared" si="2"/>
        <v>6.875</v>
      </c>
      <c r="M22" s="6">
        <f t="shared" si="0"/>
        <v>7</v>
      </c>
    </row>
    <row r="23" spans="1:13" ht="12.75">
      <c r="A23" s="2"/>
      <c r="B23" s="58" t="s">
        <v>194</v>
      </c>
      <c r="C23" s="1"/>
      <c r="D23" s="1">
        <v>6</v>
      </c>
      <c r="E23" s="1">
        <v>9</v>
      </c>
      <c r="F23" s="1">
        <v>7</v>
      </c>
      <c r="G23" s="1">
        <v>7</v>
      </c>
      <c r="H23" s="1">
        <v>4</v>
      </c>
      <c r="I23" s="1">
        <v>9</v>
      </c>
      <c r="J23" s="1">
        <v>7</v>
      </c>
      <c r="K23" s="1">
        <v>8</v>
      </c>
      <c r="L23" s="45">
        <f t="shared" si="2"/>
        <v>7.125</v>
      </c>
      <c r="M23" s="6">
        <f t="shared" si="0"/>
        <v>7</v>
      </c>
    </row>
    <row r="24" spans="1:13" ht="12.75">
      <c r="A24" s="2"/>
      <c r="B24" s="58" t="s">
        <v>195</v>
      </c>
      <c r="C24" s="1"/>
      <c r="D24" s="1">
        <v>9</v>
      </c>
      <c r="E24" s="1">
        <v>9</v>
      </c>
      <c r="F24" s="1">
        <v>10</v>
      </c>
      <c r="G24" s="1">
        <v>10</v>
      </c>
      <c r="H24" s="1">
        <v>9</v>
      </c>
      <c r="I24" s="1">
        <v>8</v>
      </c>
      <c r="J24" s="1">
        <v>7</v>
      </c>
      <c r="K24" s="1">
        <v>9</v>
      </c>
      <c r="L24" s="45">
        <f t="shared" si="2"/>
        <v>8.875</v>
      </c>
      <c r="M24" s="6">
        <f t="shared" si="0"/>
        <v>9</v>
      </c>
    </row>
    <row r="25" spans="1:13" ht="12.75">
      <c r="A25" s="2"/>
      <c r="B25" s="58" t="s">
        <v>196</v>
      </c>
      <c r="C25" s="1"/>
      <c r="D25" s="1">
        <v>8</v>
      </c>
      <c r="E25" s="1">
        <v>4</v>
      </c>
      <c r="F25" s="1">
        <v>9</v>
      </c>
      <c r="G25" s="1">
        <v>4</v>
      </c>
      <c r="H25" s="1">
        <v>5</v>
      </c>
      <c r="I25" s="1">
        <v>7</v>
      </c>
      <c r="J25" s="1">
        <v>8</v>
      </c>
      <c r="K25" s="1">
        <v>7</v>
      </c>
      <c r="L25" s="45">
        <f t="shared" si="2"/>
        <v>6.5</v>
      </c>
      <c r="M25" s="6">
        <f t="shared" si="0"/>
        <v>7</v>
      </c>
    </row>
    <row r="26" spans="1:13" ht="12.75">
      <c r="A26" s="2"/>
      <c r="B26" s="58" t="s">
        <v>250</v>
      </c>
      <c r="C26" s="1">
        <v>5</v>
      </c>
      <c r="D26" s="1">
        <v>5</v>
      </c>
      <c r="E26" s="1">
        <v>4</v>
      </c>
      <c r="F26" s="1">
        <v>7</v>
      </c>
      <c r="G26" s="57">
        <v>4</v>
      </c>
      <c r="H26" s="1">
        <v>4</v>
      </c>
      <c r="I26" s="1">
        <v>7</v>
      </c>
      <c r="J26" s="1">
        <v>8</v>
      </c>
      <c r="K26" s="1">
        <v>6</v>
      </c>
      <c r="L26" s="45">
        <f t="shared" si="2"/>
        <v>5.555555555555555</v>
      </c>
      <c r="M26" s="6">
        <f t="shared" si="0"/>
        <v>6</v>
      </c>
    </row>
    <row r="27" spans="1:13" ht="12.75">
      <c r="A27" s="2"/>
      <c r="B27" s="58" t="s">
        <v>197</v>
      </c>
      <c r="C27" s="1"/>
      <c r="D27" s="1">
        <v>5</v>
      </c>
      <c r="E27" s="1">
        <v>5</v>
      </c>
      <c r="F27" s="1">
        <v>2</v>
      </c>
      <c r="G27" s="1">
        <v>4</v>
      </c>
      <c r="H27" s="1">
        <v>4</v>
      </c>
      <c r="I27" s="1">
        <v>5</v>
      </c>
      <c r="J27" s="1">
        <v>7</v>
      </c>
      <c r="K27" s="1">
        <v>5</v>
      </c>
      <c r="L27" s="45">
        <f t="shared" si="2"/>
        <v>4.625</v>
      </c>
      <c r="M27" s="6">
        <f t="shared" si="0"/>
        <v>5</v>
      </c>
    </row>
    <row r="28" spans="1:13" ht="12.75">
      <c r="A28" s="2">
        <f t="shared" si="1"/>
        <v>9.5</v>
      </c>
      <c r="B28" s="58" t="s">
        <v>198</v>
      </c>
      <c r="C28" s="1"/>
      <c r="D28" s="1">
        <v>10</v>
      </c>
      <c r="E28" s="1">
        <v>10</v>
      </c>
      <c r="F28" s="1">
        <v>10</v>
      </c>
      <c r="G28" s="1">
        <v>9</v>
      </c>
      <c r="H28" s="1">
        <v>9</v>
      </c>
      <c r="I28" s="1">
        <v>10</v>
      </c>
      <c r="J28" s="1">
        <v>8</v>
      </c>
      <c r="K28" s="1">
        <v>10</v>
      </c>
      <c r="L28" s="45">
        <f t="shared" si="2"/>
        <v>9.5</v>
      </c>
      <c r="M28" s="6">
        <f t="shared" si="0"/>
        <v>10</v>
      </c>
    </row>
    <row r="29" spans="2:13" s="3" customFormat="1" ht="12.75">
      <c r="B29" s="4" t="s">
        <v>0</v>
      </c>
      <c r="C29" s="45">
        <f aca="true" t="shared" si="3" ref="C29:M29">AVERAGE(C1:C28)</f>
        <v>5</v>
      </c>
      <c r="D29" s="45">
        <f t="shared" si="3"/>
        <v>7.285714285714286</v>
      </c>
      <c r="E29" s="45">
        <f t="shared" si="3"/>
        <v>6.464285714285714</v>
      </c>
      <c r="F29" s="45">
        <f t="shared" si="3"/>
        <v>5.785714285714286</v>
      </c>
      <c r="G29" s="45">
        <f t="shared" si="3"/>
        <v>5.785714285714286</v>
      </c>
      <c r="H29" s="45">
        <f t="shared" si="3"/>
        <v>4.464285714285714</v>
      </c>
      <c r="I29" s="45">
        <f t="shared" si="3"/>
        <v>6.714285714285714</v>
      </c>
      <c r="J29" s="45">
        <f t="shared" si="3"/>
        <v>6.25</v>
      </c>
      <c r="K29" s="45">
        <f t="shared" si="3"/>
        <v>6.555555555555555</v>
      </c>
      <c r="L29" s="45">
        <f t="shared" si="3"/>
        <v>6.139880952380952</v>
      </c>
      <c r="M29" s="10">
        <f t="shared" si="3"/>
        <v>6.392857142857143</v>
      </c>
    </row>
    <row r="30" spans="2:13" s="3" customFormat="1" ht="12.75">
      <c r="B30" s="46">
        <v>28</v>
      </c>
      <c r="C30" s="5" t="s">
        <v>253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36</v>
      </c>
      <c r="M30" s="7" t="s">
        <v>33</v>
      </c>
    </row>
    <row r="31" spans="2:13" ht="12.75">
      <c r="B31" s="53" t="s">
        <v>52</v>
      </c>
      <c r="C31" s="95" t="s">
        <v>54</v>
      </c>
      <c r="D31" s="96"/>
      <c r="E31" s="96"/>
      <c r="F31" s="96"/>
      <c r="G31" s="96"/>
      <c r="H31" s="96"/>
      <c r="I31" s="97"/>
      <c r="J31" s="95" t="s">
        <v>53</v>
      </c>
      <c r="K31" s="97"/>
      <c r="L31" s="47">
        <f>M31/B30</f>
        <v>0.9642857142857143</v>
      </c>
      <c r="M31" s="6">
        <f>COUNTIF(M1:M28,"&gt;3")</f>
        <v>27</v>
      </c>
    </row>
    <row r="32" spans="2:13" ht="12.75"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49"/>
      <c r="L32" s="47">
        <f>M32/B30</f>
        <v>0.5</v>
      </c>
      <c r="M32" s="6">
        <f>COUNTIF(M1:M28,"&gt;6")</f>
        <v>14</v>
      </c>
    </row>
  </sheetData>
  <sheetProtection/>
  <mergeCells count="2">
    <mergeCell ref="C31:I31"/>
    <mergeCell ref="J31:K31"/>
  </mergeCells>
  <conditionalFormatting sqref="C29:M29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M1:M28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L1:L28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B1">
      <selection activeCell="H1" sqref="H1"/>
    </sheetView>
  </sheetViews>
  <sheetFormatPr defaultColWidth="9.00390625" defaultRowHeight="12.75"/>
  <cols>
    <col min="1" max="1" width="10.375" style="0" hidden="1" customWidth="1"/>
    <col min="2" max="2" width="21.75390625" style="0" customWidth="1"/>
    <col min="8" max="8" width="9.125" style="2" customWidth="1"/>
    <col min="9" max="9" width="9.125" style="9" customWidth="1"/>
  </cols>
  <sheetData>
    <row r="1" spans="1:12" ht="12.75">
      <c r="A1" s="2">
        <f aca="true" t="shared" si="0" ref="A1:A30">H1</f>
        <v>8</v>
      </c>
      <c r="B1" s="58" t="s">
        <v>117</v>
      </c>
      <c r="C1" s="1">
        <v>8</v>
      </c>
      <c r="D1" s="1">
        <v>8</v>
      </c>
      <c r="E1" s="1">
        <v>8</v>
      </c>
      <c r="F1" s="57">
        <v>8</v>
      </c>
      <c r="G1" s="57">
        <v>8</v>
      </c>
      <c r="H1" s="45">
        <f aca="true" t="shared" si="1" ref="H1:H30">AVERAGE(C1:G1)</f>
        <v>8</v>
      </c>
      <c r="I1" s="6">
        <f aca="true" t="shared" si="2" ref="I1:I29">ROUND(H1,0)</f>
        <v>8</v>
      </c>
      <c r="J1" s="1" t="s">
        <v>45</v>
      </c>
      <c r="K1" s="1">
        <f>COUNTIF(I1:I30,"&gt;8")</f>
        <v>2</v>
      </c>
      <c r="L1" s="93">
        <f>K1/$B$32</f>
        <v>0.06666666666666667</v>
      </c>
    </row>
    <row r="2" spans="1:12" ht="12.75">
      <c r="A2" s="2">
        <f t="shared" si="0"/>
        <v>7.2</v>
      </c>
      <c r="B2" s="58" t="s">
        <v>118</v>
      </c>
      <c r="C2" s="1">
        <v>10</v>
      </c>
      <c r="D2" s="1">
        <v>9</v>
      </c>
      <c r="E2" s="1">
        <v>7</v>
      </c>
      <c r="F2" s="1">
        <v>4</v>
      </c>
      <c r="G2" s="1">
        <v>6</v>
      </c>
      <c r="H2" s="45">
        <f t="shared" si="1"/>
        <v>7.2</v>
      </c>
      <c r="I2" s="6">
        <f t="shared" si="2"/>
        <v>7</v>
      </c>
      <c r="J2" s="1" t="s">
        <v>46</v>
      </c>
      <c r="K2" s="79">
        <f>COUNTIF(I1:I30,7)+COUNTIF(I1:I30,8)</f>
        <v>20</v>
      </c>
      <c r="L2" s="93">
        <f>K2/$B$32</f>
        <v>0.6666666666666666</v>
      </c>
    </row>
    <row r="3" spans="1:12" ht="12.75">
      <c r="A3" s="2">
        <f t="shared" si="0"/>
        <v>7.8</v>
      </c>
      <c r="B3" s="58" t="s">
        <v>119</v>
      </c>
      <c r="C3" s="1">
        <v>6</v>
      </c>
      <c r="D3" s="1">
        <v>9</v>
      </c>
      <c r="E3" s="1">
        <v>8</v>
      </c>
      <c r="F3" s="57">
        <v>8</v>
      </c>
      <c r="G3" s="1">
        <v>8</v>
      </c>
      <c r="H3" s="45">
        <f t="shared" si="1"/>
        <v>7.8</v>
      </c>
      <c r="I3" s="6">
        <f t="shared" si="2"/>
        <v>8</v>
      </c>
      <c r="J3" s="1" t="s">
        <v>47</v>
      </c>
      <c r="K3" s="79">
        <f>COUNTIF(I1:I30,4)+COUNTIF(I1:I30,5)+COUNTIF(I1:I30,6)</f>
        <v>8</v>
      </c>
      <c r="L3" s="93">
        <f>K3/$B$32</f>
        <v>0.26666666666666666</v>
      </c>
    </row>
    <row r="4" spans="1:12" ht="12.75">
      <c r="A4" s="2">
        <f t="shared" si="0"/>
        <v>6</v>
      </c>
      <c r="B4" s="58" t="s">
        <v>120</v>
      </c>
      <c r="C4" s="1">
        <v>7</v>
      </c>
      <c r="D4" s="1">
        <v>4</v>
      </c>
      <c r="E4" s="1">
        <v>6</v>
      </c>
      <c r="F4" s="1">
        <v>7</v>
      </c>
      <c r="G4" s="1">
        <v>6</v>
      </c>
      <c r="H4" s="45">
        <f t="shared" si="1"/>
        <v>6</v>
      </c>
      <c r="I4" s="6">
        <f t="shared" si="2"/>
        <v>6</v>
      </c>
      <c r="J4" s="1" t="s">
        <v>48</v>
      </c>
      <c r="K4" s="1">
        <f>COUNTIF(I1:I30,"&lt;4")</f>
        <v>0</v>
      </c>
      <c r="L4" s="93">
        <f>K4/$B$32</f>
        <v>0</v>
      </c>
    </row>
    <row r="5" spans="1:12" ht="12.75">
      <c r="A5" s="2">
        <f t="shared" si="0"/>
        <v>5.6</v>
      </c>
      <c r="B5" s="58" t="s">
        <v>121</v>
      </c>
      <c r="C5" s="1">
        <v>7</v>
      </c>
      <c r="D5" s="1">
        <v>4</v>
      </c>
      <c r="E5" s="1">
        <v>4</v>
      </c>
      <c r="F5" s="1">
        <v>7</v>
      </c>
      <c r="G5" s="1">
        <v>6</v>
      </c>
      <c r="H5" s="45">
        <f t="shared" si="1"/>
        <v>5.6</v>
      </c>
      <c r="I5" s="6">
        <f t="shared" si="2"/>
        <v>6</v>
      </c>
      <c r="J5" s="81" t="s">
        <v>49</v>
      </c>
      <c r="K5" s="1">
        <f>$B$32-SUM(K1:K4)</f>
        <v>0</v>
      </c>
      <c r="L5" s="93">
        <f>K5/$B$32</f>
        <v>0</v>
      </c>
    </row>
    <row r="6" spans="1:9" ht="12.75">
      <c r="A6" s="2">
        <f t="shared" si="0"/>
        <v>5.4</v>
      </c>
      <c r="B6" s="58" t="s">
        <v>122</v>
      </c>
      <c r="C6" s="1">
        <v>9</v>
      </c>
      <c r="D6" s="1">
        <v>8</v>
      </c>
      <c r="E6" s="1">
        <v>2</v>
      </c>
      <c r="F6" s="1">
        <v>2</v>
      </c>
      <c r="G6" s="1">
        <v>6</v>
      </c>
      <c r="H6" s="45">
        <f t="shared" si="1"/>
        <v>5.4</v>
      </c>
      <c r="I6" s="6">
        <f t="shared" si="2"/>
        <v>5</v>
      </c>
    </row>
    <row r="7" spans="1:9" ht="12.75">
      <c r="A7" s="2">
        <f t="shared" si="0"/>
        <v>7.2</v>
      </c>
      <c r="B7" s="58" t="s">
        <v>123</v>
      </c>
      <c r="C7" s="1">
        <v>8</v>
      </c>
      <c r="D7" s="1">
        <v>9</v>
      </c>
      <c r="E7" s="1">
        <v>5</v>
      </c>
      <c r="F7" s="1">
        <v>6</v>
      </c>
      <c r="G7" s="1">
        <v>8</v>
      </c>
      <c r="H7" s="45">
        <f t="shared" si="1"/>
        <v>7.2</v>
      </c>
      <c r="I7" s="6">
        <f t="shared" si="2"/>
        <v>7</v>
      </c>
    </row>
    <row r="8" spans="1:9" ht="12.75">
      <c r="A8" s="2">
        <f t="shared" si="0"/>
        <v>7.2</v>
      </c>
      <c r="B8" s="58" t="s">
        <v>124</v>
      </c>
      <c r="C8" s="1">
        <v>8</v>
      </c>
      <c r="D8" s="1">
        <v>6</v>
      </c>
      <c r="E8" s="1">
        <v>7</v>
      </c>
      <c r="F8" s="1">
        <v>6</v>
      </c>
      <c r="G8" s="1">
        <v>9</v>
      </c>
      <c r="H8" s="45">
        <f>AVERAGE(C8:G8)</f>
        <v>7.2</v>
      </c>
      <c r="I8" s="6">
        <f t="shared" si="2"/>
        <v>7</v>
      </c>
    </row>
    <row r="9" spans="1:9" ht="12.75">
      <c r="A9" s="2">
        <f t="shared" si="0"/>
        <v>8.6</v>
      </c>
      <c r="B9" s="58" t="s">
        <v>125</v>
      </c>
      <c r="C9" s="1">
        <v>10</v>
      </c>
      <c r="D9" s="1">
        <v>10</v>
      </c>
      <c r="E9" s="1">
        <v>8</v>
      </c>
      <c r="F9" s="1">
        <v>6</v>
      </c>
      <c r="G9" s="1">
        <v>9</v>
      </c>
      <c r="H9" s="45">
        <f>AVERAGE(C9:G9)</f>
        <v>8.6</v>
      </c>
      <c r="I9" s="6">
        <f t="shared" si="2"/>
        <v>9</v>
      </c>
    </row>
    <row r="10" spans="1:9" ht="12.75">
      <c r="A10" s="2">
        <f t="shared" si="0"/>
        <v>7</v>
      </c>
      <c r="B10" s="58" t="s">
        <v>126</v>
      </c>
      <c r="C10" s="1">
        <v>10</v>
      </c>
      <c r="D10" s="1">
        <v>5</v>
      </c>
      <c r="E10" s="1">
        <v>5</v>
      </c>
      <c r="F10" s="1">
        <v>6</v>
      </c>
      <c r="G10" s="57">
        <v>9</v>
      </c>
      <c r="H10" s="45">
        <f>AVERAGE(C10:G10)</f>
        <v>7</v>
      </c>
      <c r="I10" s="6">
        <f t="shared" si="2"/>
        <v>7</v>
      </c>
    </row>
    <row r="11" spans="1:9" ht="12.75">
      <c r="A11" s="2">
        <f t="shared" si="0"/>
        <v>8</v>
      </c>
      <c r="B11" s="58" t="s">
        <v>127</v>
      </c>
      <c r="C11" s="1">
        <v>8</v>
      </c>
      <c r="D11" s="1">
        <v>10</v>
      </c>
      <c r="E11" s="1">
        <v>9</v>
      </c>
      <c r="F11" s="1">
        <v>4</v>
      </c>
      <c r="G11" s="1">
        <v>9</v>
      </c>
      <c r="H11" s="45">
        <f t="shared" si="1"/>
        <v>8</v>
      </c>
      <c r="I11" s="6">
        <f t="shared" si="2"/>
        <v>8</v>
      </c>
    </row>
    <row r="12" spans="1:9" ht="12.75">
      <c r="A12" s="2">
        <f t="shared" si="0"/>
        <v>7.2</v>
      </c>
      <c r="B12" s="58" t="s">
        <v>128</v>
      </c>
      <c r="C12" s="1">
        <v>8</v>
      </c>
      <c r="D12" s="1">
        <v>9</v>
      </c>
      <c r="E12" s="1">
        <v>6</v>
      </c>
      <c r="F12" s="1">
        <v>6</v>
      </c>
      <c r="G12" s="1">
        <v>7</v>
      </c>
      <c r="H12" s="45">
        <f t="shared" si="1"/>
        <v>7.2</v>
      </c>
      <c r="I12" s="6">
        <f t="shared" si="2"/>
        <v>7</v>
      </c>
    </row>
    <row r="13" spans="1:9" ht="12.75">
      <c r="A13" s="2">
        <f t="shared" si="0"/>
        <v>7.2</v>
      </c>
      <c r="B13" s="58" t="s">
        <v>129</v>
      </c>
      <c r="C13" s="1">
        <v>8</v>
      </c>
      <c r="D13" s="1">
        <v>9</v>
      </c>
      <c r="E13" s="1">
        <v>5</v>
      </c>
      <c r="F13" s="1">
        <v>6</v>
      </c>
      <c r="G13" s="1">
        <v>8</v>
      </c>
      <c r="H13" s="45">
        <f t="shared" si="1"/>
        <v>7.2</v>
      </c>
      <c r="I13" s="6">
        <f t="shared" si="2"/>
        <v>7</v>
      </c>
    </row>
    <row r="14" spans="1:9" ht="12.75">
      <c r="A14" s="2">
        <f t="shared" si="0"/>
        <v>4</v>
      </c>
      <c r="B14" s="58" t="s">
        <v>130</v>
      </c>
      <c r="C14" s="1">
        <v>5</v>
      </c>
      <c r="D14" s="1">
        <v>2</v>
      </c>
      <c r="E14" s="1">
        <v>4</v>
      </c>
      <c r="F14" s="1">
        <v>4</v>
      </c>
      <c r="G14" s="1">
        <v>5</v>
      </c>
      <c r="H14" s="45">
        <f t="shared" si="1"/>
        <v>4</v>
      </c>
      <c r="I14" s="6">
        <f t="shared" si="2"/>
        <v>4</v>
      </c>
    </row>
    <row r="15" spans="1:9" ht="13.5" thickBot="1">
      <c r="A15" s="2">
        <f t="shared" si="0"/>
        <v>6</v>
      </c>
      <c r="B15" s="59" t="s">
        <v>131</v>
      </c>
      <c r="C15" s="65">
        <v>7</v>
      </c>
      <c r="D15" s="65">
        <v>9</v>
      </c>
      <c r="E15" s="65">
        <v>4</v>
      </c>
      <c r="F15" s="87">
        <v>5</v>
      </c>
      <c r="G15" s="65">
        <v>5</v>
      </c>
      <c r="H15" s="69">
        <f t="shared" si="1"/>
        <v>6</v>
      </c>
      <c r="I15" s="67">
        <f t="shared" si="2"/>
        <v>6</v>
      </c>
    </row>
    <row r="16" spans="1:9" ht="12.75">
      <c r="A16" s="2">
        <f t="shared" si="0"/>
        <v>7</v>
      </c>
      <c r="B16" s="60" t="s">
        <v>132</v>
      </c>
      <c r="C16" s="24">
        <v>8</v>
      </c>
      <c r="D16" s="24">
        <v>7</v>
      </c>
      <c r="E16" s="24">
        <v>9</v>
      </c>
      <c r="F16" s="84">
        <v>3</v>
      </c>
      <c r="G16" s="24">
        <v>8</v>
      </c>
      <c r="H16" s="64">
        <f t="shared" si="1"/>
        <v>7</v>
      </c>
      <c r="I16" s="62">
        <f t="shared" si="2"/>
        <v>7</v>
      </c>
    </row>
    <row r="17" spans="1:9" ht="12.75">
      <c r="A17" s="2">
        <f t="shared" si="0"/>
        <v>4.6</v>
      </c>
      <c r="B17" s="60" t="s">
        <v>133</v>
      </c>
      <c r="C17" s="24">
        <v>3</v>
      </c>
      <c r="D17" s="24">
        <v>5</v>
      </c>
      <c r="E17" s="24">
        <v>1</v>
      </c>
      <c r="F17" s="24">
        <v>9</v>
      </c>
      <c r="G17" s="24">
        <v>5</v>
      </c>
      <c r="H17" s="64">
        <f t="shared" si="1"/>
        <v>4.6</v>
      </c>
      <c r="I17" s="62">
        <f t="shared" si="2"/>
        <v>5</v>
      </c>
    </row>
    <row r="18" spans="1:9" ht="12.75">
      <c r="A18" s="2">
        <f t="shared" si="0"/>
        <v>7</v>
      </c>
      <c r="B18" s="60" t="s">
        <v>134</v>
      </c>
      <c r="C18" s="24">
        <v>7</v>
      </c>
      <c r="D18" s="24">
        <v>5</v>
      </c>
      <c r="E18" s="24">
        <v>7</v>
      </c>
      <c r="F18" s="24">
        <v>7</v>
      </c>
      <c r="G18" s="24">
        <v>9</v>
      </c>
      <c r="H18" s="64">
        <f t="shared" si="1"/>
        <v>7</v>
      </c>
      <c r="I18" s="62">
        <f t="shared" si="2"/>
        <v>7</v>
      </c>
    </row>
    <row r="19" spans="1:9" ht="12.75">
      <c r="A19" s="2">
        <f t="shared" si="0"/>
        <v>6.6</v>
      </c>
      <c r="B19" s="58" t="s">
        <v>135</v>
      </c>
      <c r="C19" s="1">
        <v>5</v>
      </c>
      <c r="D19" s="1">
        <v>4</v>
      </c>
      <c r="E19" s="1">
        <v>8</v>
      </c>
      <c r="F19" s="57">
        <v>8</v>
      </c>
      <c r="G19" s="1">
        <v>8</v>
      </c>
      <c r="H19" s="45">
        <f t="shared" si="1"/>
        <v>6.6</v>
      </c>
      <c r="I19" s="6">
        <f t="shared" si="2"/>
        <v>7</v>
      </c>
    </row>
    <row r="20" spans="1:9" ht="12.75">
      <c r="A20" s="2">
        <f t="shared" si="0"/>
        <v>6.6</v>
      </c>
      <c r="B20" s="58" t="s">
        <v>136</v>
      </c>
      <c r="C20" s="1">
        <v>6</v>
      </c>
      <c r="D20" s="1">
        <v>8</v>
      </c>
      <c r="E20" s="1">
        <v>5</v>
      </c>
      <c r="F20" s="1">
        <v>7</v>
      </c>
      <c r="G20" s="1">
        <v>7</v>
      </c>
      <c r="H20" s="45">
        <f t="shared" si="1"/>
        <v>6.6</v>
      </c>
      <c r="I20" s="6">
        <f t="shared" si="2"/>
        <v>7</v>
      </c>
    </row>
    <row r="21" spans="1:9" ht="12.75">
      <c r="A21" s="2">
        <f t="shared" si="0"/>
        <v>5.6</v>
      </c>
      <c r="B21" s="58" t="s">
        <v>137</v>
      </c>
      <c r="C21" s="1">
        <v>2</v>
      </c>
      <c r="D21" s="1">
        <v>9</v>
      </c>
      <c r="E21" s="1">
        <v>5</v>
      </c>
      <c r="F21" s="1">
        <v>8</v>
      </c>
      <c r="G21" s="1">
        <v>4</v>
      </c>
      <c r="H21" s="45">
        <f>AVERAGE(C21:G21)</f>
        <v>5.6</v>
      </c>
      <c r="I21" s="6">
        <f t="shared" si="2"/>
        <v>6</v>
      </c>
    </row>
    <row r="22" spans="1:9" ht="12.75">
      <c r="A22" s="2">
        <f t="shared" si="0"/>
        <v>7.8</v>
      </c>
      <c r="B22" s="58" t="s">
        <v>138</v>
      </c>
      <c r="C22" s="1">
        <v>8</v>
      </c>
      <c r="D22" s="1">
        <v>8</v>
      </c>
      <c r="E22" s="1">
        <v>5</v>
      </c>
      <c r="F22" s="1">
        <v>9</v>
      </c>
      <c r="G22" s="1">
        <v>9</v>
      </c>
      <c r="H22" s="45">
        <f>AVERAGE(C22:G22)</f>
        <v>7.8</v>
      </c>
      <c r="I22" s="6">
        <f t="shared" si="2"/>
        <v>8</v>
      </c>
    </row>
    <row r="23" spans="1:9" ht="12.75">
      <c r="A23" s="2">
        <f t="shared" si="0"/>
        <v>5.8</v>
      </c>
      <c r="B23" s="58" t="s">
        <v>139</v>
      </c>
      <c r="C23" s="1">
        <v>2</v>
      </c>
      <c r="D23" s="1">
        <v>5</v>
      </c>
      <c r="E23" s="1">
        <v>6</v>
      </c>
      <c r="F23" s="1">
        <v>8</v>
      </c>
      <c r="G23" s="1">
        <v>8</v>
      </c>
      <c r="H23" s="45">
        <f>AVERAGE(C23:G23)</f>
        <v>5.8</v>
      </c>
      <c r="I23" s="6">
        <f t="shared" si="2"/>
        <v>6</v>
      </c>
    </row>
    <row r="24" spans="1:9" ht="12.75">
      <c r="A24" s="2">
        <f t="shared" si="0"/>
        <v>7.2</v>
      </c>
      <c r="B24" s="58" t="s">
        <v>140</v>
      </c>
      <c r="C24" s="1">
        <v>5</v>
      </c>
      <c r="D24" s="1">
        <v>8</v>
      </c>
      <c r="E24" s="1">
        <v>6</v>
      </c>
      <c r="F24" s="1">
        <v>9</v>
      </c>
      <c r="G24" s="1">
        <v>8</v>
      </c>
      <c r="H24" s="45">
        <f t="shared" si="1"/>
        <v>7.2</v>
      </c>
      <c r="I24" s="6">
        <f t="shared" si="2"/>
        <v>7</v>
      </c>
    </row>
    <row r="25" spans="1:9" ht="12.75">
      <c r="A25" s="2">
        <f t="shared" si="0"/>
        <v>6.6</v>
      </c>
      <c r="B25" s="58" t="s">
        <v>141</v>
      </c>
      <c r="C25" s="1">
        <v>6</v>
      </c>
      <c r="D25" s="1">
        <v>8</v>
      </c>
      <c r="E25" s="1">
        <v>5</v>
      </c>
      <c r="F25" s="1">
        <v>7</v>
      </c>
      <c r="G25" s="1">
        <v>7</v>
      </c>
      <c r="H25" s="45">
        <f t="shared" si="1"/>
        <v>6.6</v>
      </c>
      <c r="I25" s="6">
        <f t="shared" si="2"/>
        <v>7</v>
      </c>
    </row>
    <row r="26" spans="1:9" ht="12.75">
      <c r="A26" s="2">
        <f t="shared" si="0"/>
        <v>6.6</v>
      </c>
      <c r="B26" s="58" t="s">
        <v>142</v>
      </c>
      <c r="C26" s="1">
        <v>7</v>
      </c>
      <c r="D26" s="1">
        <v>6</v>
      </c>
      <c r="E26" s="1">
        <v>5</v>
      </c>
      <c r="F26" s="57">
        <v>9</v>
      </c>
      <c r="G26" s="1">
        <v>6</v>
      </c>
      <c r="H26" s="45">
        <f t="shared" si="1"/>
        <v>6.6</v>
      </c>
      <c r="I26" s="6">
        <f t="shared" si="2"/>
        <v>7</v>
      </c>
    </row>
    <row r="27" spans="1:9" ht="12.75">
      <c r="A27" s="2">
        <f t="shared" si="0"/>
        <v>7</v>
      </c>
      <c r="B27" s="58" t="s">
        <v>143</v>
      </c>
      <c r="C27" s="1">
        <v>7</v>
      </c>
      <c r="D27" s="1">
        <v>7</v>
      </c>
      <c r="E27" s="1">
        <v>7</v>
      </c>
      <c r="F27" s="1">
        <v>8</v>
      </c>
      <c r="G27" s="1">
        <v>6</v>
      </c>
      <c r="H27" s="45">
        <f t="shared" si="1"/>
        <v>7</v>
      </c>
      <c r="I27" s="6">
        <f t="shared" si="2"/>
        <v>7</v>
      </c>
    </row>
    <row r="28" spans="1:9" ht="12.75">
      <c r="A28" s="2">
        <f t="shared" si="0"/>
        <v>7.8</v>
      </c>
      <c r="B28" s="58" t="s">
        <v>144</v>
      </c>
      <c r="C28" s="1">
        <v>8</v>
      </c>
      <c r="D28" s="1">
        <v>8</v>
      </c>
      <c r="E28" s="1">
        <v>5</v>
      </c>
      <c r="F28" s="1">
        <v>9</v>
      </c>
      <c r="G28" s="1">
        <v>9</v>
      </c>
      <c r="H28" s="45">
        <f t="shared" si="1"/>
        <v>7.8</v>
      </c>
      <c r="I28" s="6">
        <f t="shared" si="2"/>
        <v>8</v>
      </c>
    </row>
    <row r="29" spans="1:9" ht="12.75">
      <c r="A29" s="2">
        <f t="shared" si="0"/>
        <v>6.6</v>
      </c>
      <c r="B29" s="58" t="s">
        <v>145</v>
      </c>
      <c r="C29" s="1">
        <v>10</v>
      </c>
      <c r="D29" s="1">
        <v>7</v>
      </c>
      <c r="E29" s="1">
        <v>5</v>
      </c>
      <c r="F29" s="1">
        <v>3</v>
      </c>
      <c r="G29" s="1">
        <v>8</v>
      </c>
      <c r="H29" s="45">
        <f t="shared" si="1"/>
        <v>6.6</v>
      </c>
      <c r="I29" s="6">
        <f t="shared" si="2"/>
        <v>7</v>
      </c>
    </row>
    <row r="30" spans="1:9" ht="12.75">
      <c r="A30" s="2">
        <f t="shared" si="0"/>
        <v>8.4</v>
      </c>
      <c r="B30" s="58" t="s">
        <v>146</v>
      </c>
      <c r="C30" s="1">
        <v>10</v>
      </c>
      <c r="D30" s="1">
        <v>6</v>
      </c>
      <c r="E30" s="1">
        <v>10</v>
      </c>
      <c r="F30" s="1">
        <v>6</v>
      </c>
      <c r="G30" s="1">
        <v>10</v>
      </c>
      <c r="H30" s="45">
        <f t="shared" si="1"/>
        <v>8.4</v>
      </c>
      <c r="I30" s="6">
        <v>9</v>
      </c>
    </row>
    <row r="31" spans="2:9" s="3" customFormat="1" ht="12.75">
      <c r="B31" s="4" t="s">
        <v>0</v>
      </c>
      <c r="C31" s="45">
        <f aca="true" t="shared" si="3" ref="C31:I31">AVERAGE(C1:C30)</f>
        <v>7.1</v>
      </c>
      <c r="D31" s="45">
        <f t="shared" si="3"/>
        <v>7.066666666666666</v>
      </c>
      <c r="E31" s="45">
        <f t="shared" si="3"/>
        <v>5.9</v>
      </c>
      <c r="F31" s="45">
        <f t="shared" si="3"/>
        <v>6.5</v>
      </c>
      <c r="G31" s="45">
        <f t="shared" si="3"/>
        <v>7.366666666666666</v>
      </c>
      <c r="H31" s="45">
        <f t="shared" si="3"/>
        <v>6.786666666666666</v>
      </c>
      <c r="I31" s="10">
        <f t="shared" si="3"/>
        <v>6.9</v>
      </c>
    </row>
    <row r="32" spans="2:9" s="3" customFormat="1" ht="12.75">
      <c r="B32" s="46">
        <v>30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9</v>
      </c>
      <c r="H32" s="5" t="s">
        <v>36</v>
      </c>
      <c r="I32" s="7" t="s">
        <v>35</v>
      </c>
    </row>
    <row r="33" spans="2:9" ht="12.75">
      <c r="B33" s="53" t="s">
        <v>52</v>
      </c>
      <c r="C33" s="95" t="s">
        <v>50</v>
      </c>
      <c r="D33" s="96"/>
      <c r="E33" s="96"/>
      <c r="F33" s="96"/>
      <c r="G33" s="97"/>
      <c r="H33" s="76">
        <f>I33/B32</f>
        <v>1</v>
      </c>
      <c r="I33" s="6">
        <f>COUNTIF(I1:I30,"&gt;3")</f>
        <v>30</v>
      </c>
    </row>
    <row r="34" spans="2:9" ht="12.75">
      <c r="B34" s="48" t="s">
        <v>1</v>
      </c>
      <c r="C34" s="49"/>
      <c r="D34" s="49"/>
      <c r="E34" s="49"/>
      <c r="F34" s="49"/>
      <c r="G34" s="49"/>
      <c r="H34" s="76">
        <f>I34/B32</f>
        <v>0.7333333333333333</v>
      </c>
      <c r="I34" s="6">
        <f>COUNTIF(I1:I30,"&gt;6")</f>
        <v>22</v>
      </c>
    </row>
  </sheetData>
  <sheetProtection/>
  <mergeCells count="1">
    <mergeCell ref="C33:G33"/>
  </mergeCells>
  <conditionalFormatting sqref="H1:H30 C31:I31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I1:I30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B1">
      <selection activeCell="I8" sqref="I8"/>
    </sheetView>
  </sheetViews>
  <sheetFormatPr defaultColWidth="9.00390625" defaultRowHeight="12.75"/>
  <cols>
    <col min="1" max="1" width="0" style="0" hidden="1" customWidth="1"/>
    <col min="2" max="2" width="21.375" style="0" customWidth="1"/>
    <col min="9" max="9" width="9.125" style="2" customWidth="1"/>
    <col min="10" max="10" width="9.125" style="9" customWidth="1"/>
    <col min="12" max="12" width="5.375" style="0" customWidth="1"/>
    <col min="13" max="13" width="6.875" style="3" customWidth="1"/>
  </cols>
  <sheetData>
    <row r="1" spans="1:13" ht="12.75">
      <c r="A1" s="2">
        <f>I1</f>
        <v>9.833333333333334</v>
      </c>
      <c r="B1" s="58" t="s">
        <v>199</v>
      </c>
      <c r="C1" s="1">
        <v>9</v>
      </c>
      <c r="D1" s="1">
        <v>10</v>
      </c>
      <c r="E1" s="1">
        <v>10</v>
      </c>
      <c r="F1" s="1">
        <v>10</v>
      </c>
      <c r="G1" s="1">
        <v>10</v>
      </c>
      <c r="H1" s="1">
        <v>10</v>
      </c>
      <c r="I1" s="45">
        <f aca="true" t="shared" si="0" ref="I1:I30">AVERAGE(C1:H1)</f>
        <v>9.833333333333334</v>
      </c>
      <c r="J1" s="6">
        <f aca="true" t="shared" si="1" ref="J1:J30">ROUND(I1,0)</f>
        <v>10</v>
      </c>
      <c r="K1" s="1" t="s">
        <v>45</v>
      </c>
      <c r="L1" s="1">
        <f>COUNTIF(J1:J30,"&gt;8")</f>
        <v>5</v>
      </c>
      <c r="M1" s="80">
        <f>L1/B32</f>
        <v>0.16666666666666666</v>
      </c>
    </row>
    <row r="2" spans="1:13" ht="12.75">
      <c r="A2" s="2">
        <f aca="true" t="shared" si="2" ref="A2:A30">I2</f>
        <v>6.666666666666667</v>
      </c>
      <c r="B2" s="58" t="s">
        <v>200</v>
      </c>
      <c r="C2" s="1">
        <v>7</v>
      </c>
      <c r="D2" s="1">
        <v>1</v>
      </c>
      <c r="E2" s="1">
        <v>7</v>
      </c>
      <c r="F2" s="1">
        <v>7</v>
      </c>
      <c r="G2" s="1">
        <v>9</v>
      </c>
      <c r="H2" s="1">
        <v>9</v>
      </c>
      <c r="I2" s="45">
        <f t="shared" si="0"/>
        <v>6.666666666666667</v>
      </c>
      <c r="J2" s="6">
        <f t="shared" si="1"/>
        <v>7</v>
      </c>
      <c r="K2" s="1" t="s">
        <v>46</v>
      </c>
      <c r="L2" s="79">
        <f>COUNTIF(J1:J30,7)+COUNTIF(J1:J30,8)</f>
        <v>16</v>
      </c>
      <c r="M2" s="80">
        <f>L2/B32</f>
        <v>0.5333333333333333</v>
      </c>
    </row>
    <row r="3" spans="1:13" ht="12.75">
      <c r="A3" s="2">
        <f t="shared" si="2"/>
        <v>8</v>
      </c>
      <c r="B3" s="58" t="s">
        <v>201</v>
      </c>
      <c r="C3" s="1">
        <v>7</v>
      </c>
      <c r="D3" s="1">
        <v>9</v>
      </c>
      <c r="E3" s="1">
        <v>8</v>
      </c>
      <c r="F3" s="1">
        <v>9</v>
      </c>
      <c r="G3" s="1">
        <v>7</v>
      </c>
      <c r="H3" s="1">
        <v>8</v>
      </c>
      <c r="I3" s="45">
        <f t="shared" si="0"/>
        <v>8</v>
      </c>
      <c r="J3" s="6">
        <f t="shared" si="1"/>
        <v>8</v>
      </c>
      <c r="K3" s="1" t="s">
        <v>47</v>
      </c>
      <c r="L3" s="79">
        <f>COUNTIF(J1:J30,4)+COUNTIF(J1:J30,5)+COUNTIF(J1:J30,6)</f>
        <v>9</v>
      </c>
      <c r="M3" s="80">
        <f>L3/B32</f>
        <v>0.3</v>
      </c>
    </row>
    <row r="4" spans="1:13" ht="12.75">
      <c r="A4" s="2">
        <f t="shared" si="2"/>
        <v>7.5</v>
      </c>
      <c r="B4" s="58" t="s">
        <v>202</v>
      </c>
      <c r="C4" s="1">
        <v>7</v>
      </c>
      <c r="D4" s="1">
        <v>9</v>
      </c>
      <c r="E4" s="1">
        <v>6</v>
      </c>
      <c r="F4" s="1">
        <v>6</v>
      </c>
      <c r="G4" s="1">
        <v>7</v>
      </c>
      <c r="H4" s="1">
        <v>10</v>
      </c>
      <c r="I4" s="45">
        <f t="shared" si="0"/>
        <v>7.5</v>
      </c>
      <c r="J4" s="6">
        <f t="shared" si="1"/>
        <v>8</v>
      </c>
      <c r="K4" s="1" t="s">
        <v>48</v>
      </c>
      <c r="L4" s="1">
        <f>COUNTIF(J1:J30,"&lt;4")</f>
        <v>0</v>
      </c>
      <c r="M4" s="80">
        <f>L4/B32</f>
        <v>0</v>
      </c>
    </row>
    <row r="5" spans="1:13" ht="12.75">
      <c r="A5" s="2">
        <f t="shared" si="2"/>
        <v>8</v>
      </c>
      <c r="B5" s="58" t="s">
        <v>203</v>
      </c>
      <c r="C5" s="1">
        <v>6</v>
      </c>
      <c r="D5" s="1">
        <v>10</v>
      </c>
      <c r="E5" s="1">
        <v>10</v>
      </c>
      <c r="F5" s="1">
        <v>5</v>
      </c>
      <c r="G5" s="1">
        <v>8</v>
      </c>
      <c r="H5" s="1">
        <v>9</v>
      </c>
      <c r="I5" s="45">
        <f t="shared" si="0"/>
        <v>8</v>
      </c>
      <c r="J5" s="6">
        <f t="shared" si="1"/>
        <v>8</v>
      </c>
      <c r="K5" s="81" t="s">
        <v>49</v>
      </c>
      <c r="L5" s="1">
        <f>B32-SUM(L1:L4)</f>
        <v>0</v>
      </c>
      <c r="M5" s="80">
        <f>L5/$B$32</f>
        <v>0</v>
      </c>
    </row>
    <row r="6" spans="1:13" ht="12.75">
      <c r="A6" s="2">
        <f t="shared" si="2"/>
        <v>6.666666666666667</v>
      </c>
      <c r="B6" s="58" t="s">
        <v>204</v>
      </c>
      <c r="C6" s="1">
        <v>7</v>
      </c>
      <c r="D6" s="1">
        <v>8</v>
      </c>
      <c r="E6" s="1">
        <v>6</v>
      </c>
      <c r="F6" s="1">
        <v>5</v>
      </c>
      <c r="G6" s="1">
        <v>6</v>
      </c>
      <c r="H6" s="1">
        <v>8</v>
      </c>
      <c r="I6" s="45">
        <f t="shared" si="0"/>
        <v>6.666666666666667</v>
      </c>
      <c r="J6" s="6">
        <f t="shared" si="1"/>
        <v>7</v>
      </c>
      <c r="M6" s="8"/>
    </row>
    <row r="7" spans="1:13" ht="12.75">
      <c r="A7" s="2"/>
      <c r="B7" s="58" t="s">
        <v>205</v>
      </c>
      <c r="C7" s="1">
        <v>6</v>
      </c>
      <c r="D7" s="1">
        <v>8</v>
      </c>
      <c r="E7" s="1">
        <v>5</v>
      </c>
      <c r="F7" s="1">
        <v>6</v>
      </c>
      <c r="G7" s="1">
        <v>5</v>
      </c>
      <c r="H7" s="1">
        <v>8</v>
      </c>
      <c r="I7" s="45">
        <f t="shared" si="0"/>
        <v>6.333333333333333</v>
      </c>
      <c r="J7" s="6">
        <v>7</v>
      </c>
      <c r="M7" s="8"/>
    </row>
    <row r="8" spans="1:13" ht="12.75">
      <c r="A8" s="2"/>
      <c r="B8" s="58" t="s">
        <v>206</v>
      </c>
      <c r="C8" s="1">
        <v>9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45">
        <f t="shared" si="0"/>
        <v>9.833333333333334</v>
      </c>
      <c r="J8" s="6">
        <f t="shared" si="1"/>
        <v>10</v>
      </c>
      <c r="M8" s="8"/>
    </row>
    <row r="9" spans="1:13" ht="12.75">
      <c r="A9" s="2"/>
      <c r="B9" s="58" t="s">
        <v>207</v>
      </c>
      <c r="C9" s="1">
        <v>4</v>
      </c>
      <c r="D9" s="1">
        <v>4</v>
      </c>
      <c r="E9" s="1">
        <v>4</v>
      </c>
      <c r="F9" s="1">
        <v>5</v>
      </c>
      <c r="G9" s="1">
        <v>4</v>
      </c>
      <c r="H9" s="57">
        <v>6</v>
      </c>
      <c r="I9" s="45">
        <f t="shared" si="0"/>
        <v>4.5</v>
      </c>
      <c r="J9" s="6">
        <f t="shared" si="1"/>
        <v>5</v>
      </c>
      <c r="M9" s="8"/>
    </row>
    <row r="10" spans="1:13" ht="12.75">
      <c r="A10" s="2"/>
      <c r="B10" s="58" t="s">
        <v>208</v>
      </c>
      <c r="C10" s="1">
        <v>5</v>
      </c>
      <c r="D10" s="1">
        <v>1</v>
      </c>
      <c r="E10" s="1">
        <v>4</v>
      </c>
      <c r="F10" s="1">
        <v>4</v>
      </c>
      <c r="G10" s="1">
        <v>5</v>
      </c>
      <c r="H10" s="1">
        <v>4</v>
      </c>
      <c r="I10" s="45">
        <f t="shared" si="0"/>
        <v>3.8333333333333335</v>
      </c>
      <c r="J10" s="6">
        <f t="shared" si="1"/>
        <v>4</v>
      </c>
      <c r="M10" s="8"/>
    </row>
    <row r="11" spans="1:13" ht="12.75">
      <c r="A11" s="2">
        <f t="shared" si="2"/>
        <v>5.833333333333333</v>
      </c>
      <c r="B11" s="58" t="s">
        <v>209</v>
      </c>
      <c r="C11" s="1">
        <v>6</v>
      </c>
      <c r="D11" s="1">
        <v>6</v>
      </c>
      <c r="E11" s="1">
        <v>5</v>
      </c>
      <c r="F11" s="1">
        <v>6</v>
      </c>
      <c r="G11" s="1">
        <v>5</v>
      </c>
      <c r="H11" s="1">
        <v>7</v>
      </c>
      <c r="I11" s="45">
        <f t="shared" si="0"/>
        <v>5.833333333333333</v>
      </c>
      <c r="J11" s="6">
        <f t="shared" si="1"/>
        <v>6</v>
      </c>
      <c r="M11" s="8"/>
    </row>
    <row r="12" spans="1:13" ht="12.75">
      <c r="A12" s="2">
        <f t="shared" si="2"/>
        <v>6.5</v>
      </c>
      <c r="B12" s="58" t="s">
        <v>210</v>
      </c>
      <c r="C12" s="1">
        <v>6</v>
      </c>
      <c r="D12" s="1">
        <v>8</v>
      </c>
      <c r="E12" s="1">
        <v>6</v>
      </c>
      <c r="F12" s="1">
        <v>6</v>
      </c>
      <c r="G12" s="1">
        <v>5</v>
      </c>
      <c r="H12" s="1">
        <v>8</v>
      </c>
      <c r="I12" s="45">
        <f t="shared" si="0"/>
        <v>6.5</v>
      </c>
      <c r="J12" s="6">
        <f t="shared" si="1"/>
        <v>7</v>
      </c>
      <c r="M12" s="8"/>
    </row>
    <row r="13" spans="1:13" ht="12.75">
      <c r="A13" s="2">
        <f t="shared" si="2"/>
        <v>6.5</v>
      </c>
      <c r="B13" s="58" t="s">
        <v>211</v>
      </c>
      <c r="C13" s="1">
        <v>7</v>
      </c>
      <c r="D13" s="1">
        <v>6</v>
      </c>
      <c r="E13" s="1">
        <v>9</v>
      </c>
      <c r="F13" s="1">
        <v>5</v>
      </c>
      <c r="G13" s="1">
        <v>5</v>
      </c>
      <c r="H13" s="1">
        <v>7</v>
      </c>
      <c r="I13" s="45">
        <f t="shared" si="0"/>
        <v>6.5</v>
      </c>
      <c r="J13" s="6">
        <f t="shared" si="1"/>
        <v>7</v>
      </c>
      <c r="M13" s="8"/>
    </row>
    <row r="14" spans="1:13" ht="12.75">
      <c r="A14" s="2">
        <f t="shared" si="2"/>
        <v>7.5</v>
      </c>
      <c r="B14" s="58" t="s">
        <v>212</v>
      </c>
      <c r="C14" s="1">
        <v>7</v>
      </c>
      <c r="D14" s="1">
        <v>9</v>
      </c>
      <c r="E14" s="1">
        <v>6</v>
      </c>
      <c r="F14" s="1">
        <v>6</v>
      </c>
      <c r="G14" s="1">
        <v>7</v>
      </c>
      <c r="H14" s="1">
        <v>10</v>
      </c>
      <c r="I14" s="45">
        <f t="shared" si="0"/>
        <v>7.5</v>
      </c>
      <c r="J14" s="6">
        <f t="shared" si="1"/>
        <v>8</v>
      </c>
      <c r="M14" s="8"/>
    </row>
    <row r="15" spans="1:13" ht="13.5" thickBot="1">
      <c r="A15" s="2">
        <f t="shared" si="2"/>
        <v>3.6666666666666665</v>
      </c>
      <c r="B15" s="59" t="s">
        <v>213</v>
      </c>
      <c r="C15" s="65">
        <v>1</v>
      </c>
      <c r="D15" s="65">
        <v>4</v>
      </c>
      <c r="E15" s="87">
        <v>4</v>
      </c>
      <c r="F15" s="65">
        <v>5</v>
      </c>
      <c r="G15" s="65">
        <v>4</v>
      </c>
      <c r="H15" s="65">
        <v>4</v>
      </c>
      <c r="I15" s="69">
        <f t="shared" si="0"/>
        <v>3.6666666666666665</v>
      </c>
      <c r="J15" s="67">
        <f t="shared" si="1"/>
        <v>4</v>
      </c>
      <c r="M15" s="8"/>
    </row>
    <row r="16" spans="1:13" ht="12.75">
      <c r="A16" s="2">
        <f t="shared" si="2"/>
        <v>6.5</v>
      </c>
      <c r="B16" s="60" t="s">
        <v>214</v>
      </c>
      <c r="C16" s="24">
        <v>6</v>
      </c>
      <c r="D16" s="24">
        <v>7</v>
      </c>
      <c r="E16" s="24">
        <v>7</v>
      </c>
      <c r="F16" s="24">
        <v>6</v>
      </c>
      <c r="G16" s="24">
        <v>6</v>
      </c>
      <c r="H16" s="24">
        <v>7</v>
      </c>
      <c r="I16" s="64">
        <f t="shared" si="0"/>
        <v>6.5</v>
      </c>
      <c r="J16" s="62">
        <f t="shared" si="1"/>
        <v>7</v>
      </c>
      <c r="M16" s="8"/>
    </row>
    <row r="17" spans="1:13" ht="12.75">
      <c r="A17" s="2">
        <f t="shared" si="2"/>
        <v>7.5</v>
      </c>
      <c r="B17" s="58" t="s">
        <v>215</v>
      </c>
      <c r="C17" s="1">
        <v>6</v>
      </c>
      <c r="D17" s="1">
        <v>5</v>
      </c>
      <c r="E17" s="1">
        <v>10</v>
      </c>
      <c r="F17" s="1">
        <v>7</v>
      </c>
      <c r="G17" s="1">
        <v>8</v>
      </c>
      <c r="H17" s="1">
        <v>9</v>
      </c>
      <c r="I17" s="45">
        <f t="shared" si="0"/>
        <v>7.5</v>
      </c>
      <c r="J17" s="6">
        <f t="shared" si="1"/>
        <v>8</v>
      </c>
      <c r="M17" s="8"/>
    </row>
    <row r="18" spans="1:13" ht="12.75">
      <c r="A18" s="2">
        <f t="shared" si="2"/>
        <v>4.5</v>
      </c>
      <c r="B18" s="60" t="s">
        <v>216</v>
      </c>
      <c r="C18" s="70">
        <v>6</v>
      </c>
      <c r="D18" s="70">
        <v>2</v>
      </c>
      <c r="E18" s="70">
        <v>4</v>
      </c>
      <c r="F18" s="70">
        <v>4</v>
      </c>
      <c r="G18" s="70">
        <v>5</v>
      </c>
      <c r="H18" s="70">
        <v>6</v>
      </c>
      <c r="I18" s="64">
        <f t="shared" si="0"/>
        <v>4.5</v>
      </c>
      <c r="J18" s="62">
        <f t="shared" si="1"/>
        <v>5</v>
      </c>
      <c r="M18" s="8"/>
    </row>
    <row r="19" spans="1:13" ht="12.75">
      <c r="A19" s="2">
        <f t="shared" si="2"/>
        <v>8.5</v>
      </c>
      <c r="B19" s="58" t="s">
        <v>217</v>
      </c>
      <c r="C19" s="86">
        <v>8</v>
      </c>
      <c r="D19" s="86">
        <v>8</v>
      </c>
      <c r="E19" s="86">
        <v>10</v>
      </c>
      <c r="F19" s="86">
        <v>7</v>
      </c>
      <c r="G19" s="86">
        <v>9</v>
      </c>
      <c r="H19" s="86">
        <v>9</v>
      </c>
      <c r="I19" s="45">
        <f t="shared" si="0"/>
        <v>8.5</v>
      </c>
      <c r="J19" s="6">
        <f t="shared" si="1"/>
        <v>9</v>
      </c>
      <c r="M19" s="8"/>
    </row>
    <row r="20" spans="1:13" ht="12.75">
      <c r="A20" s="2"/>
      <c r="B20" s="58" t="s">
        <v>218</v>
      </c>
      <c r="C20" s="86">
        <v>6</v>
      </c>
      <c r="D20" s="86">
        <v>7</v>
      </c>
      <c r="E20" s="86">
        <v>7</v>
      </c>
      <c r="F20" s="86">
        <v>7</v>
      </c>
      <c r="G20" s="86">
        <v>9</v>
      </c>
      <c r="H20" s="86">
        <v>9</v>
      </c>
      <c r="I20" s="45">
        <f t="shared" si="0"/>
        <v>7.5</v>
      </c>
      <c r="J20" s="6">
        <f t="shared" si="1"/>
        <v>8</v>
      </c>
      <c r="M20" s="8"/>
    </row>
    <row r="21" spans="1:13" ht="12.75">
      <c r="A21" s="2"/>
      <c r="B21" s="58" t="s">
        <v>219</v>
      </c>
      <c r="C21" s="86">
        <v>5</v>
      </c>
      <c r="D21" s="86">
        <v>3</v>
      </c>
      <c r="E21" s="86">
        <v>4</v>
      </c>
      <c r="F21" s="86">
        <v>5</v>
      </c>
      <c r="G21" s="86">
        <v>6</v>
      </c>
      <c r="H21" s="86">
        <v>6</v>
      </c>
      <c r="I21" s="45">
        <f t="shared" si="0"/>
        <v>4.833333333333333</v>
      </c>
      <c r="J21" s="6">
        <f t="shared" si="1"/>
        <v>5</v>
      </c>
      <c r="M21" s="8"/>
    </row>
    <row r="22" spans="1:13" ht="12.75">
      <c r="A22" s="2"/>
      <c r="B22" s="58" t="s">
        <v>220</v>
      </c>
      <c r="C22" s="86">
        <v>7</v>
      </c>
      <c r="D22" s="86">
        <v>5</v>
      </c>
      <c r="E22" s="86">
        <v>4</v>
      </c>
      <c r="F22" s="86">
        <v>5</v>
      </c>
      <c r="G22" s="86">
        <v>7</v>
      </c>
      <c r="H22" s="86">
        <v>7</v>
      </c>
      <c r="I22" s="45">
        <f t="shared" si="0"/>
        <v>5.833333333333333</v>
      </c>
      <c r="J22" s="6">
        <f t="shared" si="1"/>
        <v>6</v>
      </c>
      <c r="M22" s="8"/>
    </row>
    <row r="23" spans="1:13" ht="12.75">
      <c r="A23" s="2">
        <f t="shared" si="2"/>
        <v>4.833333333333333</v>
      </c>
      <c r="B23" s="58" t="s">
        <v>221</v>
      </c>
      <c r="C23" s="1">
        <v>6</v>
      </c>
      <c r="D23" s="1">
        <v>2</v>
      </c>
      <c r="E23" s="1">
        <v>4</v>
      </c>
      <c r="F23" s="1">
        <v>5</v>
      </c>
      <c r="G23" s="1">
        <v>6</v>
      </c>
      <c r="H23" s="1">
        <v>6</v>
      </c>
      <c r="I23" s="45">
        <f t="shared" si="0"/>
        <v>4.833333333333333</v>
      </c>
      <c r="J23" s="6">
        <f t="shared" si="1"/>
        <v>5</v>
      </c>
      <c r="M23" s="8"/>
    </row>
    <row r="24" spans="1:13" ht="12.75">
      <c r="A24" s="2">
        <f t="shared" si="2"/>
        <v>9.5</v>
      </c>
      <c r="B24" s="58" t="s">
        <v>222</v>
      </c>
      <c r="C24" s="1">
        <v>10</v>
      </c>
      <c r="D24" s="1">
        <v>10</v>
      </c>
      <c r="E24" s="1">
        <v>9</v>
      </c>
      <c r="F24" s="1">
        <v>9</v>
      </c>
      <c r="G24" s="1">
        <v>9</v>
      </c>
      <c r="H24" s="1">
        <v>10</v>
      </c>
      <c r="I24" s="45">
        <f t="shared" si="0"/>
        <v>9.5</v>
      </c>
      <c r="J24" s="6">
        <f t="shared" si="1"/>
        <v>10</v>
      </c>
      <c r="M24" s="8"/>
    </row>
    <row r="25" spans="1:13" ht="12.75">
      <c r="A25" s="2">
        <f t="shared" si="2"/>
        <v>7.5</v>
      </c>
      <c r="B25" s="58" t="s">
        <v>223</v>
      </c>
      <c r="C25" s="1">
        <v>6</v>
      </c>
      <c r="D25" s="1">
        <v>8</v>
      </c>
      <c r="E25" s="1">
        <v>7</v>
      </c>
      <c r="F25" s="1">
        <v>7</v>
      </c>
      <c r="G25" s="1">
        <v>8</v>
      </c>
      <c r="H25" s="1">
        <v>9</v>
      </c>
      <c r="I25" s="45">
        <f t="shared" si="0"/>
        <v>7.5</v>
      </c>
      <c r="J25" s="6">
        <f t="shared" si="1"/>
        <v>8</v>
      </c>
      <c r="M25" s="8"/>
    </row>
    <row r="26" spans="1:13" ht="12.75">
      <c r="A26" s="2">
        <f t="shared" si="2"/>
        <v>7.5</v>
      </c>
      <c r="B26" s="58" t="s">
        <v>224</v>
      </c>
      <c r="C26" s="1">
        <v>9</v>
      </c>
      <c r="D26" s="1">
        <v>8</v>
      </c>
      <c r="E26" s="1">
        <v>4</v>
      </c>
      <c r="F26" s="1">
        <v>9</v>
      </c>
      <c r="G26" s="1">
        <v>7</v>
      </c>
      <c r="H26" s="1">
        <v>8</v>
      </c>
      <c r="I26" s="45">
        <f t="shared" si="0"/>
        <v>7.5</v>
      </c>
      <c r="J26" s="6">
        <f t="shared" si="1"/>
        <v>8</v>
      </c>
      <c r="M26"/>
    </row>
    <row r="27" spans="1:13" ht="12.75">
      <c r="A27" s="2">
        <f t="shared" si="2"/>
        <v>8.5</v>
      </c>
      <c r="B27" s="58" t="s">
        <v>225</v>
      </c>
      <c r="C27" s="1">
        <v>9</v>
      </c>
      <c r="D27" s="1">
        <v>8</v>
      </c>
      <c r="E27" s="1">
        <v>10</v>
      </c>
      <c r="F27" s="1">
        <v>5</v>
      </c>
      <c r="G27" s="1">
        <v>9</v>
      </c>
      <c r="H27" s="1">
        <v>10</v>
      </c>
      <c r="I27" s="45">
        <f t="shared" si="0"/>
        <v>8.5</v>
      </c>
      <c r="J27" s="6">
        <f t="shared" si="1"/>
        <v>9</v>
      </c>
      <c r="M27" s="8"/>
    </row>
    <row r="28" spans="1:13" ht="12.75">
      <c r="A28" s="2">
        <f t="shared" si="2"/>
        <v>5.833333333333333</v>
      </c>
      <c r="B28" s="58" t="s">
        <v>226</v>
      </c>
      <c r="C28" s="1">
        <v>7</v>
      </c>
      <c r="D28" s="1">
        <v>4</v>
      </c>
      <c r="E28" s="1">
        <v>5</v>
      </c>
      <c r="F28" s="1">
        <v>7</v>
      </c>
      <c r="G28" s="1">
        <v>6</v>
      </c>
      <c r="H28" s="1">
        <v>6</v>
      </c>
      <c r="I28" s="45">
        <f t="shared" si="0"/>
        <v>5.833333333333333</v>
      </c>
      <c r="J28" s="6">
        <f t="shared" si="1"/>
        <v>6</v>
      </c>
      <c r="M28" s="8"/>
    </row>
    <row r="29" spans="1:13" ht="12.75">
      <c r="A29" s="2">
        <f t="shared" si="2"/>
        <v>7.5</v>
      </c>
      <c r="B29" s="58" t="s">
        <v>227</v>
      </c>
      <c r="C29" s="1">
        <v>8</v>
      </c>
      <c r="D29" s="1">
        <v>9</v>
      </c>
      <c r="E29" s="1">
        <v>9</v>
      </c>
      <c r="F29" s="1">
        <v>4</v>
      </c>
      <c r="G29" s="1">
        <v>7</v>
      </c>
      <c r="H29" s="1">
        <v>8</v>
      </c>
      <c r="I29" s="45">
        <f t="shared" si="0"/>
        <v>7.5</v>
      </c>
      <c r="J29" s="6">
        <f t="shared" si="1"/>
        <v>8</v>
      </c>
      <c r="M29" s="8"/>
    </row>
    <row r="30" spans="1:13" ht="12.75">
      <c r="A30" s="2">
        <f t="shared" si="2"/>
        <v>7.5</v>
      </c>
      <c r="B30" s="58" t="s">
        <v>228</v>
      </c>
      <c r="C30" s="1">
        <v>9</v>
      </c>
      <c r="D30" s="1">
        <v>8</v>
      </c>
      <c r="E30" s="1">
        <v>4</v>
      </c>
      <c r="F30" s="1">
        <v>9</v>
      </c>
      <c r="G30" s="1">
        <v>7</v>
      </c>
      <c r="H30" s="1">
        <v>8</v>
      </c>
      <c r="I30" s="45">
        <f t="shared" si="0"/>
        <v>7.5</v>
      </c>
      <c r="J30" s="6">
        <f t="shared" si="1"/>
        <v>8</v>
      </c>
      <c r="M30" s="8"/>
    </row>
    <row r="31" spans="2:13" s="3" customFormat="1" ht="12.75">
      <c r="B31" s="4" t="s">
        <v>0</v>
      </c>
      <c r="C31" s="45">
        <f aca="true" t="shared" si="3" ref="C31:J31">AVERAGE(C1:C30)</f>
        <v>6.733333333333333</v>
      </c>
      <c r="D31" s="45">
        <f t="shared" si="3"/>
        <v>6.566666666666666</v>
      </c>
      <c r="E31" s="45">
        <f t="shared" si="3"/>
        <v>6.6</v>
      </c>
      <c r="F31" s="45">
        <f>AVERAGE(F1:F30)</f>
        <v>6.366666666666666</v>
      </c>
      <c r="G31" s="45">
        <f>AVERAGE(G1:G30)</f>
        <v>6.866666666666666</v>
      </c>
      <c r="H31" s="45">
        <f>AVERAGE(H1:H30)</f>
        <v>7.866666666666666</v>
      </c>
      <c r="I31" s="45">
        <f t="shared" si="3"/>
        <v>6.833333333333335</v>
      </c>
      <c r="J31" s="10">
        <f t="shared" si="3"/>
        <v>7.2</v>
      </c>
      <c r="K31"/>
      <c r="L31"/>
      <c r="M31"/>
    </row>
    <row r="32" spans="2:13" s="3" customFormat="1" ht="12.75">
      <c r="B32" s="46">
        <v>30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7" t="s">
        <v>36</v>
      </c>
      <c r="J32" s="7" t="s">
        <v>37</v>
      </c>
      <c r="K32"/>
      <c r="L32"/>
      <c r="M32"/>
    </row>
    <row r="33" spans="2:10" ht="12.75">
      <c r="B33" s="53" t="s">
        <v>52</v>
      </c>
      <c r="C33" s="98" t="s">
        <v>54</v>
      </c>
      <c r="D33" s="98"/>
      <c r="E33" s="98"/>
      <c r="F33" s="98"/>
      <c r="G33" s="98"/>
      <c r="H33" s="98"/>
      <c r="I33" s="76">
        <f>J33/B32</f>
        <v>1</v>
      </c>
      <c r="J33" s="6">
        <f>COUNTIF(J1:J30,"&gt;3")</f>
        <v>30</v>
      </c>
    </row>
    <row r="34" spans="2:10" ht="12.75">
      <c r="B34" s="48" t="s">
        <v>149</v>
      </c>
      <c r="C34" s="49"/>
      <c r="D34" s="49"/>
      <c r="E34" s="49"/>
      <c r="F34" s="49"/>
      <c r="G34" s="49"/>
      <c r="H34" s="49"/>
      <c r="I34" s="76">
        <f>J34/B32</f>
        <v>0.7</v>
      </c>
      <c r="J34" s="6">
        <f>COUNTIF(J1:J30,"&gt;6")</f>
        <v>21</v>
      </c>
    </row>
  </sheetData>
  <sheetProtection/>
  <mergeCells count="1">
    <mergeCell ref="C33:H33"/>
  </mergeCells>
  <conditionalFormatting sqref="J31 C31:H31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J1:J30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I1:I31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7">
      <selection activeCell="M29" sqref="M29"/>
    </sheetView>
  </sheetViews>
  <sheetFormatPr defaultColWidth="9.00390625" defaultRowHeight="12.75"/>
  <cols>
    <col min="1" max="1" width="18.875" style="0" customWidth="1"/>
    <col min="2" max="2" width="12.375" style="0" customWidth="1"/>
    <col min="3" max="3" width="7.625" style="0" customWidth="1"/>
    <col min="4" max="4" width="6.125" style="0" customWidth="1"/>
    <col min="5" max="8" width="6.75390625" style="0" customWidth="1"/>
    <col min="9" max="9" width="7.25390625" style="0" customWidth="1"/>
    <col min="10" max="10" width="7.75390625" style="0" customWidth="1"/>
    <col min="11" max="12" width="6.75390625" style="0" customWidth="1"/>
    <col min="13" max="13" width="9.75390625" style="0" customWidth="1"/>
    <col min="14" max="14" width="10.00390625" style="14" customWidth="1"/>
    <col min="15" max="15" width="9.125" style="37" customWidth="1"/>
    <col min="16" max="16" width="11.00390625" style="36" bestFit="1" customWidth="1"/>
  </cols>
  <sheetData>
    <row r="1" spans="4:16" s="15" customFormat="1" ht="15.75">
      <c r="D1" s="15" t="s">
        <v>14</v>
      </c>
      <c r="N1" s="16"/>
      <c r="O1" s="35"/>
      <c r="P1" s="35"/>
    </row>
    <row r="2" spans="5:8" ht="15.75">
      <c r="E2" s="17" t="s">
        <v>229</v>
      </c>
      <c r="F2" s="15"/>
      <c r="G2" s="15"/>
      <c r="H2" s="15"/>
    </row>
    <row r="4" spans="1:3" ht="12.75">
      <c r="A4" s="3" t="s">
        <v>15</v>
      </c>
      <c r="B4" s="3" t="s">
        <v>16</v>
      </c>
      <c r="C4" s="3"/>
    </row>
    <row r="5" spans="1:10" ht="12.75">
      <c r="A5" s="110" t="s">
        <v>17</v>
      </c>
      <c r="B5" s="111"/>
      <c r="C5" s="111"/>
      <c r="D5" s="111"/>
      <c r="E5" s="112"/>
      <c r="F5" s="110" t="s">
        <v>18</v>
      </c>
      <c r="G5" s="111"/>
      <c r="H5" s="111"/>
      <c r="I5" s="112"/>
      <c r="J5" s="85"/>
    </row>
    <row r="6" spans="1:10" ht="12.75">
      <c r="A6" s="21" t="s">
        <v>230</v>
      </c>
      <c r="B6" s="20"/>
      <c r="C6" s="20"/>
      <c r="D6" s="20"/>
      <c r="E6" s="19"/>
      <c r="F6" s="11" t="s">
        <v>56</v>
      </c>
      <c r="G6" s="11" t="s">
        <v>57</v>
      </c>
      <c r="H6" s="11"/>
      <c r="I6" s="11"/>
      <c r="J6" s="72"/>
    </row>
    <row r="7" spans="1:11" ht="12.75">
      <c r="A7" s="21" t="s">
        <v>29</v>
      </c>
      <c r="B7" s="20"/>
      <c r="C7" s="20"/>
      <c r="D7" s="20"/>
      <c r="E7" s="19"/>
      <c r="F7" s="11" t="s">
        <v>56</v>
      </c>
      <c r="G7" s="11" t="s">
        <v>57</v>
      </c>
      <c r="H7" s="11" t="s">
        <v>231</v>
      </c>
      <c r="I7" s="11" t="s">
        <v>232</v>
      </c>
      <c r="J7" s="92" t="s">
        <v>55</v>
      </c>
      <c r="K7" s="11" t="s">
        <v>233</v>
      </c>
    </row>
    <row r="8" spans="3:6" ht="12.75">
      <c r="C8" s="13"/>
      <c r="D8" s="13"/>
      <c r="E8" s="13"/>
      <c r="F8" s="13"/>
    </row>
    <row r="9" spans="1:18" ht="12.75">
      <c r="A9" s="29" t="s">
        <v>20</v>
      </c>
      <c r="B9" s="29" t="s">
        <v>21</v>
      </c>
      <c r="C9" s="29">
        <v>10</v>
      </c>
      <c r="D9" s="31">
        <v>9</v>
      </c>
      <c r="E9" s="31">
        <v>8</v>
      </c>
      <c r="F9" s="29">
        <v>7</v>
      </c>
      <c r="G9" s="29">
        <v>6</v>
      </c>
      <c r="H9" s="29">
        <v>5</v>
      </c>
      <c r="I9" s="29">
        <v>4</v>
      </c>
      <c r="J9" s="29">
        <v>3</v>
      </c>
      <c r="K9" s="29">
        <v>2</v>
      </c>
      <c r="L9" s="29">
        <v>1</v>
      </c>
      <c r="M9" s="29" t="s">
        <v>25</v>
      </c>
      <c r="N9" s="29" t="s">
        <v>22</v>
      </c>
      <c r="O9" s="33" t="s">
        <v>23</v>
      </c>
      <c r="P9" s="33" t="s">
        <v>24</v>
      </c>
      <c r="Q9" s="13"/>
      <c r="R9" s="13"/>
    </row>
    <row r="10" spans="1:18" ht="12.75">
      <c r="A10" s="30" t="s">
        <v>30</v>
      </c>
      <c r="B10" s="30" t="s">
        <v>31</v>
      </c>
      <c r="C10" s="30"/>
      <c r="D10" s="32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4"/>
      <c r="P10" s="34"/>
      <c r="Q10" s="13"/>
      <c r="R10" s="13"/>
    </row>
    <row r="11" spans="1:16" ht="12.75">
      <c r="A11" s="28" t="s">
        <v>67</v>
      </c>
      <c r="B11" s="18" t="s">
        <v>3</v>
      </c>
      <c r="C11" s="24">
        <f>COUNTIF('15в_ПО'!$I$1:$I$25,C$9)</f>
        <v>1</v>
      </c>
      <c r="D11" s="24">
        <f>COUNTIF('15в_ПО'!$I$1:$I$25,D$9)</f>
        <v>2</v>
      </c>
      <c r="E11" s="24">
        <f>COUNTIF('15в_ПО'!$I$1:$I$25,E$9)</f>
        <v>5</v>
      </c>
      <c r="F11" s="24">
        <f>COUNTIF('15в_ПО'!$I$1:$I$25,F$9)</f>
        <v>13</v>
      </c>
      <c r="G11" s="24">
        <f>COUNTIF('15в_ПО'!$I$1:$I$25,G$9)</f>
        <v>3</v>
      </c>
      <c r="H11" s="24">
        <f>COUNTIF('15в_ПО'!$I$1:$I$25,H$9)</f>
        <v>0</v>
      </c>
      <c r="I11" s="24">
        <f>COUNTIF('15в_ПО'!$I$1:$I$25,I$9)</f>
        <v>1</v>
      </c>
      <c r="J11" s="24">
        <f>COUNTIF('15в_ПО'!$I$1:$I$25,J$9)</f>
        <v>0</v>
      </c>
      <c r="K11" s="24">
        <f>COUNTIF('15в_ПО'!$I$1:$I$25,K$9)</f>
        <v>0</v>
      </c>
      <c r="L11" s="24">
        <f>COUNTIF('15в_ПО'!$I$1:$I$25,L$9)</f>
        <v>0</v>
      </c>
      <c r="M11" s="24">
        <f>$A$12-SUM(C11:L11)</f>
        <v>0</v>
      </c>
      <c r="N11" s="39">
        <f>'15в_ПО'!I26</f>
        <v>7.24</v>
      </c>
      <c r="O11" s="38">
        <f>SUM(C11:I11)/$A$12</f>
        <v>1</v>
      </c>
      <c r="P11" s="34">
        <f>SUM(C11:F11)/$A$12</f>
        <v>0.84</v>
      </c>
    </row>
    <row r="12" spans="1:16" ht="12.75">
      <c r="A12" s="28">
        <f>'15в_ПО'!B27</f>
        <v>25</v>
      </c>
      <c r="B12" s="19" t="s">
        <v>19</v>
      </c>
      <c r="C12" s="1">
        <f>COUNTIF('15в_ПО'!$K$1:$K$25,C9)</f>
        <v>0</v>
      </c>
      <c r="D12" s="1">
        <f>COUNTIF('15в_ПО'!$K$1:$K$25,D9)</f>
        <v>3</v>
      </c>
      <c r="E12" s="1">
        <f>COUNTIF('15в_ПО'!$K$1:$K$25,E9)</f>
        <v>13</v>
      </c>
      <c r="F12" s="1">
        <f>COUNTIF('15в_ПО'!$K$1:$K$25,F9)</f>
        <v>6</v>
      </c>
      <c r="G12" s="1">
        <f>COUNTIF('15в_ПО'!$K$1:$K$25,G9)</f>
        <v>2</v>
      </c>
      <c r="H12" s="1">
        <f>COUNTIF('15в_ПО'!$K$1:$K$25,H9)</f>
        <v>1</v>
      </c>
      <c r="I12" s="1">
        <f>COUNTIF('15в_ПО'!$K$1:$K$25,I9)</f>
        <v>0</v>
      </c>
      <c r="J12" s="1">
        <f>COUNTIF('15в_ПО'!$K$1:$K$25,J9)</f>
        <v>0</v>
      </c>
      <c r="K12" s="1">
        <f>COUNTIF('15в_ПО'!$K$1:$K$25,K9)</f>
        <v>0</v>
      </c>
      <c r="L12" s="1">
        <f>COUNTIF('15в_ПО'!$K$1:$K$25,L9)</f>
        <v>0</v>
      </c>
      <c r="M12" s="24">
        <f>$A$12-SUM(C12:L12)</f>
        <v>0</v>
      </c>
      <c r="N12" s="40">
        <f>'15в_ПО'!K26</f>
        <v>7.6</v>
      </c>
      <c r="O12" s="38">
        <f>SUM(C12:I12)/$A$12</f>
        <v>1</v>
      </c>
      <c r="P12" s="34">
        <f>SUM(C12:F12)/$A$12</f>
        <v>0.88</v>
      </c>
    </row>
    <row r="13" spans="1:16" ht="12.75">
      <c r="A13" s="24"/>
      <c r="B13" s="19" t="s">
        <v>13</v>
      </c>
      <c r="C13" s="1">
        <f>COUNTIF('15в_ПО'!$N$1:$N$25,C9)</f>
        <v>1</v>
      </c>
      <c r="D13" s="1">
        <f>COUNTIF('15в_ПО'!$N$1:$N$25,D9)</f>
        <v>10</v>
      </c>
      <c r="E13" s="1">
        <f>COUNTIF('15в_ПО'!$N$1:$N$25,E9)</f>
        <v>9</v>
      </c>
      <c r="F13" s="1">
        <f>COUNTIF('15в_ПО'!$N$1:$N$25,F9)</f>
        <v>5</v>
      </c>
      <c r="G13" s="1">
        <f>COUNTIF('15в_ПО'!$N$1:$N$25,G9)</f>
        <v>0</v>
      </c>
      <c r="H13" s="1">
        <f>COUNTIF('15в_ПО'!$N$1:$N$25,H9)</f>
        <v>0</v>
      </c>
      <c r="I13" s="1">
        <f>COUNTIF('15в_ПО'!$N$1:$N$25,I9)</f>
        <v>0</v>
      </c>
      <c r="J13" s="1">
        <f>COUNTIF('15в_ПО'!$N$1:$N$25,J9)</f>
        <v>0</v>
      </c>
      <c r="K13" s="1">
        <f>COUNTIF('15в_ПО'!$N$1:$N$25,K9)</f>
        <v>0</v>
      </c>
      <c r="L13" s="1">
        <f>COUNTIF('15в_ПО'!$N$1:$N$25,L9)</f>
        <v>0</v>
      </c>
      <c r="M13" s="24">
        <f>$A$12-SUM(C13:L13)</f>
        <v>0</v>
      </c>
      <c r="N13" s="40">
        <f>'15в_ПО'!N26</f>
        <v>8.28</v>
      </c>
      <c r="O13" s="38">
        <f>SUM(C13:I13)/$A$12</f>
        <v>1</v>
      </c>
      <c r="P13" s="34">
        <f>SUM(C13:F13)/$A$12</f>
        <v>1</v>
      </c>
    </row>
    <row r="14" spans="1:16" ht="12.75">
      <c r="A14" s="28" t="s">
        <v>234</v>
      </c>
      <c r="B14" s="1" t="s">
        <v>9</v>
      </c>
      <c r="C14" s="1">
        <f>COUNTIF('15в_ИТ'!$H$1:$H$25,C$9)</f>
        <v>5</v>
      </c>
      <c r="D14" s="1">
        <f>COUNTIF('15в_ИТ'!$H$1:$H$25,D$9)</f>
        <v>5</v>
      </c>
      <c r="E14" s="1">
        <f>COUNTIF('15в_ИТ'!$H$1:$H$25,E$9)</f>
        <v>4</v>
      </c>
      <c r="F14" s="1">
        <f>COUNTIF('15в_ИТ'!$H$1:$H$25,F$9)</f>
        <v>5</v>
      </c>
      <c r="G14" s="1">
        <f>COUNTIF('15в_ИТ'!$H$1:$H$25,G$9)</f>
        <v>4</v>
      </c>
      <c r="H14" s="1">
        <f>COUNTIF('15в_ИТ'!$H$1:$H$25,H$9)</f>
        <v>1</v>
      </c>
      <c r="I14" s="1">
        <f>COUNTIF('15в_ИТ'!$H$1:$H$25,I$9)</f>
        <v>1</v>
      </c>
      <c r="J14" s="1">
        <f>COUNTIF('15в_ИТ'!$H$1:$H$25,J$9)</f>
        <v>0</v>
      </c>
      <c r="K14" s="1">
        <f>COUNTIF('15в_ИТ'!$H$1:$H$25,K$9)</f>
        <v>0</v>
      </c>
      <c r="L14" s="1">
        <f>COUNTIF('15в_ИТ'!$H$1:$H$25,L$9)</f>
        <v>0</v>
      </c>
      <c r="M14" s="24">
        <f>$A$15-SUM(C14:L14)</f>
        <v>0</v>
      </c>
      <c r="N14" s="40">
        <f>'15в_ИТ'!H26</f>
        <v>7.8</v>
      </c>
      <c r="O14" s="38">
        <f>SUM(C14:I14)/$A$15</f>
        <v>1</v>
      </c>
      <c r="P14" s="34">
        <f>SUM(C14:F14)/$A$15</f>
        <v>0.76</v>
      </c>
    </row>
    <row r="15" spans="1:16" ht="12.75">
      <c r="A15" s="28">
        <f>'15в_ИТ'!B27</f>
        <v>25</v>
      </c>
      <c r="B15" s="1" t="s">
        <v>19</v>
      </c>
      <c r="C15" s="1">
        <f>COUNTIF('15в_ИТ'!$L$1:$L$25,C9)</f>
        <v>1</v>
      </c>
      <c r="D15" s="1">
        <f>COUNTIF('15в_ИТ'!$L$1:$L$25,D9)</f>
        <v>6</v>
      </c>
      <c r="E15" s="1">
        <f>COUNTIF('15в_ИТ'!$L$1:$L$25,E9)</f>
        <v>13</v>
      </c>
      <c r="F15" s="1">
        <f>COUNTIF('15в_ИТ'!$L$1:$L$25,F9)</f>
        <v>2</v>
      </c>
      <c r="G15" s="1">
        <f>COUNTIF('15в_ИТ'!$L$1:$L$25,G9)</f>
        <v>3</v>
      </c>
      <c r="H15" s="1">
        <f>COUNTIF('15в_ИТ'!$L$1:$L$25,H9)</f>
        <v>0</v>
      </c>
      <c r="I15" s="1">
        <f>COUNTIF('15в_ИТ'!$L$1:$L$25,I9)</f>
        <v>0</v>
      </c>
      <c r="J15" s="1">
        <f>COUNTIF('15в_ИТ'!$L$1:$L$25,J9)</f>
        <v>0</v>
      </c>
      <c r="K15" s="1">
        <f>COUNTIF('15в_ИТ'!$L$1:$L$25,K9)</f>
        <v>0</v>
      </c>
      <c r="L15" s="1">
        <f>COUNTIF('15в_ИТ'!$L$1:$L$25,L9)</f>
        <v>0</v>
      </c>
      <c r="M15" s="24">
        <f>$A$15-SUM(C15:L15)</f>
        <v>0</v>
      </c>
      <c r="N15" s="40">
        <f>'15в_ИТ'!L26</f>
        <v>8</v>
      </c>
      <c r="O15" s="38">
        <f>SUM(C15:I15)/$A$15</f>
        <v>1</v>
      </c>
      <c r="P15" s="34">
        <f>SUM(C15:F15)/$A$15</f>
        <v>0.88</v>
      </c>
    </row>
    <row r="16" spans="1:16" ht="12.75">
      <c r="A16" s="25" t="s">
        <v>68</v>
      </c>
      <c r="B16" s="19" t="s">
        <v>3</v>
      </c>
      <c r="C16" s="1">
        <f>COUNTIF('16вк_ПО'!$I$1:$I$25,C$9)</f>
        <v>1</v>
      </c>
      <c r="D16" s="1">
        <f>COUNTIF('16вк_ПО'!$I$1:$I$25,D$9)</f>
        <v>2</v>
      </c>
      <c r="E16" s="1">
        <f>COUNTIF('16вк_ПО'!$I$1:$I$25,E$9)</f>
        <v>0</v>
      </c>
      <c r="F16" s="1">
        <f>COUNTIF('16вк_ПО'!$I$1:$I$25,F$9)</f>
        <v>3</v>
      </c>
      <c r="G16" s="1">
        <f>COUNTIF('16вк_ПО'!$I$1:$I$25,G$9)</f>
        <v>5</v>
      </c>
      <c r="H16" s="1">
        <f>COUNTIF('16вк_ПО'!$I$1:$I$25,H$9)</f>
        <v>5</v>
      </c>
      <c r="I16" s="1">
        <f>COUNTIF('16вк_ПО'!$I$1:$I$25,I$9)</f>
        <v>9</v>
      </c>
      <c r="J16" s="1">
        <f>COUNTIF('16вк_ПО'!$I$1:$I$25,J$9)</f>
        <v>0</v>
      </c>
      <c r="K16" s="1">
        <f>COUNTIF('16вк_ПО'!$I$1:$I$25,K$9)</f>
        <v>0</v>
      </c>
      <c r="L16" s="1">
        <f>COUNTIF('16вк_ПО'!$I$1:$I$25,L$9)</f>
        <v>0</v>
      </c>
      <c r="M16" s="24">
        <f>$A$17-SUM(C16:L16)</f>
        <v>0</v>
      </c>
      <c r="N16" s="40">
        <f>'16вк_ПО'!I26</f>
        <v>5.6</v>
      </c>
      <c r="O16" s="38">
        <f>SUM(C16:I16)/$A$17</f>
        <v>1</v>
      </c>
      <c r="P16" s="34">
        <f>SUM(C16:F16)/$A$17</f>
        <v>0.24</v>
      </c>
    </row>
    <row r="17" spans="1:16" ht="12.75">
      <c r="A17" s="28">
        <f>'16вк_ПО'!B27</f>
        <v>25</v>
      </c>
      <c r="B17" s="19" t="s">
        <v>19</v>
      </c>
      <c r="C17" s="1">
        <f>COUNTIF('16вк_ПО'!$K$1:$K$25,C$9)</f>
        <v>0</v>
      </c>
      <c r="D17" s="1">
        <f>COUNTIF('16вк_ПО'!$K$1:$K$25,D$9)</f>
        <v>2</v>
      </c>
      <c r="E17" s="1">
        <f>COUNTIF('16вк_ПО'!$K$1:$K$25,E$9)</f>
        <v>0</v>
      </c>
      <c r="F17" s="1">
        <f>COUNTIF('16вк_ПО'!$K$1:$K$25,F$9)</f>
        <v>7</v>
      </c>
      <c r="G17" s="1">
        <f>COUNTIF('16вк_ПО'!$K$1:$K$25,G$9)</f>
        <v>4</v>
      </c>
      <c r="H17" s="1">
        <f>COUNTIF('16вк_ПО'!$K$1:$K$25,H$9)</f>
        <v>4</v>
      </c>
      <c r="I17" s="1">
        <f>COUNTIF('16вк_ПО'!$K$1:$K$25,I$9)</f>
        <v>8</v>
      </c>
      <c r="J17" s="1">
        <f>COUNTIF('16вк_ПО'!$K$1:$K$25,J$9)</f>
        <v>0</v>
      </c>
      <c r="K17" s="1">
        <f>COUNTIF('16вк_ПО'!$K$1:$K$25,K$9)</f>
        <v>0</v>
      </c>
      <c r="L17" s="1">
        <f>COUNTIF('16вк_ПО'!$K$1:$K$25,L$9)</f>
        <v>0</v>
      </c>
      <c r="M17" s="24">
        <f>$A$17-SUM(C17:L17)</f>
        <v>0</v>
      </c>
      <c r="N17" s="40">
        <f>'16вк_ПО'!K26</f>
        <v>5.72</v>
      </c>
      <c r="O17" s="38">
        <f>SUM(C17:I17)/$A$17</f>
        <v>1</v>
      </c>
      <c r="P17" s="34">
        <f>SUM(C17:F17)/$A$17</f>
        <v>0.36</v>
      </c>
    </row>
    <row r="18" spans="1:16" ht="12.75">
      <c r="A18" s="24"/>
      <c r="B18" s="19" t="s">
        <v>13</v>
      </c>
      <c r="C18" s="1">
        <f>COUNTIF('16вк_ПО'!$N$1:$N$25,C$9)</f>
        <v>1</v>
      </c>
      <c r="D18" s="1">
        <f>COUNTIF('16вк_ПО'!$N$1:$N$25,D$9)</f>
        <v>2</v>
      </c>
      <c r="E18" s="1">
        <f>COUNTIF('16вк_ПО'!$N$1:$N$25,E$9)</f>
        <v>6</v>
      </c>
      <c r="F18" s="1">
        <f>COUNTIF('16вк_ПО'!$N$1:$N$25,F$9)</f>
        <v>8</v>
      </c>
      <c r="G18" s="1">
        <f>COUNTIF('16вк_ПО'!$N$1:$N$25,G$9)</f>
        <v>5</v>
      </c>
      <c r="H18" s="1">
        <f>COUNTIF('16вк_ПО'!$N$1:$N$25,H$9)</f>
        <v>1</v>
      </c>
      <c r="I18" s="1">
        <f>COUNTIF('16вк_ПО'!$N$1:$N$25,I$9)</f>
        <v>1</v>
      </c>
      <c r="J18" s="1">
        <f>COUNTIF('16вк_ПО'!$N$1:$N$25,J$9)</f>
        <v>0</v>
      </c>
      <c r="K18" s="1">
        <f>COUNTIF('16вк_ПО'!$N$1:$N$25,K$9)</f>
        <v>0</v>
      </c>
      <c r="L18" s="1">
        <f>COUNTIF('16вк_ПО'!$N$1:$N$25,L$9)</f>
        <v>0</v>
      </c>
      <c r="M18" s="24">
        <f>$A$17-SUM(C18:L18)</f>
        <v>1</v>
      </c>
      <c r="N18" s="40">
        <f>'16вк_ПО'!N26</f>
        <v>6.84</v>
      </c>
      <c r="O18" s="38">
        <f>SUM(C18:I18)/$A$17</f>
        <v>0.96</v>
      </c>
      <c r="P18" s="34">
        <f>SUM(C18:F18)/$A$17</f>
        <v>0.68</v>
      </c>
    </row>
    <row r="19" spans="1:16" ht="12.75">
      <c r="A19" s="28" t="s">
        <v>235</v>
      </c>
      <c r="B19" s="1" t="s">
        <v>9</v>
      </c>
      <c r="C19" s="1">
        <f>COUNTIF('16вк_ИТ'!$H$1:$H$24,C$9)</f>
        <v>4</v>
      </c>
      <c r="D19" s="1">
        <f>COUNTIF('16вк_ИТ'!$H$1:$H$24,D$9)</f>
        <v>8</v>
      </c>
      <c r="E19" s="1">
        <f>COUNTIF('16вк_ИТ'!$H$1:$H$24,E$9)</f>
        <v>3</v>
      </c>
      <c r="F19" s="1">
        <f>COUNTIF('16вк_ИТ'!$H$1:$H$24,F$9)</f>
        <v>2</v>
      </c>
      <c r="G19" s="1">
        <f>COUNTIF('16вк_ИТ'!$H$1:$H$24,G$9)</f>
        <v>3</v>
      </c>
      <c r="H19" s="1">
        <f>COUNTIF('16вк_ИТ'!$H$1:$H$24,H$9)</f>
        <v>0</v>
      </c>
      <c r="I19" s="1">
        <f>COUNTIF('16вк_ИТ'!$H$1:$H$24,I$9)</f>
        <v>4</v>
      </c>
      <c r="J19" s="1">
        <f>COUNTIF('16вк_ИТ'!$H$1:$H$24,J$9)</f>
        <v>0</v>
      </c>
      <c r="K19" s="1">
        <f>COUNTIF('16вк_ИТ'!$H$1:$H$24,K$9)</f>
        <v>0</v>
      </c>
      <c r="L19" s="1">
        <f>COUNTIF('16вк_ИТ'!$H$1:$H$24,L$9)</f>
        <v>0</v>
      </c>
      <c r="M19" s="24">
        <f>$A$20-SUM(C19:L19)</f>
        <v>0</v>
      </c>
      <c r="N19" s="40">
        <f>'16вк_ИТ'!H25</f>
        <v>7.666666666666667</v>
      </c>
      <c r="O19" s="38">
        <f>SUM(C19:I19)/$A$20</f>
        <v>1</v>
      </c>
      <c r="P19" s="34">
        <f>SUM(C19:F19)/$A$20</f>
        <v>0.7083333333333334</v>
      </c>
    </row>
    <row r="20" spans="1:16" ht="12.75">
      <c r="A20" s="24">
        <f>'16вк_ИТ'!B26</f>
        <v>24</v>
      </c>
      <c r="B20" s="1" t="s">
        <v>19</v>
      </c>
      <c r="C20" s="1">
        <f>COUNTIF('16вк_ИТ'!$L$1:$L$24,C$9)</f>
        <v>1</v>
      </c>
      <c r="D20" s="1">
        <f>COUNTIF('16вк_ИТ'!$L$1:$L$24,D$9)</f>
        <v>6</v>
      </c>
      <c r="E20" s="1">
        <f>COUNTIF('16вк_ИТ'!$L$1:$L$24,E$9)</f>
        <v>2</v>
      </c>
      <c r="F20" s="1">
        <f>COUNTIF('16вк_ИТ'!$L$1:$L$24,F$9)</f>
        <v>2</v>
      </c>
      <c r="G20" s="1">
        <f>COUNTIF('16вк_ИТ'!$L$1:$L$24,G$9)</f>
        <v>7</v>
      </c>
      <c r="H20" s="1">
        <f>COUNTIF('16вк_ИТ'!$L$1:$L$24,H$9)</f>
        <v>4</v>
      </c>
      <c r="I20" s="1">
        <f>COUNTIF('16вк_ИТ'!$L$1:$L$24,I$9)</f>
        <v>2</v>
      </c>
      <c r="J20" s="1">
        <f>COUNTIF('16вк_ИТ'!$L$1:$L$24,J$9)</f>
        <v>0</v>
      </c>
      <c r="K20" s="1">
        <f>COUNTIF('16вк_ИТ'!$L$1:$L$24,K$9)</f>
        <v>0</v>
      </c>
      <c r="L20" s="1">
        <f>COUNTIF('16вк_ИТ'!$L$1:$L$24,L$9)</f>
        <v>0</v>
      </c>
      <c r="M20" s="24">
        <f>$A$20-SUM(C20:L20)</f>
        <v>0</v>
      </c>
      <c r="N20" s="40">
        <f>'16вк_ИТ'!L25</f>
        <v>6.833333333333333</v>
      </c>
      <c r="O20" s="38">
        <f>SUM(C20:I20)/$A$20</f>
        <v>1</v>
      </c>
      <c r="P20" s="34">
        <f>SUM(C20:F20)/$A$20</f>
        <v>0.4583333333333333</v>
      </c>
    </row>
    <row r="21" spans="1:16" ht="12.75">
      <c r="A21" s="25" t="s">
        <v>236</v>
      </c>
      <c r="B21" s="1" t="s">
        <v>9</v>
      </c>
      <c r="C21" s="1">
        <f>COUNTIF('17в_ИТ'!$H$1:$H$25,C9)</f>
        <v>6</v>
      </c>
      <c r="D21" s="1">
        <f>COUNTIF('17в_ИТ'!$H$1:$H$25,D9)</f>
        <v>5</v>
      </c>
      <c r="E21" s="1">
        <f>COUNTIF('17в_ИТ'!$H$1:$H$25,E9)</f>
        <v>4</v>
      </c>
      <c r="F21" s="1">
        <f>COUNTIF('17в_ИТ'!$H$1:$H$25,F9)</f>
        <v>3</v>
      </c>
      <c r="G21" s="1">
        <f>COUNTIF('17в_ИТ'!$H$1:$H$25,G9)</f>
        <v>3</v>
      </c>
      <c r="H21" s="1">
        <f>COUNTIF('17в_ИТ'!$H$1:$H$25,H9)</f>
        <v>2</v>
      </c>
      <c r="I21" s="1">
        <f>COUNTIF('17в_ИТ'!$H$1:$H$25,I9)</f>
        <v>1</v>
      </c>
      <c r="J21" s="1">
        <f>COUNTIF('17в_ИТ'!$H$1:$H$25,J9)</f>
        <v>0</v>
      </c>
      <c r="K21" s="1">
        <f>COUNTIF('17в_ИТ'!$H$1:$H$25,K9)</f>
        <v>0</v>
      </c>
      <c r="L21" s="1">
        <f>COUNTIF('17в_ИТ'!$H$1:$H$25,L9)</f>
        <v>1</v>
      </c>
      <c r="M21" s="24">
        <f>$A$22-SUM(C21:L21)</f>
        <v>0</v>
      </c>
      <c r="N21" s="40">
        <f>'17в_ИТ'!H26</f>
        <v>7.64</v>
      </c>
      <c r="O21" s="38">
        <f>SUM(C21:I21)/$A$22</f>
        <v>0.96</v>
      </c>
      <c r="P21" s="34">
        <f>SUM(C21:F21)/$A$22</f>
        <v>0.72</v>
      </c>
    </row>
    <row r="22" spans="1:16" ht="12.75">
      <c r="A22" s="24">
        <f>'17в_ИТ'!B27</f>
        <v>25</v>
      </c>
      <c r="B22" s="1" t="s">
        <v>19</v>
      </c>
      <c r="C22" s="1">
        <f>COUNTIF('17в_ИТ'!$L$1:$L$25,C9)</f>
        <v>3</v>
      </c>
      <c r="D22" s="1">
        <f>COUNTIF('17в_ИТ'!$L$1:$L$25,D9)</f>
        <v>3</v>
      </c>
      <c r="E22" s="1">
        <f>COUNTIF('17в_ИТ'!$L$1:$L$25,E9)</f>
        <v>3</v>
      </c>
      <c r="F22" s="1">
        <f>COUNTIF('17в_ИТ'!$L$1:$L$25,F9)</f>
        <v>4</v>
      </c>
      <c r="G22" s="1">
        <f>COUNTIF('17в_ИТ'!$L$1:$L$25,G9)</f>
        <v>4</v>
      </c>
      <c r="H22" s="1">
        <f>COUNTIF('17в_ИТ'!$L$1:$L$25,H9)</f>
        <v>5</v>
      </c>
      <c r="I22" s="1">
        <f>COUNTIF('17в_ИТ'!$L$1:$L$25,I9)</f>
        <v>1</v>
      </c>
      <c r="J22" s="1">
        <f>COUNTIF('17в_ИТ'!$L$1:$L$25,J9)</f>
        <v>0</v>
      </c>
      <c r="K22" s="1">
        <f>COUNTIF('17в_ИТ'!$L$1:$L$25,K9)</f>
        <v>2</v>
      </c>
      <c r="L22" s="1">
        <f>COUNTIF('17в_ИТ'!$L$1:$L$25,L9)</f>
        <v>0</v>
      </c>
      <c r="M22" s="24">
        <f>$A$22-SUM(C22:L22)</f>
        <v>0</v>
      </c>
      <c r="N22" s="40">
        <f>'17в_ИТ'!L26</f>
        <v>6.64</v>
      </c>
      <c r="O22" s="38">
        <f>SUM(C22:I22)/$A$22</f>
        <v>0.92</v>
      </c>
      <c r="P22" s="34">
        <f>SUM(C22:F22)/$A$22</f>
        <v>0.52</v>
      </c>
    </row>
    <row r="23" spans="1:16" ht="12.75">
      <c r="A23" s="25" t="s">
        <v>237</v>
      </c>
      <c r="B23" s="1" t="s">
        <v>9</v>
      </c>
      <c r="C23" s="1">
        <f>COUNTIF('18вк_ИТ'!$I$1:$I$28,C$9)</f>
        <v>1</v>
      </c>
      <c r="D23" s="1">
        <f>COUNTIF('18вк_ИТ'!$I$1:$I$28,D$9)</f>
        <v>5</v>
      </c>
      <c r="E23" s="1">
        <f>COUNTIF('18вк_ИТ'!$I$1:$I$28,E$9)</f>
        <v>3</v>
      </c>
      <c r="F23" s="1">
        <f>COUNTIF('18вк_ИТ'!$I$1:$I$28,F$9)</f>
        <v>8</v>
      </c>
      <c r="G23" s="1">
        <f>COUNTIF('18вк_ИТ'!$I$1:$I$28,G$9)</f>
        <v>4</v>
      </c>
      <c r="H23" s="1">
        <f>COUNTIF('18вк_ИТ'!$I$1:$I$28,H$9)</f>
        <v>3</v>
      </c>
      <c r="I23" s="1">
        <f>COUNTIF('18вк_ИТ'!$I$1:$I$28,I$9)</f>
        <v>3</v>
      </c>
      <c r="J23" s="1">
        <f>COUNTIF('18вк_ИТ'!$I$1:$I$28,J$9)</f>
        <v>0</v>
      </c>
      <c r="K23" s="1">
        <f>COUNTIF('18вк_ИТ'!$I$1:$I$28,K$9)</f>
        <v>1</v>
      </c>
      <c r="L23" s="1">
        <f>COUNTIF('18вк_ИТ'!$I$1:$I$28,L$9)</f>
        <v>0</v>
      </c>
      <c r="M23" s="24">
        <f>$A$24-SUM(C23:L23)</f>
        <v>0</v>
      </c>
      <c r="N23" s="40">
        <f>'18вк_ИТ'!I29</f>
        <v>6.714285714285714</v>
      </c>
      <c r="O23" s="38">
        <f>SUM(C23:I23)/$A$24</f>
        <v>0.9642857142857143</v>
      </c>
      <c r="P23" s="34">
        <f>SUM(C23:F23)/$A$24</f>
        <v>0.6071428571428571</v>
      </c>
    </row>
    <row r="24" spans="1:16" ht="12.75">
      <c r="A24" s="24">
        <f>'18вк_ИТ'!B30</f>
        <v>28</v>
      </c>
      <c r="B24" s="1" t="s">
        <v>19</v>
      </c>
      <c r="C24" s="1">
        <f>COUNTIF('18вк_ИТ'!$M$1:$M$28,C$9)</f>
        <v>1</v>
      </c>
      <c r="D24" s="1">
        <f>COUNTIF('18вк_ИТ'!$M$1:$M$28,D$9)</f>
        <v>3</v>
      </c>
      <c r="E24" s="1">
        <f>COUNTIF('18вк_ИТ'!$M$1:$M$28,E$9)</f>
        <v>3</v>
      </c>
      <c r="F24" s="1">
        <f>COUNTIF('18вк_ИТ'!$M$1:$M$28,F$9)</f>
        <v>7</v>
      </c>
      <c r="G24" s="1">
        <f>COUNTIF('18вк_ИТ'!$M$1:$M$28,G$9)</f>
        <v>5</v>
      </c>
      <c r="H24" s="1">
        <f>COUNTIF('18вк_ИТ'!$M$1:$M$28,H$9)</f>
        <v>5</v>
      </c>
      <c r="I24" s="1">
        <f>COUNTIF('18вк_ИТ'!$M$1:$M$28,I$9)</f>
        <v>3</v>
      </c>
      <c r="J24" s="1">
        <f>COUNTIF('18вк_ИТ'!$M$1:$M$28,J$9)</f>
        <v>0</v>
      </c>
      <c r="K24" s="1">
        <f>COUNTIF('18вк_ИТ'!$M$1:$M$28,K$9)</f>
        <v>1</v>
      </c>
      <c r="L24" s="1">
        <f>COUNTIF('18вк_ИТ'!$M$1:$M$28,L$9)</f>
        <v>0</v>
      </c>
      <c r="M24" s="24">
        <f>$A$24-SUM(C24:L24)</f>
        <v>0</v>
      </c>
      <c r="N24" s="40">
        <f>'18вк_ИТ'!M29</f>
        <v>6.392857142857143</v>
      </c>
      <c r="O24" s="38">
        <f>SUM(C24:I24)/$A$24</f>
        <v>0.9642857142857143</v>
      </c>
      <c r="P24" s="34">
        <f>SUM(C24:F24)/$A$24</f>
        <v>0.5</v>
      </c>
    </row>
    <row r="25" spans="1:16" ht="12.75">
      <c r="A25" s="23" t="s">
        <v>238</v>
      </c>
      <c r="B25" s="1" t="s">
        <v>9</v>
      </c>
      <c r="C25" s="1">
        <f>COUNTIF('40ппа_ИТ'!$G$1:$G$30,C$9)</f>
        <v>1</v>
      </c>
      <c r="D25" s="1">
        <f>COUNTIF('40ппа_ИТ'!$G$1:$G$30,D$9)</f>
        <v>7</v>
      </c>
      <c r="E25" s="1">
        <f>COUNTIF('40ппа_ИТ'!$G$1:$G$30,E$9)</f>
        <v>9</v>
      </c>
      <c r="F25" s="1">
        <f>COUNTIF('40ппа_ИТ'!$G$1:$G$30,F$9)</f>
        <v>3</v>
      </c>
      <c r="G25" s="1">
        <f>COUNTIF('40ппа_ИТ'!$G$1:$G$30,G$9)</f>
        <v>6</v>
      </c>
      <c r="H25" s="1">
        <f>COUNTIF('40ппа_ИТ'!$G$1:$G$30,H$9)</f>
        <v>3</v>
      </c>
      <c r="I25" s="1">
        <f>COUNTIF('40ппа_ИТ'!$G$1:$G$30,I$9)</f>
        <v>1</v>
      </c>
      <c r="J25" s="1">
        <f>COUNTIF('40ппа_ИТ'!$G$1:$G$30,J$9)</f>
        <v>0</v>
      </c>
      <c r="K25" s="1">
        <f>COUNTIF('40ппа_ИТ'!$G$1:$G$30,K$9)</f>
        <v>0</v>
      </c>
      <c r="L25" s="1">
        <f>COUNTIF('40ппа_ИТ'!$G$1:$G$30,L$9)</f>
        <v>0</v>
      </c>
      <c r="M25" s="24">
        <f>$A$28-SUM(C25:L25)</f>
        <v>0</v>
      </c>
      <c r="N25" s="40">
        <f>'40ппа_ИТ'!G31</f>
        <v>7.366666666666666</v>
      </c>
      <c r="O25" s="38">
        <f>SUM(C25:I25)/$A$26</f>
        <v>1</v>
      </c>
      <c r="P25" s="34">
        <f>SUM(C25:F25)/$A$26</f>
        <v>0.6666666666666666</v>
      </c>
    </row>
    <row r="26" spans="1:16" ht="12.75">
      <c r="A26" s="28">
        <f>'40ппа_ИТ'!B32</f>
        <v>30</v>
      </c>
      <c r="B26" s="23" t="s">
        <v>19</v>
      </c>
      <c r="C26" s="23">
        <f>COUNTIF('40ппа_ИТ'!$I$1:$I$30,C9)</f>
        <v>0</v>
      </c>
      <c r="D26" s="23">
        <f>COUNTIF('40ппа_ИТ'!$I$1:$I$30,D9)</f>
        <v>2</v>
      </c>
      <c r="E26" s="23">
        <f>COUNTIF('40ппа_ИТ'!$I$1:$I$30,E9)</f>
        <v>5</v>
      </c>
      <c r="F26" s="23">
        <f>COUNTIF('40ппа_ИТ'!$I$1:$I$30,F9)</f>
        <v>15</v>
      </c>
      <c r="G26" s="23">
        <f>COUNTIF('40ппа_ИТ'!$I$1:$I$30,G9)</f>
        <v>5</v>
      </c>
      <c r="H26" s="23">
        <f>COUNTIF('40ппа_ИТ'!$I$1:$I$30,H9)</f>
        <v>2</v>
      </c>
      <c r="I26" s="23">
        <f>COUNTIF('40ппа_ИТ'!$I$1:$I$30,I9)</f>
        <v>1</v>
      </c>
      <c r="J26" s="23">
        <f>COUNTIF('40ппа_ИТ'!$I$1:$I$30,J9)</f>
        <v>0</v>
      </c>
      <c r="K26" s="23">
        <f>COUNTIF('40ппа_ИТ'!$I$1:$I$30,K9)</f>
        <v>0</v>
      </c>
      <c r="L26" s="23">
        <f>COUNTIF('40ппа_ИТ'!$I$1:$I$30,L9)</f>
        <v>0</v>
      </c>
      <c r="M26" s="24">
        <f>$A$28-SUM(C26:L26)</f>
        <v>0</v>
      </c>
      <c r="N26" s="54">
        <f>'40ппа_ИТ'!I31</f>
        <v>6.9</v>
      </c>
      <c r="O26" s="55">
        <f>SUM(C26:I26)/$A$26</f>
        <v>1</v>
      </c>
      <c r="P26" s="56">
        <f>SUM(C26:F26)/$A$26</f>
        <v>0.7333333333333333</v>
      </c>
    </row>
    <row r="27" spans="1:16" ht="12.75">
      <c r="A27" s="23" t="s">
        <v>239</v>
      </c>
      <c r="B27" s="1" t="s">
        <v>9</v>
      </c>
      <c r="C27" s="1">
        <f>COUNTIF('23л_ИТ'!$H$1:$H$30,C$9)</f>
        <v>6</v>
      </c>
      <c r="D27" s="1">
        <f>COUNTIF('23л_ИТ'!$H$1:$H$30,D$9)</f>
        <v>6</v>
      </c>
      <c r="E27" s="1">
        <f>COUNTIF('23л_ИТ'!$H$1:$H$30,E$9)</f>
        <v>7</v>
      </c>
      <c r="F27" s="1">
        <f>COUNTIF('23л_ИТ'!$H$1:$H$30,F$9)</f>
        <v>4</v>
      </c>
      <c r="G27" s="1">
        <f>COUNTIF('23л_ИТ'!$H$1:$H$30,G$9)</f>
        <v>5</v>
      </c>
      <c r="H27" s="1">
        <f>COUNTIF('23л_ИТ'!$H$1:$H$30,H$9)</f>
        <v>0</v>
      </c>
      <c r="I27" s="1">
        <f>COUNTIF('23л_ИТ'!$H$1:$H$30,I$9)</f>
        <v>2</v>
      </c>
      <c r="J27" s="1">
        <f>COUNTIF('23л_ИТ'!$H$1:$H$30,J$9)</f>
        <v>0</v>
      </c>
      <c r="K27" s="1">
        <f>COUNTIF('23л_ИТ'!$H$1:$H$30,K$9)</f>
        <v>0</v>
      </c>
      <c r="L27" s="1">
        <f>COUNTIF('23л_ИТ'!$H$1:$H$30,L$9)</f>
        <v>0</v>
      </c>
      <c r="M27" s="24">
        <f>$A$28-SUM(C27:L27)</f>
        <v>0</v>
      </c>
      <c r="N27" s="40">
        <f>'23л_ИТ'!H31</f>
        <v>7.866666666666666</v>
      </c>
      <c r="O27" s="38">
        <f>SUM(C27:I27)/$A$28</f>
        <v>1</v>
      </c>
      <c r="P27" s="34">
        <f>SUM(C27:F27)/$A$28</f>
        <v>0.7666666666666667</v>
      </c>
    </row>
    <row r="28" spans="1:16" ht="12.75">
      <c r="A28" s="24">
        <f>'23л_ИТ'!B32</f>
        <v>30</v>
      </c>
      <c r="B28" s="1" t="s">
        <v>19</v>
      </c>
      <c r="C28" s="1">
        <f>COUNTIF('23л_ИТ'!$J$1:$J$30,C$9)</f>
        <v>3</v>
      </c>
      <c r="D28" s="1">
        <f>COUNTIF('23л_ИТ'!$J$1:$J$30,D$9)</f>
        <v>2</v>
      </c>
      <c r="E28" s="1">
        <f>COUNTIF('23л_ИТ'!$J$1:$J$30,E$9)</f>
        <v>10</v>
      </c>
      <c r="F28" s="1">
        <f>COUNTIF('23л_ИТ'!$J$1:$J$30,F$9)</f>
        <v>6</v>
      </c>
      <c r="G28" s="1">
        <f>COUNTIF('23л_ИТ'!$J$1:$J$30,G$9)</f>
        <v>3</v>
      </c>
      <c r="H28" s="1">
        <f>COUNTIF('23л_ИТ'!$J$1:$J$30,H$9)</f>
        <v>4</v>
      </c>
      <c r="I28" s="1">
        <f>COUNTIF('23л_ИТ'!$J$1:$J$30,I$9)</f>
        <v>2</v>
      </c>
      <c r="J28" s="1">
        <f>COUNTIF('23л_ИТ'!$J$1:$J$30,J$9)</f>
        <v>0</v>
      </c>
      <c r="K28" s="1">
        <f>COUNTIF('23л_ИТ'!$J$1:$J$30,K$9)</f>
        <v>0</v>
      </c>
      <c r="L28" s="1">
        <f>COUNTIF('23л_ИТ'!$J$1:$J$30,L$9)</f>
        <v>0</v>
      </c>
      <c r="M28" s="24">
        <f>$A$28-SUM(C28:L28)</f>
        <v>0</v>
      </c>
      <c r="N28" s="40">
        <f>'23л_ИТ'!J31</f>
        <v>7.2</v>
      </c>
      <c r="O28" s="38">
        <f>SUM(C28:I28)/$A$28</f>
        <v>1</v>
      </c>
      <c r="P28" s="34">
        <f>SUM(C28:F28)/$A$28</f>
        <v>0.7</v>
      </c>
    </row>
    <row r="29" spans="1:16" ht="12.75">
      <c r="A29" s="42" t="s">
        <v>32</v>
      </c>
      <c r="B29" s="22">
        <f>SUM(A12,A15,A17,A20,A22,A24,A26,A28)</f>
        <v>212</v>
      </c>
      <c r="C29" s="22">
        <f>SUM(C13,C15,C18,C20,C22,C24,C26,C28)</f>
        <v>11</v>
      </c>
      <c r="D29" s="22">
        <f aca="true" t="shared" si="0" ref="D29:M29">SUM(D13,D15,D18,D20,D22,D24,D26,D28)</f>
        <v>34</v>
      </c>
      <c r="E29" s="22">
        <f t="shared" si="0"/>
        <v>51</v>
      </c>
      <c r="F29" s="22">
        <f t="shared" si="0"/>
        <v>49</v>
      </c>
      <c r="G29" s="22">
        <f t="shared" si="0"/>
        <v>32</v>
      </c>
      <c r="H29" s="22">
        <f t="shared" si="0"/>
        <v>21</v>
      </c>
      <c r="I29" s="22">
        <f t="shared" si="0"/>
        <v>10</v>
      </c>
      <c r="J29" s="22">
        <f t="shared" si="0"/>
        <v>0</v>
      </c>
      <c r="K29" s="22">
        <f t="shared" si="0"/>
        <v>3</v>
      </c>
      <c r="L29" s="22">
        <f t="shared" si="0"/>
        <v>0</v>
      </c>
      <c r="M29" s="22">
        <f t="shared" si="0"/>
        <v>1</v>
      </c>
      <c r="N29" s="40">
        <f>AVERAGE(N13,N15,N18,N20,N22,N24,N26,N28)</f>
        <v>7.13577380952381</v>
      </c>
      <c r="O29" s="41">
        <f>SUM(C29:I29)/$B$29</f>
        <v>0.9811320754716981</v>
      </c>
      <c r="P29" s="41">
        <f>SUM(C29:F29)/$B$29</f>
        <v>0.6839622641509434</v>
      </c>
    </row>
    <row r="31" spans="1:14" ht="12.75">
      <c r="A31" s="26" t="s">
        <v>26</v>
      </c>
      <c r="B31" s="27">
        <f ca="1">TODAY()</f>
        <v>40721</v>
      </c>
      <c r="M31" s="26" t="s">
        <v>27</v>
      </c>
      <c r="N31" s="14" t="s">
        <v>28</v>
      </c>
    </row>
    <row r="33" spans="3:14" ht="12.75">
      <c r="C33" s="110" t="s">
        <v>42</v>
      </c>
      <c r="D33" s="111"/>
      <c r="E33" s="111"/>
      <c r="F33" s="111"/>
      <c r="G33" s="112"/>
      <c r="J33" s="110" t="s">
        <v>43</v>
      </c>
      <c r="K33" s="111"/>
      <c r="L33" s="111"/>
      <c r="M33" s="111"/>
      <c r="N33" s="112"/>
    </row>
    <row r="34" spans="1:15" ht="12.75">
      <c r="A34" s="1" t="s">
        <v>45</v>
      </c>
      <c r="B34" s="77">
        <f>C29+D29</f>
        <v>45</v>
      </c>
      <c r="C34" s="11" t="s">
        <v>36</v>
      </c>
      <c r="D34" s="113" t="s">
        <v>38</v>
      </c>
      <c r="E34" s="113"/>
      <c r="F34" s="113" t="s">
        <v>39</v>
      </c>
      <c r="G34" s="113"/>
      <c r="H34" s="113"/>
      <c r="J34" s="11" t="s">
        <v>36</v>
      </c>
      <c r="K34" s="113" t="s">
        <v>38</v>
      </c>
      <c r="L34" s="113"/>
      <c r="M34" s="113"/>
      <c r="N34" s="113" t="s">
        <v>39</v>
      </c>
      <c r="O34" s="113"/>
    </row>
    <row r="35" spans="1:15" ht="12.75">
      <c r="A35" s="1" t="s">
        <v>46</v>
      </c>
      <c r="B35" s="77">
        <f>E29+F29</f>
        <v>100</v>
      </c>
      <c r="C35" s="74">
        <f>MAX('15в_ПО'!J1:J25)</f>
        <v>8.714285714285714</v>
      </c>
      <c r="D35" s="105" t="str">
        <f>A11</f>
        <v>15в ПО</v>
      </c>
      <c r="E35" s="106"/>
      <c r="F35" s="105" t="str">
        <f>VLOOKUP(C35,'15в_ПО'!A1:B25,2,0)</f>
        <v>Урбанович Андрей</v>
      </c>
      <c r="G35" s="109"/>
      <c r="H35" s="106"/>
      <c r="J35" s="74">
        <f>MIN('15в_ПО'!J1:J25)</f>
        <v>4.857142857142857</v>
      </c>
      <c r="K35" s="105" t="str">
        <f>D35</f>
        <v>15в ПО</v>
      </c>
      <c r="L35" s="109"/>
      <c r="M35" s="106"/>
      <c r="N35" s="107" t="str">
        <f>VLOOKUP(J35,'15в_ПО'!A1:B25,2,0)</f>
        <v>Гирчиц Алексей</v>
      </c>
      <c r="O35" s="108"/>
    </row>
    <row r="36" spans="1:15" ht="12.75">
      <c r="A36" s="1" t="s">
        <v>69</v>
      </c>
      <c r="B36" s="77">
        <f>SUM(G29:I29)</f>
        <v>63</v>
      </c>
      <c r="C36" s="74">
        <f>MAX('15в_ИТ'!K1:K25)</f>
        <v>9.25</v>
      </c>
      <c r="D36" s="105" t="str">
        <f>A14</f>
        <v>15в ИТ</v>
      </c>
      <c r="E36" s="106"/>
      <c r="F36" s="105" t="str">
        <f>VLOOKUP(C36,'15в_ИТ'!A1:B25,2,0)</f>
        <v>Кульбицкий Алексей</v>
      </c>
      <c r="G36" s="109"/>
      <c r="H36" s="106"/>
      <c r="J36" s="74">
        <f>MIN('15в_ИТ'!K1:K25)</f>
        <v>5.5</v>
      </c>
      <c r="K36" s="105" t="str">
        <f aca="true" t="shared" si="1" ref="K36:K42">D36</f>
        <v>15в ИТ</v>
      </c>
      <c r="L36" s="109"/>
      <c r="M36" s="106"/>
      <c r="N36" s="107" t="str">
        <f>VLOOKUP(J36,'15в_ИТ'!A1:B25,2,0)</f>
        <v>Гирчиц Алексей</v>
      </c>
      <c r="O36" s="108"/>
    </row>
    <row r="37" spans="1:15" ht="12.75">
      <c r="A37" s="1" t="s">
        <v>48</v>
      </c>
      <c r="B37" s="77">
        <f>J29+K29+L29</f>
        <v>3</v>
      </c>
      <c r="C37" s="74">
        <f>MAX('16вк_ПО'!J1:J24)</f>
        <v>9.142857142857142</v>
      </c>
      <c r="D37" s="105" t="str">
        <f>A16</f>
        <v>16вк ПО</v>
      </c>
      <c r="E37" s="106"/>
      <c r="F37" s="105" t="str">
        <f>VLOOKUP(C37,'16вк_ПО'!A1:B24,2,0)</f>
        <v>Лазан Александр</v>
      </c>
      <c r="G37" s="109"/>
      <c r="H37" s="106"/>
      <c r="J37" s="74">
        <f>MIN('16вк_ПО'!J1:J24)</f>
        <v>3.5714285714285716</v>
      </c>
      <c r="K37" s="105" t="str">
        <f t="shared" si="1"/>
        <v>16вк ПО</v>
      </c>
      <c r="L37" s="109"/>
      <c r="M37" s="106"/>
      <c r="N37" s="107" t="str">
        <f>VLOOKUP(J37,'16вк_ПО'!A1:B24,2,0)</f>
        <v>Козлов Александр</v>
      </c>
      <c r="O37" s="108"/>
    </row>
    <row r="38" spans="1:15" ht="12.75">
      <c r="A38" s="1" t="s">
        <v>44</v>
      </c>
      <c r="B38" s="77">
        <f>M29</f>
        <v>1</v>
      </c>
      <c r="C38" s="74">
        <f>MAX('16вк_ИТ'!K1:K24)</f>
        <v>9.5</v>
      </c>
      <c r="D38" s="105" t="str">
        <f>A19</f>
        <v>16вк ИТ</v>
      </c>
      <c r="E38" s="106"/>
      <c r="F38" s="105" t="str">
        <f>VLOOKUP(C38,'16вк_ИТ'!A1:B24,2,0)</f>
        <v>Бальцевич Олег</v>
      </c>
      <c r="G38" s="109"/>
      <c r="H38" s="106"/>
      <c r="J38" s="74">
        <f>MIN('16вк_ИТ'!K1:K24)</f>
        <v>3.625</v>
      </c>
      <c r="K38" s="105" t="str">
        <f t="shared" si="1"/>
        <v>16вк ИТ</v>
      </c>
      <c r="L38" s="109"/>
      <c r="M38" s="106"/>
      <c r="N38" s="107" t="str">
        <f>VLOOKUP(J38,'16вк_ИТ'!A1:B24,2,0)</f>
        <v>Шустицкий Геннадий</v>
      </c>
      <c r="O38" s="108"/>
    </row>
    <row r="39" spans="3:15" ht="12.75">
      <c r="C39" s="74">
        <f>MAX('17в_ИТ'!K1:K25)</f>
        <v>9.625</v>
      </c>
      <c r="D39" s="105" t="str">
        <f>A21</f>
        <v>17в ИТ</v>
      </c>
      <c r="E39" s="106"/>
      <c r="F39" s="105" t="str">
        <f>VLOOKUP(C39,'17в_ИТ'!A1:B25,2,0)</f>
        <v>Залога Евгений</v>
      </c>
      <c r="G39" s="109"/>
      <c r="H39" s="106"/>
      <c r="J39" s="74">
        <f>MIN('17в_ИТ'!K1:K25)</f>
        <v>2</v>
      </c>
      <c r="K39" s="105" t="str">
        <f t="shared" si="1"/>
        <v>17в ИТ</v>
      </c>
      <c r="L39" s="109"/>
      <c r="M39" s="106"/>
      <c r="N39" s="107" t="str">
        <f>VLOOKUP(J39,'17в_ИТ'!A1:B25,2,0)</f>
        <v>Жилевич Максим</v>
      </c>
      <c r="O39" s="108"/>
    </row>
    <row r="40" spans="3:15" ht="12.75">
      <c r="C40" s="74">
        <f>MAX('18вк_ИТ'!L1:L28)</f>
        <v>9.5</v>
      </c>
      <c r="D40" s="105" t="str">
        <f>A23</f>
        <v>18вк ИТ</v>
      </c>
      <c r="E40" s="106"/>
      <c r="F40" s="105" t="str">
        <f>VLOOKUP(C40,'18вк_ИТ'!A1:B28,2,0)</f>
        <v>Эльяшевич Евгений</v>
      </c>
      <c r="G40" s="109"/>
      <c r="H40" s="106"/>
      <c r="J40" s="74">
        <f>MIN('18вк_ИТ'!L1:L28)</f>
        <v>2</v>
      </c>
      <c r="K40" s="105" t="str">
        <f t="shared" si="1"/>
        <v>18вк ИТ</v>
      </c>
      <c r="L40" s="109"/>
      <c r="M40" s="106"/>
      <c r="N40" s="107" t="str">
        <f>VLOOKUP(J40,'18вк_ИТ'!A1:B28,2,0)</f>
        <v>Лаптев Вадим</v>
      </c>
      <c r="O40" s="108"/>
    </row>
    <row r="41" spans="3:15" ht="12.75">
      <c r="C41" s="74">
        <f>MAX('40ппа_ИТ'!H1:H30)</f>
        <v>8.6</v>
      </c>
      <c r="D41" s="105" t="str">
        <f>A25</f>
        <v>40ппа ИТ</v>
      </c>
      <c r="E41" s="106"/>
      <c r="F41" s="105" t="str">
        <f>VLOOKUP(C41,'40ппа_ИТ'!A1:B30,2,0)</f>
        <v>Давлетчин Максим</v>
      </c>
      <c r="G41" s="109"/>
      <c r="H41" s="106"/>
      <c r="J41" s="74">
        <f>MIN('40ппа_ИТ'!H1:H30)</f>
        <v>4</v>
      </c>
      <c r="K41" s="105" t="str">
        <f t="shared" si="1"/>
        <v>40ппа ИТ</v>
      </c>
      <c r="L41" s="109"/>
      <c r="M41" s="106"/>
      <c r="N41" s="107" t="str">
        <f>VLOOKUP(J41,'40ппа_ИТ'!A1:B30,2,0)</f>
        <v>Качан Андрей</v>
      </c>
      <c r="O41" s="108"/>
    </row>
    <row r="42" spans="3:15" ht="12.75">
      <c r="C42" s="74">
        <f>MAX('23л_ИТ'!I1:I30)</f>
        <v>9.833333333333334</v>
      </c>
      <c r="D42" s="105" t="str">
        <f>A27</f>
        <v>23л ИТ</v>
      </c>
      <c r="E42" s="106"/>
      <c r="F42" s="105" t="str">
        <f>VLOOKUP(C42,'23л_ИТ'!A1:B30,2,0)</f>
        <v>Авижич Вероника</v>
      </c>
      <c r="G42" s="109"/>
      <c r="H42" s="106"/>
      <c r="J42" s="74">
        <f>MIN('23л_ИТ'!I1:I30)</f>
        <v>3.6666666666666665</v>
      </c>
      <c r="K42" s="105" t="str">
        <f t="shared" si="1"/>
        <v>23л ИТ</v>
      </c>
      <c r="L42" s="109"/>
      <c r="M42" s="106"/>
      <c r="N42" s="107" t="str">
        <f>VLOOKUP(J42,'23л_ИТ'!A1:B30,2,0)</f>
        <v>Латвис Дмитрий</v>
      </c>
      <c r="O42" s="108"/>
    </row>
    <row r="43" spans="2:16" ht="12.75">
      <c r="B43" s="75" t="s">
        <v>40</v>
      </c>
      <c r="C43" s="82">
        <f>MAX(C35:C42)</f>
        <v>9.833333333333334</v>
      </c>
      <c r="D43" s="99" t="str">
        <f>VLOOKUP(C43,C35:E42,2,0)</f>
        <v>23л ИТ</v>
      </c>
      <c r="E43" s="100"/>
      <c r="F43" s="99" t="str">
        <f>VLOOKUP(C43,C35:H42,4,0)</f>
        <v>Авижич Вероника</v>
      </c>
      <c r="G43" s="101"/>
      <c r="H43" s="100"/>
      <c r="J43" s="83">
        <f>MIN(J35:J42)</f>
        <v>2</v>
      </c>
      <c r="K43" s="102" t="str">
        <f>VLOOKUP(J43,J35:M42,2,0)</f>
        <v>17в ИТ</v>
      </c>
      <c r="L43" s="103"/>
      <c r="M43" s="104"/>
      <c r="N43" s="102" t="str">
        <f>VLOOKUP(J43,J35:O42,5,0)</f>
        <v>Жилевич Максим</v>
      </c>
      <c r="O43" s="104"/>
      <c r="P43" s="73" t="s">
        <v>41</v>
      </c>
    </row>
  </sheetData>
  <sheetProtection/>
  <mergeCells count="44">
    <mergeCell ref="F5:I5"/>
    <mergeCell ref="F42:H42"/>
    <mergeCell ref="K42:M42"/>
    <mergeCell ref="C33:G33"/>
    <mergeCell ref="J33:N33"/>
    <mergeCell ref="F35:H35"/>
    <mergeCell ref="F36:H36"/>
    <mergeCell ref="D35:E35"/>
    <mergeCell ref="D36:E36"/>
    <mergeCell ref="K34:M34"/>
    <mergeCell ref="N34:O34"/>
    <mergeCell ref="K35:M35"/>
    <mergeCell ref="K36:M36"/>
    <mergeCell ref="F37:H37"/>
    <mergeCell ref="K37:M37"/>
    <mergeCell ref="N35:O35"/>
    <mergeCell ref="N36:O36"/>
    <mergeCell ref="N37:O37"/>
    <mergeCell ref="K39:M39"/>
    <mergeCell ref="K40:M40"/>
    <mergeCell ref="D40:E40"/>
    <mergeCell ref="F38:H38"/>
    <mergeCell ref="F39:H39"/>
    <mergeCell ref="F40:H40"/>
    <mergeCell ref="K41:M41"/>
    <mergeCell ref="A5:E5"/>
    <mergeCell ref="F41:H41"/>
    <mergeCell ref="D37:E37"/>
    <mergeCell ref="D38:E38"/>
    <mergeCell ref="D34:E34"/>
    <mergeCell ref="F34:H34"/>
    <mergeCell ref="D41:E41"/>
    <mergeCell ref="D39:E39"/>
    <mergeCell ref="K38:M38"/>
    <mergeCell ref="N38:O38"/>
    <mergeCell ref="N42:O42"/>
    <mergeCell ref="N43:O43"/>
    <mergeCell ref="N39:O39"/>
    <mergeCell ref="N40:O40"/>
    <mergeCell ref="N41:O41"/>
    <mergeCell ref="D43:E43"/>
    <mergeCell ref="F43:H43"/>
    <mergeCell ref="K43:M43"/>
    <mergeCell ref="D42:E42"/>
  </mergeCells>
  <printOptions/>
  <pageMargins left="0.74" right="0.1968503937007874" top="0.8" bottom="0.43" header="0.31496062992125984" footer="0.31496062992125984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2-й семестр</dc:title>
  <dc:subject/>
  <dc:creator>Mike</dc:creator>
  <cp:keywords/>
  <dc:description/>
  <cp:lastModifiedBy>Mike</cp:lastModifiedBy>
  <cp:lastPrinted>2011-06-27T07:49:20Z</cp:lastPrinted>
  <dcterms:created xsi:type="dcterms:W3CDTF">2004-12-18T17:35:54Z</dcterms:created>
  <dcterms:modified xsi:type="dcterms:W3CDTF">2011-06-27T08:07:28Z</dcterms:modified>
  <cp:category/>
  <cp:version/>
  <cp:contentType/>
  <cp:contentStatus/>
</cp:coreProperties>
</file>