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3.xml" ContentType="application/vnd.openxmlformats-officedocument.drawing+xml"/>
  <Override PartName="/xl/chartsheets/sheet2.xml" ContentType="application/vnd.openxmlformats-officedocument.spreadsheetml.chartsheet+xml"/>
  <Override PartName="/xl/drawings/drawing14.xml" ContentType="application/vnd.openxmlformats-officedocument.drawing+xml"/>
  <Override PartName="/xl/chartsheets/sheet3.xml" ContentType="application/vnd.openxmlformats-officedocument.spreadsheetml.chartsheet+xml"/>
  <Override PartName="/xl/drawings/drawing15.xml" ContentType="application/vnd.openxmlformats-officedocument.drawing+xml"/>
  <Override PartName="/xl/chartsheets/sheet4.xml" ContentType="application/vnd.openxmlformats-officedocument.spreadsheetml.chartsheet+xml"/>
  <Override PartName="/xl/drawings/drawing16.xml" ContentType="application/vnd.openxmlformats-officedocument.drawing+xml"/>
  <Override PartName="/xl/chartsheets/sheet5.xml" ContentType="application/vnd.openxmlformats-officedocument.spreadsheetml.chartsheet+xml"/>
  <Override PartName="/xl/drawings/drawing17.xml" ContentType="application/vnd.openxmlformats-officedocument.drawing+xml"/>
  <Override PartName="/xl/chartsheets/sheet6.xml" ContentType="application/vnd.openxmlformats-officedocument.spreadsheetml.chartsheet+xml"/>
  <Override PartName="/xl/drawings/drawing18.xml" ContentType="application/vnd.openxmlformats-officedocument.drawing+xml"/>
  <Override PartName="/xl/worksheets/sheet14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60" windowWidth="11265" windowHeight="7980" tabRatio="753" firstSheet="7" activeTab="12"/>
  </bookViews>
  <sheets>
    <sheet name="30в_ПМС" sheetId="1" r:id="rId1"/>
    <sheet name="30в-2_САПР" sheetId="2" r:id="rId2"/>
    <sheet name="31в-1_ПМС" sheetId="3" r:id="rId3"/>
    <sheet name="31в-1_ИТ" sheetId="4" r:id="rId4"/>
    <sheet name="50ппа-2_САПР" sheetId="5" r:id="rId5"/>
    <sheet name="52ппа-1_Прогр" sheetId="6" r:id="rId6"/>
    <sheet name="52ппа-1_ИТ" sheetId="7" r:id="rId7"/>
    <sheet name="52ппа-1_САПР" sheetId="8" r:id="rId8"/>
    <sheet name="55ппу-1_Прогр" sheetId="9" r:id="rId9"/>
    <sheet name="55ппу-1_ИТ" sheetId="10" r:id="rId10"/>
    <sheet name="218т-2_ИТ" sheetId="11" r:id="rId11"/>
    <sheet name="219т-2_ИТ" sheetId="12" r:id="rId12"/>
    <sheet name="Отчет" sheetId="13" r:id="rId13"/>
    <sheet name="Лучшие" sheetId="14" r:id="rId14"/>
    <sheet name="Худшие" sheetId="15" r:id="rId15"/>
    <sheet name="Ср_балл" sheetId="16" r:id="rId16"/>
    <sheet name="Кач_успев" sheetId="17" r:id="rId17"/>
    <sheet name="Оценки" sheetId="18" r:id="rId18"/>
    <sheet name="Успеваемость" sheetId="19" r:id="rId19"/>
    <sheet name="Среднее_по_семестрам" sheetId="20" r:id="rId20"/>
  </sheets>
  <definedNames>
    <definedName name="a" localSheetId="1">'30в-2_САПР'!$B$3</definedName>
    <definedName name="a" localSheetId="3">#REF!</definedName>
    <definedName name="a" localSheetId="2">#REF!</definedName>
    <definedName name="a" localSheetId="4">'50ппа-2_САПР'!$B$3</definedName>
    <definedName name="a" localSheetId="7">'52ппа-1_САПР'!#REF!</definedName>
    <definedName name="a" localSheetId="9">'55ппу-1_ИТ'!#REF!</definedName>
    <definedName name="a">'52ппа-1_ИТ'!$B$3</definedName>
  </definedNames>
  <calcPr fullCalcOnLoad="1"/>
</workbook>
</file>

<file path=xl/sharedStrings.xml><?xml version="1.0" encoding="utf-8"?>
<sst xmlns="http://schemas.openxmlformats.org/spreadsheetml/2006/main" count="961" uniqueCount="363">
  <si>
    <t>Среднее по группе:</t>
  </si>
  <si>
    <t>ОКР№1</t>
  </si>
  <si>
    <t>Статистический отчет по успеваемости за</t>
  </si>
  <si>
    <t>Преподаватель:</t>
  </si>
  <si>
    <t>Масюкевич М.Б.</t>
  </si>
  <si>
    <t>Предметы:</t>
  </si>
  <si>
    <t>Группы:</t>
  </si>
  <si>
    <t>Семестр</t>
  </si>
  <si>
    <t>Группа Предмет</t>
  </si>
  <si>
    <t>Вид</t>
  </si>
  <si>
    <t>Ср. балл</t>
  </si>
  <si>
    <t>% усп.</t>
  </si>
  <si>
    <t>% кач. усп.</t>
  </si>
  <si>
    <t>Неатест.</t>
  </si>
  <si>
    <t>Дата:</t>
  </si>
  <si>
    <t>Подпись:</t>
  </si>
  <si>
    <t>________________</t>
  </si>
  <si>
    <t>Информационные технологии (ИТ):</t>
  </si>
  <si>
    <t>К-во уч-ся</t>
  </si>
  <si>
    <t>Оценки</t>
  </si>
  <si>
    <t>Всего за семестр:</t>
  </si>
  <si>
    <t>V сем.</t>
  </si>
  <si>
    <t>Delphi</t>
  </si>
  <si>
    <t>Группа</t>
  </si>
  <si>
    <t>Ср.балл</t>
  </si>
  <si>
    <t>Лучшие уч-ся:</t>
  </si>
  <si>
    <t>Фамилия Имя</t>
  </si>
  <si>
    <t>Худшие уч-ся:</t>
  </si>
  <si>
    <t>max =</t>
  </si>
  <si>
    <t xml:space="preserve"> = min</t>
  </si>
  <si>
    <t>Отлично</t>
  </si>
  <si>
    <t>Хорошо</t>
  </si>
  <si>
    <t>Удовлетв.</t>
  </si>
  <si>
    <t>Неудовл.</t>
  </si>
  <si>
    <t>Неаттест.</t>
  </si>
  <si>
    <t>Кол-во и % усп. (4 -10)</t>
  </si>
  <si>
    <t>Кол-во и % качеств. усп. (7-10)</t>
  </si>
  <si>
    <t>Отлично (9-10)</t>
  </si>
  <si>
    <t>Хорошо (7-8)</t>
  </si>
  <si>
    <t>Удовл. (4-6)</t>
  </si>
  <si>
    <t>Неудовл. (0-3)</t>
  </si>
  <si>
    <t>Неатестовано</t>
  </si>
  <si>
    <t>Средний балл и качественная успеваемость по семестрам.</t>
  </si>
  <si>
    <t>Кач.усп (%)</t>
  </si>
  <si>
    <t>Кол. и % усп. (4 -10)</t>
  </si>
  <si>
    <t>Кол. и % кач. усп. (7-10)</t>
  </si>
  <si>
    <t>Кол-во и % кач. усп. (7-10)</t>
  </si>
  <si>
    <t>MathCad</t>
  </si>
  <si>
    <t>07/08-I</t>
  </si>
  <si>
    <t>07/08-II</t>
  </si>
  <si>
    <t>08/09-I</t>
  </si>
  <si>
    <t>08/09-II</t>
  </si>
  <si>
    <t>09/10-I</t>
  </si>
  <si>
    <t>09/10-II</t>
  </si>
  <si>
    <t>10/11-I</t>
  </si>
  <si>
    <t>10/11-II</t>
  </si>
  <si>
    <t>11/12-I</t>
  </si>
  <si>
    <t>ЛР1</t>
  </si>
  <si>
    <t>ЛР2</t>
  </si>
  <si>
    <t>ЛР3</t>
  </si>
  <si>
    <t>ОКР1</t>
  </si>
  <si>
    <t>ЛР7</t>
  </si>
  <si>
    <t>ЛР5</t>
  </si>
  <si>
    <t>11/12-II</t>
  </si>
  <si>
    <t>12/13-I</t>
  </si>
  <si>
    <t>№</t>
  </si>
  <si>
    <t>№ комп.</t>
  </si>
  <si>
    <t>Компас-3D</t>
  </si>
  <si>
    <t>Системы автоматизиров. проектирования (САПР)</t>
  </si>
  <si>
    <t>Варианты:</t>
  </si>
  <si>
    <t>12/13-II</t>
  </si>
  <si>
    <t>13/14-I</t>
  </si>
  <si>
    <t>13/14-II</t>
  </si>
  <si>
    <t>14/15-I</t>
  </si>
  <si>
    <t>VI сем.</t>
  </si>
  <si>
    <t>ЛР13.2</t>
  </si>
  <si>
    <t>ЛР15</t>
  </si>
  <si>
    <t>ОКР2</t>
  </si>
  <si>
    <t>Варианты: N (N - номер комп.)</t>
  </si>
  <si>
    <t>ЛР2.2</t>
  </si>
  <si>
    <t>ЛР2.3</t>
  </si>
  <si>
    <t>Экзамен</t>
  </si>
  <si>
    <t>ОКР№2</t>
  </si>
  <si>
    <t>Итог</t>
  </si>
  <si>
    <t>IV сем.</t>
  </si>
  <si>
    <t>III сем.</t>
  </si>
  <si>
    <t>14/15-II</t>
  </si>
  <si>
    <t>13</t>
  </si>
  <si>
    <t>5</t>
  </si>
  <si>
    <t>9</t>
  </si>
  <si>
    <t>10</t>
  </si>
  <si>
    <t>ЛР4</t>
  </si>
  <si>
    <t>ЛР6</t>
  </si>
  <si>
    <t>3</t>
  </si>
  <si>
    <t>Программирование (Прогр.):</t>
  </si>
  <si>
    <t>4</t>
  </si>
  <si>
    <t>6</t>
  </si>
  <si>
    <t>8</t>
  </si>
  <si>
    <t>11</t>
  </si>
  <si>
    <t>12</t>
  </si>
  <si>
    <t>15/16-I</t>
  </si>
  <si>
    <t>15/16-II</t>
  </si>
  <si>
    <t>ОКР-1</t>
  </si>
  <si>
    <t>ОКР-2</t>
  </si>
  <si>
    <t>Сумма</t>
  </si>
  <si>
    <t>2</t>
  </si>
  <si>
    <t>7</t>
  </si>
  <si>
    <t>Excel</t>
  </si>
  <si>
    <t>PowerPoint</t>
  </si>
  <si>
    <t>Web</t>
  </si>
  <si>
    <t>16/17-I</t>
  </si>
  <si>
    <t>16/17-II</t>
  </si>
  <si>
    <t>Среднее</t>
  </si>
  <si>
    <t>Т1</t>
  </si>
  <si>
    <t>Т2</t>
  </si>
  <si>
    <t>Содер.</t>
  </si>
  <si>
    <t>Дизайн</t>
  </si>
  <si>
    <t>Итог.</t>
  </si>
  <si>
    <t>Proteus VSM</t>
  </si>
  <si>
    <t>1 гр. - N+13 (N - номер компьютера)</t>
  </si>
  <si>
    <t>Варианты: N (N-Номер компьютера)</t>
  </si>
  <si>
    <t>Программирование микропроцессорных систем (ПМС):</t>
  </si>
  <si>
    <t>17/18-I</t>
  </si>
  <si>
    <t>17/18-II</t>
  </si>
  <si>
    <t>ПР15-16</t>
  </si>
  <si>
    <t>ПР17-18</t>
  </si>
  <si>
    <t>ЛР11</t>
  </si>
  <si>
    <t>50ппа-2</t>
  </si>
  <si>
    <t>Варианты: N+11 (N - номер комп.)</t>
  </si>
  <si>
    <t>ПР13</t>
  </si>
  <si>
    <t>ПР14</t>
  </si>
  <si>
    <t>н</t>
  </si>
  <si>
    <t>Варианты: N+13 (N - номер компьютера)</t>
  </si>
  <si>
    <t>Зальцевич Павел</t>
  </si>
  <si>
    <t>Зверко Евгений</t>
  </si>
  <si>
    <t>Казакова Полина</t>
  </si>
  <si>
    <t>Кибилда Данила</t>
  </si>
  <si>
    <t>Климук Иван</t>
  </si>
  <si>
    <t>Кожухайло Кирилл</t>
  </si>
  <si>
    <t>Коробач Александр</t>
  </si>
  <si>
    <t>Кулевич Артем</t>
  </si>
  <si>
    <t>Курило Мартин</t>
  </si>
  <si>
    <t>Лукашевич Евгений</t>
  </si>
  <si>
    <t>18/19-I</t>
  </si>
  <si>
    <t>18/19-II</t>
  </si>
  <si>
    <t>Томашевич Игорь</t>
  </si>
  <si>
    <t>Одынец Евгений</t>
  </si>
  <si>
    <t>Слесар Дмитрий</t>
  </si>
  <si>
    <t>Филипчук Александр</t>
  </si>
  <si>
    <t>Янковский Владислав</t>
  </si>
  <si>
    <t>Т3</t>
  </si>
  <si>
    <t>Т4</t>
  </si>
  <si>
    <t>Т7</t>
  </si>
  <si>
    <t>Системы автоматизированного проектирования, гр. 50ппа-2, 3 курс.</t>
  </si>
  <si>
    <t>N - (номер компьютера)</t>
  </si>
  <si>
    <t>Пуйдак Дмитрий</t>
  </si>
  <si>
    <t>Радченко Алексей</t>
  </si>
  <si>
    <t>Свилель Роман</t>
  </si>
  <si>
    <t>Скерсь Даниил</t>
  </si>
  <si>
    <t>Тихонов Владислав</t>
  </si>
  <si>
    <t>Трапило Руслан</t>
  </si>
  <si>
    <t>Федорович Вадим</t>
  </si>
  <si>
    <t>Цыдик Дмитрий</t>
  </si>
  <si>
    <t>Чапля Дмитрий</t>
  </si>
  <si>
    <t>Черепович Алексей</t>
  </si>
  <si>
    <t>Шамрей Данила</t>
  </si>
  <si>
    <t>Шиман Егор</t>
  </si>
  <si>
    <t>Шлапик Александр</t>
  </si>
  <si>
    <t>Яковчик Вадим</t>
  </si>
  <si>
    <t>Бальцевич Евгений</t>
  </si>
  <si>
    <t>Близневский Илья</t>
  </si>
  <si>
    <t>Брейво Кирилл</t>
  </si>
  <si>
    <t>Бутурля Александр</t>
  </si>
  <si>
    <t>Войтюшкевич Максим</t>
  </si>
  <si>
    <t>Волынец Денис</t>
  </si>
  <si>
    <t>Гладкий Владислав</t>
  </si>
  <si>
    <t>Дервановский Артем</t>
  </si>
  <si>
    <t>Закиров Матвей</t>
  </si>
  <si>
    <t>Ковальчук Артем</t>
  </si>
  <si>
    <t>Королевич Максим</t>
  </si>
  <si>
    <t>Костюкевич Никита</t>
  </si>
  <si>
    <t>Лиходзиевский Влад</t>
  </si>
  <si>
    <t>Малец Елизавета</t>
  </si>
  <si>
    <t>Некрасов Никита</t>
  </si>
  <si>
    <t>Т7,ЛР7</t>
  </si>
  <si>
    <t>Т8,ЛР8</t>
  </si>
  <si>
    <t>Т10,ЛР10</t>
  </si>
  <si>
    <t>Программирование микропроцессорныз систем, гр. 30в, 3 курс.</t>
  </si>
  <si>
    <t>Т9,ЛР9</t>
  </si>
  <si>
    <t>Т12,ЛР12</t>
  </si>
  <si>
    <t>Т13,ЛР13.1</t>
  </si>
  <si>
    <t>Т14,ЛР14</t>
  </si>
  <si>
    <t>Системы автоматизированного проектирования, гр. 30в-2, 3 курс.</t>
  </si>
  <si>
    <t>Федарович Вадим</t>
  </si>
  <si>
    <t>Варианты, 2-я подгруппа: N (N - номер компьютера).</t>
  </si>
  <si>
    <t>Варианты: N (N - номер компьютера)</t>
  </si>
  <si>
    <t>Т1,ЛР1</t>
  </si>
  <si>
    <t>Т2,ЛР2</t>
  </si>
  <si>
    <t>Т3,ЛР3</t>
  </si>
  <si>
    <t>Т4,ЛР4.1</t>
  </si>
  <si>
    <t>Т8</t>
  </si>
  <si>
    <t>Программирование, гр. 52ппа-1, 2 курс.</t>
  </si>
  <si>
    <t>Программирование, гр. 55ппу-1, 2 курс.</t>
  </si>
  <si>
    <t>Информационные технологии, гр. 55ппу-1, 2 курс.</t>
  </si>
  <si>
    <t>Информационные технологии, гр. 218т-2, 3 курс.</t>
  </si>
  <si>
    <t>Информационные технологии, гр. 219т-2, 3 курс.</t>
  </si>
  <si>
    <t>Артюкевич Евгений</t>
  </si>
  <si>
    <t>Богуслав Владислав</t>
  </si>
  <si>
    <t>Васылькив Владислав</t>
  </si>
  <si>
    <t>Весновский Роман</t>
  </si>
  <si>
    <t>Войтукевич Андрей</t>
  </si>
  <si>
    <t>Жуковский Ярослав</t>
  </si>
  <si>
    <t>Ковальчук Максим</t>
  </si>
  <si>
    <t>Колендо Иосиф</t>
  </si>
  <si>
    <t>Кореневский Илья</t>
  </si>
  <si>
    <t>Кухарчик Андрей</t>
  </si>
  <si>
    <t>Лейко Максим</t>
  </si>
  <si>
    <t>Т9</t>
  </si>
  <si>
    <t>Т10</t>
  </si>
  <si>
    <t>Т13</t>
  </si>
  <si>
    <t>Т14</t>
  </si>
  <si>
    <t>Ноцын Александр</t>
  </si>
  <si>
    <t>Павочка Никита</t>
  </si>
  <si>
    <t>Переперко Кирилл</t>
  </si>
  <si>
    <t>Ринкевич Игорь</t>
  </si>
  <si>
    <t>Русак Антон</t>
  </si>
  <si>
    <t>Тимошко Дмитрий</t>
  </si>
  <si>
    <t>Ягелло Игорь</t>
  </si>
  <si>
    <t>Урбанович Даниил</t>
  </si>
  <si>
    <t>Чайко Дмитрий</t>
  </si>
  <si>
    <t>Шарлан Дмитрий</t>
  </si>
  <si>
    <t>Шидловский Юрий</t>
  </si>
  <si>
    <t>Яроцкий Алексей</t>
  </si>
  <si>
    <t>Варианты: N-1 (N-Номер компьютера)</t>
  </si>
  <si>
    <t>Маевский Владимир</t>
  </si>
  <si>
    <t>Минойть Роман</t>
  </si>
  <si>
    <t>Рафалович Артем</t>
  </si>
  <si>
    <t>Сазонов Андрей</t>
  </si>
  <si>
    <t>Седлецкий Александр</t>
  </si>
  <si>
    <t>Стасюкевич Александр</t>
  </si>
  <si>
    <t>Тараканов Сергей</t>
  </si>
  <si>
    <t>Тишук Кирилл</t>
  </si>
  <si>
    <t>Хитро Максим</t>
  </si>
  <si>
    <t>Шавель Владислав</t>
  </si>
  <si>
    <t>Эни Вадим</t>
  </si>
  <si>
    <t>Александрович Максимилиан</t>
  </si>
  <si>
    <t>Андрушкевич Никита</t>
  </si>
  <si>
    <t>Березовский Максим</t>
  </si>
  <si>
    <t>Бобнис Олег</t>
  </si>
  <si>
    <t>Бурый Денис</t>
  </si>
  <si>
    <t>Велента Артем</t>
  </si>
  <si>
    <t>Волчек Кирилл</t>
  </si>
  <si>
    <t>Воляков Егор</t>
  </si>
  <si>
    <t>Граблис Владислав</t>
  </si>
  <si>
    <t>Гришкевич Павел</t>
  </si>
  <si>
    <t>Гук Михаил</t>
  </si>
  <si>
    <t>Деревяшкин Виктор</t>
  </si>
  <si>
    <t>Кахнович Кирилл</t>
  </si>
  <si>
    <t>Кветень Виталий</t>
  </si>
  <si>
    <t>Козел Павел</t>
  </si>
  <si>
    <t>Кордаш Мирослав</t>
  </si>
  <si>
    <t>Крупович Данила</t>
  </si>
  <si>
    <t>Маскаченко Егор</t>
  </si>
  <si>
    <t>Микьянец Евгений</t>
  </si>
  <si>
    <t>Михалькевич Артем</t>
  </si>
  <si>
    <t>Ненартович Ян</t>
  </si>
  <si>
    <t>Орехова Яна</t>
  </si>
  <si>
    <t>Пальш Вадим</t>
  </si>
  <si>
    <t>Цесто Владислав</t>
  </si>
  <si>
    <t>Шавель Александр</t>
  </si>
  <si>
    <t>Шваба Дмитрий</t>
  </si>
  <si>
    <t>Шендрик Владислав</t>
  </si>
  <si>
    <t>Шинтарь Ярослав</t>
  </si>
  <si>
    <t>Шурмей Алексей</t>
  </si>
  <si>
    <t>Катуша Владислав</t>
  </si>
  <si>
    <t>Кенть Максим</t>
  </si>
  <si>
    <t>Козловский Владислав</t>
  </si>
  <si>
    <t>Кунда Евгений</t>
  </si>
  <si>
    <t>Русикевич Кирилл</t>
  </si>
  <si>
    <t>Сурконт Евгений</t>
  </si>
  <si>
    <t>Сюкосев Александр</t>
  </si>
  <si>
    <t>Тарасевич Владислав</t>
  </si>
  <si>
    <t>Шалугин Алексей</t>
  </si>
  <si>
    <t>Шафаревич Иван</t>
  </si>
  <si>
    <t>Шпак Павел</t>
  </si>
  <si>
    <t>Ятченя Максим</t>
  </si>
  <si>
    <t>Т12</t>
  </si>
  <si>
    <t>Трофимчик Матвей</t>
  </si>
  <si>
    <t>Программирование микропроцессорных систем, гр. 31в-1, 2 курс.</t>
  </si>
  <si>
    <t>2-я подгруппа</t>
  </si>
  <si>
    <t>Информационные технологии, гр. 31в-1, 2 курс.</t>
  </si>
  <si>
    <t>52ппа-2</t>
  </si>
  <si>
    <t>Т9, ЛР9</t>
  </si>
  <si>
    <t>Т10, ЛР10</t>
  </si>
  <si>
    <t>ИТ, ЛР15</t>
  </si>
  <si>
    <t>ИТ</t>
  </si>
  <si>
    <t>Информационные технологии, гр. 52ппа-1, 2 курс</t>
  </si>
  <si>
    <t xml:space="preserve"> N+13 (N - номер компьютера)</t>
  </si>
  <si>
    <t xml:space="preserve"> - N (N - номер компьютера)</t>
  </si>
  <si>
    <t>Системы автоматизированного проектирования, гр. 52ппа-1, 2 курс.</t>
  </si>
  <si>
    <t>2-й семестр 2019-20 уч.г.</t>
  </si>
  <si>
    <t>52ппа-1</t>
  </si>
  <si>
    <t>55ппу-1</t>
  </si>
  <si>
    <t>30в</t>
  </si>
  <si>
    <t>30в-2</t>
  </si>
  <si>
    <t>31в-1</t>
  </si>
  <si>
    <t>218т-2</t>
  </si>
  <si>
    <t>219т-2</t>
  </si>
  <si>
    <t>ИТ(ЛР16)</t>
  </si>
  <si>
    <t>30в ПМС</t>
  </si>
  <si>
    <t>30в-2 САПР</t>
  </si>
  <si>
    <t>52ппа-1 ИТ</t>
  </si>
  <si>
    <t>52ппа-1 Прогр.</t>
  </si>
  <si>
    <t>55ппу-1 ИТ</t>
  </si>
  <si>
    <t>55ппу-1 Прогр.</t>
  </si>
  <si>
    <t>218т-2 ИТ</t>
  </si>
  <si>
    <t>219т-2 ИТ</t>
  </si>
  <si>
    <t>31в-1 ИТ</t>
  </si>
  <si>
    <t>31в-1 ПМС</t>
  </si>
  <si>
    <t>1 ч.</t>
  </si>
  <si>
    <t>2 ч.</t>
  </si>
  <si>
    <t>Банцевич Сергей</t>
  </si>
  <si>
    <t>Богданец Максим</t>
  </si>
  <si>
    <t>Богданец Ярослав</t>
  </si>
  <si>
    <t>Будько Артем</t>
  </si>
  <si>
    <t>Высоцкий Максим</t>
  </si>
  <si>
    <t>Гинцевич Владимир</t>
  </si>
  <si>
    <t>Данилович Вадим</t>
  </si>
  <si>
    <t>Дорошенко Павел</t>
  </si>
  <si>
    <t>Жигало Александр</t>
  </si>
  <si>
    <t>Жук Татьяна</t>
  </si>
  <si>
    <t>Иванчук Евгений</t>
  </si>
  <si>
    <t>Каневич Максим</t>
  </si>
  <si>
    <t>Карасёв Данила</t>
  </si>
  <si>
    <t>Касперович Павел</t>
  </si>
  <si>
    <t>Кахоцкий М.Д.</t>
  </si>
  <si>
    <t>Колков А.О.</t>
  </si>
  <si>
    <t>Кондратович И.В.</t>
  </si>
  <si>
    <t>Лапко П.А.</t>
  </si>
  <si>
    <t>Павлюченко А.И.</t>
  </si>
  <si>
    <t>Радченко Е.А.</t>
  </si>
  <si>
    <t>Реутов М.Д.</t>
  </si>
  <si>
    <t>Русилевич А.А.</t>
  </si>
  <si>
    <t>Рутковский А.М.</t>
  </si>
  <si>
    <t>Скобликов В.С.</t>
  </si>
  <si>
    <t>Урбанович К.А.</t>
  </si>
  <si>
    <t>Черняхович Е.И.</t>
  </si>
  <si>
    <t>Юшкевич В.В.</t>
  </si>
  <si>
    <t>1 ч</t>
  </si>
  <si>
    <t>50ппа-2 САПР</t>
  </si>
  <si>
    <t>52ппа-1 САПР</t>
  </si>
  <si>
    <t>ЛР2.4</t>
  </si>
  <si>
    <t>ЛР2.6</t>
  </si>
  <si>
    <t>2 ч</t>
  </si>
  <si>
    <t>иктл</t>
  </si>
  <si>
    <t>6/5</t>
  </si>
  <si>
    <t>икт</t>
  </si>
  <si>
    <t>ЛР4.2</t>
  </si>
  <si>
    <t>(2 ч.)</t>
  </si>
  <si>
    <t>лек</t>
  </si>
  <si>
    <t>Варианты: N+13 (N - номер компьютера); ОКР1: N+11</t>
  </si>
  <si>
    <t>1</t>
  </si>
  <si>
    <t>20 ?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</si>
</sst>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h:mm:ss;@"/>
    <numFmt numFmtId="183" formatCode="d/m;@"/>
    <numFmt numFmtId="184" formatCode="[$-FC19]d\ mmmm\ yyyy\ &quot;г.&quot;"/>
    <numFmt numFmtId="185" formatCode="0.0000"/>
    <numFmt numFmtId="186" formatCode="0.000"/>
    <numFmt numFmtId="187" formatCode="mmm/yyyy"/>
  </numFmts>
  <fonts count="6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u val="single"/>
      <sz val="10"/>
      <name val="Arial Cyr"/>
      <family val="0"/>
    </font>
    <font>
      <sz val="9"/>
      <color indexed="8"/>
      <name val="Arial Cyr"/>
      <family val="0"/>
    </font>
    <font>
      <sz val="18.25"/>
      <color indexed="8"/>
      <name val="Arial Cyr"/>
      <family val="0"/>
    </font>
    <font>
      <sz val="8.75"/>
      <color indexed="8"/>
      <name val="Arial Cyr"/>
      <family val="0"/>
    </font>
    <font>
      <sz val="10"/>
      <color indexed="8"/>
      <name val="Arial Cyr"/>
      <family val="0"/>
    </font>
    <font>
      <sz val="16.75"/>
      <color indexed="8"/>
      <name val="Arial Cyr"/>
      <family val="0"/>
    </font>
    <font>
      <sz val="17"/>
      <color indexed="8"/>
      <name val="Arial Cyr"/>
      <family val="0"/>
    </font>
    <font>
      <sz val="8.5"/>
      <color indexed="8"/>
      <name val="Arial Cyr"/>
      <family val="0"/>
    </font>
    <font>
      <sz val="9.5"/>
      <color indexed="8"/>
      <name val="Arial Cyr"/>
      <family val="0"/>
    </font>
    <font>
      <sz val="11"/>
      <color indexed="8"/>
      <name val="Arial Cyr"/>
      <family val="0"/>
    </font>
    <font>
      <sz val="10.75"/>
      <color indexed="8"/>
      <name val="Arial Cyr"/>
      <family val="0"/>
    </font>
    <font>
      <b/>
      <sz val="9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9"/>
      <color indexed="13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.5"/>
      <color indexed="8"/>
      <name val="Arial Cyr"/>
      <family val="0"/>
    </font>
    <font>
      <b/>
      <sz val="10.5"/>
      <color indexed="8"/>
      <name val="Arial Cyr"/>
      <family val="0"/>
    </font>
    <font>
      <b/>
      <sz val="12"/>
      <color indexed="8"/>
      <name val="Arial Cyr"/>
      <family val="0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4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2" fontId="0" fillId="0" borderId="0" xfId="0" applyNumberFormat="1" applyAlignment="1">
      <alignment/>
    </xf>
    <xf numFmtId="0" fontId="2" fillId="32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32" borderId="11" xfId="0" applyFont="1" applyFill="1" applyBorder="1" applyAlignment="1">
      <alignment/>
    </xf>
    <xf numFmtId="0" fontId="2" fillId="32" borderId="11" xfId="0" applyFont="1" applyFill="1" applyBorder="1" applyAlignment="1">
      <alignment horizontal="center"/>
    </xf>
    <xf numFmtId="1" fontId="2" fillId="32" borderId="10" xfId="0" applyNumberFormat="1" applyFont="1" applyFill="1" applyBorder="1" applyAlignment="1">
      <alignment horizontal="center"/>
    </xf>
    <xf numFmtId="1" fontId="2" fillId="32" borderId="11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32" borderId="11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14" fontId="6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9" fontId="2" fillId="0" borderId="11" xfId="0" applyNumberFormat="1" applyFont="1" applyBorder="1" applyAlignment="1">
      <alignment horizontal="center"/>
    </xf>
    <xf numFmtId="9" fontId="5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12" xfId="0" applyNumberForma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2" fillId="32" borderId="10" xfId="0" applyNumberFormat="1" applyFont="1" applyFill="1" applyBorder="1" applyAlignment="1">
      <alignment horizontal="center"/>
    </xf>
    <xf numFmtId="9" fontId="2" fillId="32" borderId="10" xfId="0" applyNumberFormat="1" applyFont="1" applyFill="1" applyBorder="1" applyAlignment="1">
      <alignment horizontal="center"/>
    </xf>
    <xf numFmtId="1" fontId="2" fillId="32" borderId="12" xfId="0" applyNumberFormat="1" applyFont="1" applyFill="1" applyBorder="1" applyAlignment="1">
      <alignment horizontal="center"/>
    </xf>
    <xf numFmtId="0" fontId="0" fillId="32" borderId="12" xfId="0" applyFill="1" applyBorder="1" applyAlignment="1">
      <alignment/>
    </xf>
    <xf numFmtId="2" fontId="0" fillId="0" borderId="10" xfId="0" applyNumberFormat="1" applyBorder="1" applyAlignment="1">
      <alignment horizontal="center"/>
    </xf>
    <xf numFmtId="0" fontId="2" fillId="4" borderId="10" xfId="0" applyFont="1" applyFill="1" applyBorder="1" applyAlignment="1">
      <alignment horizontal="right"/>
    </xf>
    <xf numFmtId="2" fontId="2" fillId="4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2" fontId="2" fillId="3" borderId="10" xfId="0" applyNumberFormat="1" applyFont="1" applyFill="1" applyBorder="1" applyAlignment="1">
      <alignment/>
    </xf>
    <xf numFmtId="9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2" fillId="0" borderId="0" xfId="0" applyFont="1" applyBorder="1" applyAlignment="1">
      <alignment horizontal="center"/>
    </xf>
    <xf numFmtId="182" fontId="0" fillId="0" borderId="0" xfId="0" applyNumberFormat="1" applyAlignment="1">
      <alignment/>
    </xf>
    <xf numFmtId="0" fontId="2" fillId="32" borderId="14" xfId="0" applyFont="1" applyFill="1" applyBorder="1" applyAlignment="1">
      <alignment horizontal="center" vertical="center"/>
    </xf>
    <xf numFmtId="1" fontId="2" fillId="32" borderId="15" xfId="0" applyNumberFormat="1" applyFont="1" applyFill="1" applyBorder="1" applyAlignment="1">
      <alignment horizontal="center" vertical="center"/>
    </xf>
    <xf numFmtId="0" fontId="0" fillId="32" borderId="12" xfId="0" applyFill="1" applyBorder="1" applyAlignment="1">
      <alignment horizontal="center"/>
    </xf>
    <xf numFmtId="0" fontId="0" fillId="0" borderId="16" xfId="0" applyBorder="1" applyAlignment="1">
      <alignment/>
    </xf>
    <xf numFmtId="2" fontId="0" fillId="0" borderId="0" xfId="0" applyNumberForma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0" fillId="32" borderId="17" xfId="0" applyFill="1" applyBorder="1" applyAlignment="1">
      <alignment horizontal="center" vertical="center"/>
    </xf>
    <xf numFmtId="0" fontId="0" fillId="32" borderId="18" xfId="0" applyFill="1" applyBorder="1" applyAlignment="1">
      <alignment horizontal="center" vertical="center"/>
    </xf>
    <xf numFmtId="0" fontId="0" fillId="32" borderId="19" xfId="0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1" fontId="2" fillId="32" borderId="21" xfId="0" applyNumberFormat="1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/>
    </xf>
    <xf numFmtId="9" fontId="2" fillId="32" borderId="13" xfId="0" applyNumberFormat="1" applyFont="1" applyFill="1" applyBorder="1" applyAlignment="1">
      <alignment horizontal="center"/>
    </xf>
    <xf numFmtId="0" fontId="2" fillId="32" borderId="22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32" borderId="23" xfId="0" applyFont="1" applyFill="1" applyBorder="1" applyAlignment="1">
      <alignment horizontal="center"/>
    </xf>
    <xf numFmtId="0" fontId="2" fillId="32" borderId="24" xfId="0" applyFont="1" applyFill="1" applyBorder="1" applyAlignment="1">
      <alignment/>
    </xf>
    <xf numFmtId="2" fontId="2" fillId="32" borderId="25" xfId="0" applyNumberFormat="1" applyFont="1" applyFill="1" applyBorder="1" applyAlignment="1">
      <alignment horizontal="center"/>
    </xf>
    <xf numFmtId="183" fontId="0" fillId="0" borderId="17" xfId="0" applyNumberFormat="1" applyBorder="1" applyAlignment="1">
      <alignment horizontal="center"/>
    </xf>
    <xf numFmtId="183" fontId="0" fillId="0" borderId="21" xfId="0" applyNumberForma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2" fontId="2" fillId="32" borderId="30" xfId="0" applyNumberFormat="1" applyFont="1" applyFill="1" applyBorder="1" applyAlignment="1">
      <alignment horizontal="center"/>
    </xf>
    <xf numFmtId="183" fontId="0" fillId="0" borderId="31" xfId="0" applyNumberFormat="1" applyBorder="1" applyAlignment="1">
      <alignment horizontal="center"/>
    </xf>
    <xf numFmtId="2" fontId="0" fillId="32" borderId="32" xfId="0" applyNumberFormat="1" applyFill="1" applyBorder="1" applyAlignment="1">
      <alignment/>
    </xf>
    <xf numFmtId="10" fontId="2" fillId="32" borderId="13" xfId="0" applyNumberFormat="1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2" fontId="2" fillId="32" borderId="13" xfId="0" applyNumberFormat="1" applyFont="1" applyFill="1" applyBorder="1" applyAlignment="1">
      <alignment horizontal="center"/>
    </xf>
    <xf numFmtId="2" fontId="0" fillId="32" borderId="13" xfId="0" applyNumberFormat="1" applyFill="1" applyBorder="1" applyAlignment="1">
      <alignment/>
    </xf>
    <xf numFmtId="0" fontId="0" fillId="32" borderId="35" xfId="0" applyFill="1" applyBorder="1" applyAlignment="1">
      <alignment horizontal="center"/>
    </xf>
    <xf numFmtId="1" fontId="2" fillId="0" borderId="0" xfId="0" applyNumberFormat="1" applyFont="1" applyAlignment="1">
      <alignment horizontal="left"/>
    </xf>
    <xf numFmtId="0" fontId="0" fillId="0" borderId="36" xfId="0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2" fontId="2" fillId="32" borderId="23" xfId="0" applyNumberFormat="1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183" fontId="0" fillId="0" borderId="20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2" fillId="32" borderId="28" xfId="0" applyNumberFormat="1" applyFont="1" applyFill="1" applyBorder="1" applyAlignment="1">
      <alignment horizontal="center"/>
    </xf>
    <xf numFmtId="2" fontId="2" fillId="32" borderId="29" xfId="0" applyNumberFormat="1" applyFont="1" applyFill="1" applyBorder="1" applyAlignment="1">
      <alignment horizontal="center"/>
    </xf>
    <xf numFmtId="183" fontId="0" fillId="0" borderId="19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183" fontId="0" fillId="0" borderId="39" xfId="0" applyNumberFormat="1" applyBorder="1" applyAlignment="1">
      <alignment horizontal="center"/>
    </xf>
    <xf numFmtId="0" fontId="2" fillId="32" borderId="40" xfId="0" applyFont="1" applyFill="1" applyBorder="1" applyAlignment="1">
      <alignment horizontal="center"/>
    </xf>
    <xf numFmtId="183" fontId="0" fillId="0" borderId="41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3" xfId="0" applyFont="1" applyBorder="1" applyAlignment="1">
      <alignment horizontal="center"/>
    </xf>
    <xf numFmtId="2" fontId="2" fillId="32" borderId="44" xfId="0" applyNumberFormat="1" applyFont="1" applyFill="1" applyBorder="1" applyAlignment="1">
      <alignment horizontal="center"/>
    </xf>
    <xf numFmtId="0" fontId="0" fillId="32" borderId="45" xfId="0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28" xfId="0" applyFill="1" applyBorder="1" applyAlignment="1">
      <alignment/>
    </xf>
    <xf numFmtId="0" fontId="0" fillId="32" borderId="46" xfId="0" applyFill="1" applyBorder="1" applyAlignment="1">
      <alignment/>
    </xf>
    <xf numFmtId="0" fontId="0" fillId="0" borderId="45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7" xfId="0" applyFont="1" applyBorder="1" applyAlignment="1">
      <alignment horizontal="center"/>
    </xf>
    <xf numFmtId="49" fontId="0" fillId="32" borderId="24" xfId="0" applyNumberFormat="1" applyFill="1" applyBorder="1" applyAlignment="1">
      <alignment horizontal="center"/>
    </xf>
    <xf numFmtId="0" fontId="0" fillId="0" borderId="48" xfId="0" applyBorder="1" applyAlignment="1">
      <alignment horizontal="center"/>
    </xf>
    <xf numFmtId="2" fontId="2" fillId="32" borderId="37" xfId="0" applyNumberFormat="1" applyFont="1" applyFill="1" applyBorder="1" applyAlignment="1">
      <alignment horizontal="center"/>
    </xf>
    <xf numFmtId="2" fontId="2" fillId="32" borderId="24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183" fontId="0" fillId="0" borderId="18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0" xfId="0" applyFont="1" applyBorder="1" applyAlignment="1">
      <alignment/>
    </xf>
    <xf numFmtId="1" fontId="2" fillId="32" borderId="49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9" fontId="2" fillId="0" borderId="22" xfId="0" applyNumberFormat="1" applyFont="1" applyBorder="1" applyAlignment="1">
      <alignment horizontal="center"/>
    </xf>
    <xf numFmtId="0" fontId="0" fillId="0" borderId="50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2" fontId="2" fillId="0" borderId="15" xfId="0" applyNumberFormat="1" applyFont="1" applyBorder="1" applyAlignment="1">
      <alignment horizontal="center"/>
    </xf>
    <xf numFmtId="9" fontId="0" fillId="0" borderId="15" xfId="0" applyNumberFormat="1" applyBorder="1" applyAlignment="1">
      <alignment horizontal="center"/>
    </xf>
    <xf numFmtId="9" fontId="2" fillId="0" borderId="47" xfId="0" applyNumberFormat="1" applyFont="1" applyBorder="1" applyAlignment="1">
      <alignment horizontal="center"/>
    </xf>
    <xf numFmtId="0" fontId="0" fillId="0" borderId="51" xfId="0" applyBorder="1" applyAlignment="1">
      <alignment horizontal="left"/>
    </xf>
    <xf numFmtId="9" fontId="2" fillId="0" borderId="27" xfId="0" applyNumberFormat="1" applyFont="1" applyBorder="1" applyAlignment="1">
      <alignment horizontal="center"/>
    </xf>
    <xf numFmtId="0" fontId="0" fillId="0" borderId="52" xfId="0" applyBorder="1" applyAlignment="1">
      <alignment/>
    </xf>
    <xf numFmtId="0" fontId="0" fillId="0" borderId="46" xfId="0" applyBorder="1" applyAlignment="1">
      <alignment/>
    </xf>
    <xf numFmtId="0" fontId="0" fillId="0" borderId="53" xfId="0" applyBorder="1" applyAlignment="1">
      <alignment/>
    </xf>
    <xf numFmtId="2" fontId="2" fillId="0" borderId="46" xfId="0" applyNumberFormat="1" applyFont="1" applyBorder="1" applyAlignment="1">
      <alignment horizontal="center"/>
    </xf>
    <xf numFmtId="9" fontId="0" fillId="0" borderId="53" xfId="0" applyNumberFormat="1" applyBorder="1" applyAlignment="1">
      <alignment horizontal="center"/>
    </xf>
    <xf numFmtId="9" fontId="2" fillId="0" borderId="54" xfId="0" applyNumberFormat="1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14" xfId="0" applyBorder="1" applyAlignment="1">
      <alignment/>
    </xf>
    <xf numFmtId="0" fontId="0" fillId="0" borderId="55" xfId="0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9" fontId="2" fillId="0" borderId="18" xfId="0" applyNumberFormat="1" applyFont="1" applyBorder="1" applyAlignment="1">
      <alignment horizontal="center"/>
    </xf>
    <xf numFmtId="9" fontId="2" fillId="0" borderId="21" xfId="0" applyNumberFormat="1" applyFont="1" applyBorder="1" applyAlignment="1">
      <alignment horizontal="center"/>
    </xf>
    <xf numFmtId="49" fontId="0" fillId="32" borderId="38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2" fillId="32" borderId="59" xfId="0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" fontId="2" fillId="32" borderId="46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2" fontId="2" fillId="32" borderId="17" xfId="0" applyNumberFormat="1" applyFont="1" applyFill="1" applyBorder="1" applyAlignment="1">
      <alignment horizontal="center"/>
    </xf>
    <xf numFmtId="2" fontId="2" fillId="32" borderId="21" xfId="0" applyNumberFormat="1" applyFont="1" applyFill="1" applyBorder="1" applyAlignment="1">
      <alignment horizontal="center"/>
    </xf>
    <xf numFmtId="2" fontId="0" fillId="32" borderId="55" xfId="0" applyNumberFormat="1" applyFill="1" applyBorder="1" applyAlignment="1">
      <alignment/>
    </xf>
    <xf numFmtId="49" fontId="0" fillId="32" borderId="23" xfId="0" applyNumberFormat="1" applyFill="1" applyBorder="1" applyAlignment="1">
      <alignment horizontal="center"/>
    </xf>
    <xf numFmtId="0" fontId="2" fillId="32" borderId="31" xfId="0" applyFont="1" applyFill="1" applyBorder="1" applyAlignment="1">
      <alignment horizontal="center"/>
    </xf>
    <xf numFmtId="2" fontId="2" fillId="32" borderId="57" xfId="0" applyNumberFormat="1" applyFont="1" applyFill="1" applyBorder="1" applyAlignment="1">
      <alignment horizontal="center"/>
    </xf>
    <xf numFmtId="49" fontId="2" fillId="32" borderId="23" xfId="0" applyNumberFormat="1" applyFont="1" applyFill="1" applyBorder="1" applyAlignment="1">
      <alignment/>
    </xf>
    <xf numFmtId="49" fontId="2" fillId="32" borderId="24" xfId="0" applyNumberFormat="1" applyFont="1" applyFill="1" applyBorder="1" applyAlignment="1">
      <alignment/>
    </xf>
    <xf numFmtId="49" fontId="2" fillId="32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172" fontId="2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2" fillId="32" borderId="22" xfId="0" applyNumberFormat="1" applyFont="1" applyFill="1" applyBorder="1" applyAlignment="1">
      <alignment horizontal="center" vertical="center"/>
    </xf>
    <xf numFmtId="183" fontId="0" fillId="0" borderId="10" xfId="0" applyNumberFormat="1" applyBorder="1" applyAlignment="1">
      <alignment horizontal="center"/>
    </xf>
    <xf numFmtId="2" fontId="2" fillId="32" borderId="60" xfId="0" applyNumberFormat="1" applyFont="1" applyFill="1" applyBorder="1" applyAlignment="1">
      <alignment horizontal="center"/>
    </xf>
    <xf numFmtId="0" fontId="2" fillId="32" borderId="41" xfId="0" applyFont="1" applyFill="1" applyBorder="1" applyAlignment="1">
      <alignment horizontal="center"/>
    </xf>
    <xf numFmtId="0" fontId="0" fillId="32" borderId="35" xfId="0" applyFill="1" applyBorder="1" applyAlignment="1">
      <alignment horizontal="center" vertical="center"/>
    </xf>
    <xf numFmtId="183" fontId="0" fillId="0" borderId="50" xfId="0" applyNumberFormat="1" applyBorder="1" applyAlignment="1">
      <alignment horizontal="center"/>
    </xf>
    <xf numFmtId="183" fontId="0" fillId="0" borderId="61" xfId="0" applyNumberFormat="1" applyBorder="1" applyAlignment="1">
      <alignment horizontal="center"/>
    </xf>
    <xf numFmtId="183" fontId="0" fillId="0" borderId="49" xfId="0" applyNumberFormat="1" applyBorder="1" applyAlignment="1">
      <alignment horizontal="center"/>
    </xf>
    <xf numFmtId="183" fontId="0" fillId="0" borderId="62" xfId="0" applyNumberForma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2" fontId="2" fillId="32" borderId="58" xfId="0" applyNumberFormat="1" applyFont="1" applyFill="1" applyBorder="1" applyAlignment="1">
      <alignment horizontal="center"/>
    </xf>
    <xf numFmtId="2" fontId="2" fillId="32" borderId="40" xfId="0" applyNumberFormat="1" applyFont="1" applyFill="1" applyBorder="1" applyAlignment="1">
      <alignment horizontal="center"/>
    </xf>
    <xf numFmtId="0" fontId="2" fillId="32" borderId="24" xfId="0" applyFont="1" applyFill="1" applyBorder="1" applyAlignment="1">
      <alignment/>
    </xf>
    <xf numFmtId="0" fontId="2" fillId="32" borderId="31" xfId="0" applyFont="1" applyFill="1" applyBorder="1" applyAlignment="1">
      <alignment horizontal="center" vertical="center"/>
    </xf>
    <xf numFmtId="1" fontId="2" fillId="32" borderId="41" xfId="0" applyNumberFormat="1" applyFont="1" applyFill="1" applyBorder="1" applyAlignment="1">
      <alignment horizontal="center" vertical="center"/>
    </xf>
    <xf numFmtId="0" fontId="2" fillId="32" borderId="39" xfId="0" applyFont="1" applyFill="1" applyBorder="1" applyAlignment="1">
      <alignment/>
    </xf>
    <xf numFmtId="0" fontId="0" fillId="0" borderId="30" xfId="0" applyBorder="1" applyAlignment="1">
      <alignment horizontal="center"/>
    </xf>
    <xf numFmtId="0" fontId="2" fillId="3" borderId="13" xfId="0" applyFont="1" applyFill="1" applyBorder="1" applyAlignment="1">
      <alignment/>
    </xf>
    <xf numFmtId="0" fontId="0" fillId="0" borderId="25" xfId="0" applyBorder="1" applyAlignment="1">
      <alignment horizontal="center"/>
    </xf>
    <xf numFmtId="2" fontId="2" fillId="32" borderId="16" xfId="0" applyNumberFormat="1" applyFont="1" applyFill="1" applyBorder="1" applyAlignment="1">
      <alignment horizontal="center"/>
    </xf>
    <xf numFmtId="2" fontId="2" fillId="32" borderId="54" xfId="0" applyNumberFormat="1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1" fontId="2" fillId="32" borderId="1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83" fontId="0" fillId="0" borderId="65" xfId="0" applyNumberFormat="1" applyBorder="1" applyAlignment="1">
      <alignment horizontal="center"/>
    </xf>
    <xf numFmtId="2" fontId="2" fillId="32" borderId="18" xfId="0" applyNumberFormat="1" applyFont="1" applyFill="1" applyBorder="1" applyAlignment="1">
      <alignment horizontal="center"/>
    </xf>
    <xf numFmtId="2" fontId="2" fillId="32" borderId="19" xfId="0" applyNumberFormat="1" applyFont="1" applyFill="1" applyBorder="1" applyAlignment="1">
      <alignment horizontal="center"/>
    </xf>
    <xf numFmtId="0" fontId="0" fillId="32" borderId="57" xfId="0" applyFill="1" applyBorder="1" applyAlignment="1">
      <alignment horizontal="center" vertical="center"/>
    </xf>
    <xf numFmtId="0" fontId="0" fillId="32" borderId="46" xfId="0" applyFill="1" applyBorder="1" applyAlignment="1">
      <alignment horizontal="center" vertical="center"/>
    </xf>
    <xf numFmtId="49" fontId="0" fillId="32" borderId="58" xfId="0" applyNumberFormat="1" applyFill="1" applyBorder="1" applyAlignment="1">
      <alignment horizontal="center" vertical="center"/>
    </xf>
    <xf numFmtId="0" fontId="2" fillId="32" borderId="6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9" fontId="2" fillId="32" borderId="32" xfId="0" applyNumberFormat="1" applyFont="1" applyFill="1" applyBorder="1" applyAlignment="1">
      <alignment horizontal="center"/>
    </xf>
    <xf numFmtId="0" fontId="2" fillId="32" borderId="32" xfId="0" applyFont="1" applyFill="1" applyBorder="1" applyAlignment="1">
      <alignment/>
    </xf>
    <xf numFmtId="1" fontId="2" fillId="32" borderId="31" xfId="0" applyNumberFormat="1" applyFont="1" applyFill="1" applyBorder="1" applyAlignment="1">
      <alignment horizontal="center" vertical="center"/>
    </xf>
    <xf numFmtId="1" fontId="2" fillId="32" borderId="32" xfId="0" applyNumberFormat="1" applyFont="1" applyFill="1" applyBorder="1" applyAlignment="1">
      <alignment horizontal="center"/>
    </xf>
    <xf numFmtId="1" fontId="2" fillId="32" borderId="24" xfId="0" applyNumberFormat="1" applyFont="1" applyFill="1" applyBorder="1" applyAlignment="1">
      <alignment horizontal="center"/>
    </xf>
    <xf numFmtId="0" fontId="0" fillId="0" borderId="63" xfId="0" applyBorder="1" applyAlignment="1">
      <alignment horizontal="center"/>
    </xf>
    <xf numFmtId="2" fontId="2" fillId="32" borderId="67" xfId="0" applyNumberFormat="1" applyFont="1" applyFill="1" applyBorder="1" applyAlignment="1">
      <alignment horizontal="center"/>
    </xf>
    <xf numFmtId="2" fontId="2" fillId="32" borderId="46" xfId="0" applyNumberFormat="1" applyFont="1" applyFill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2" fontId="0" fillId="32" borderId="14" xfId="0" applyNumberFormat="1" applyFill="1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183" fontId="0" fillId="0" borderId="66" xfId="0" applyNumberFormat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10" fontId="0" fillId="0" borderId="10" xfId="0" applyNumberFormat="1" applyBorder="1" applyAlignment="1">
      <alignment/>
    </xf>
    <xf numFmtId="0" fontId="2" fillId="32" borderId="10" xfId="0" applyFont="1" applyFill="1" applyBorder="1" applyAlignment="1">
      <alignment/>
    </xf>
    <xf numFmtId="2" fontId="2" fillId="32" borderId="53" xfId="0" applyNumberFormat="1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32" borderId="50" xfId="0" applyFill="1" applyBorder="1" applyAlignment="1">
      <alignment horizontal="center" vertical="center"/>
    </xf>
    <xf numFmtId="0" fontId="2" fillId="32" borderId="67" xfId="0" applyFont="1" applyFill="1" applyBorder="1" applyAlignment="1">
      <alignment horizontal="center"/>
    </xf>
    <xf numFmtId="2" fontId="2" fillId="32" borderId="20" xfId="0" applyNumberFormat="1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2" fillId="32" borderId="68" xfId="0" applyFont="1" applyFill="1" applyBorder="1" applyAlignment="1">
      <alignment/>
    </xf>
    <xf numFmtId="0" fontId="0" fillId="0" borderId="69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64" xfId="0" applyBorder="1" applyAlignment="1">
      <alignment horizontal="center"/>
    </xf>
    <xf numFmtId="49" fontId="0" fillId="32" borderId="29" xfId="0" applyNumberFormat="1" applyFill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2" fillId="32" borderId="12" xfId="0" applyFont="1" applyFill="1" applyBorder="1" applyAlignment="1">
      <alignment/>
    </xf>
    <xf numFmtId="0" fontId="0" fillId="0" borderId="69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51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2" fontId="2" fillId="0" borderId="11" xfId="0" applyNumberFormat="1" applyFont="1" applyBorder="1" applyAlignment="1">
      <alignment horizontal="center"/>
    </xf>
    <xf numFmtId="9" fontId="0" fillId="0" borderId="22" xfId="0" applyNumberFormat="1" applyBorder="1" applyAlignment="1">
      <alignment horizontal="center"/>
    </xf>
    <xf numFmtId="9" fontId="2" fillId="0" borderId="72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2" fontId="2" fillId="0" borderId="12" xfId="0" applyNumberFormat="1" applyFont="1" applyBorder="1" applyAlignment="1">
      <alignment horizontal="center"/>
    </xf>
    <xf numFmtId="0" fontId="0" fillId="0" borderId="45" xfId="0" applyBorder="1" applyAlignment="1">
      <alignment horizontal="left"/>
    </xf>
    <xf numFmtId="0" fontId="0" fillId="0" borderId="57" xfId="0" applyBorder="1" applyAlignment="1">
      <alignment horizontal="right"/>
    </xf>
    <xf numFmtId="9" fontId="0" fillId="0" borderId="46" xfId="0" applyNumberFormat="1" applyBorder="1" applyAlignment="1">
      <alignment horizontal="center"/>
    </xf>
    <xf numFmtId="9" fontId="2" fillId="0" borderId="58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32" xfId="0" applyBorder="1" applyAlignment="1">
      <alignment/>
    </xf>
    <xf numFmtId="49" fontId="0" fillId="32" borderId="58" xfId="0" applyNumberFormat="1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10" fontId="2" fillId="32" borderId="46" xfId="0" applyNumberFormat="1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2" fillId="32" borderId="35" xfId="0" applyFont="1" applyFill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2" fillId="32" borderId="74" xfId="0" applyNumberFormat="1" applyFont="1" applyFill="1" applyBorder="1" applyAlignment="1">
      <alignment horizontal="center"/>
    </xf>
    <xf numFmtId="0" fontId="2" fillId="32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2" fillId="32" borderId="36" xfId="0" applyFont="1" applyFill="1" applyBorder="1" applyAlignment="1">
      <alignment horizontal="right"/>
    </xf>
    <xf numFmtId="2" fontId="2" fillId="32" borderId="52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2" fontId="2" fillId="32" borderId="36" xfId="0" applyNumberFormat="1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2" fontId="2" fillId="32" borderId="56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0" fillId="0" borderId="36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1" fontId="2" fillId="32" borderId="63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2" fillId="32" borderId="55" xfId="0" applyNumberFormat="1" applyFont="1" applyFill="1" applyBorder="1" applyAlignment="1">
      <alignment horizontal="center"/>
    </xf>
    <xf numFmtId="2" fontId="2" fillId="32" borderId="75" xfId="0" applyNumberFormat="1" applyFont="1" applyFill="1" applyBorder="1" applyAlignment="1">
      <alignment horizontal="center"/>
    </xf>
    <xf numFmtId="0" fontId="2" fillId="32" borderId="23" xfId="0" applyFont="1" applyFill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183" fontId="0" fillId="0" borderId="61" xfId="0" applyNumberFormat="1" applyFill="1" applyBorder="1" applyAlignment="1">
      <alignment horizontal="center"/>
    </xf>
    <xf numFmtId="183" fontId="0" fillId="0" borderId="62" xfId="0" applyNumberFormat="1" applyFill="1" applyBorder="1" applyAlignment="1">
      <alignment horizontal="center"/>
    </xf>
    <xf numFmtId="183" fontId="0" fillId="0" borderId="49" xfId="0" applyNumberFormat="1" applyFill="1" applyBorder="1" applyAlignment="1">
      <alignment horizontal="center"/>
    </xf>
    <xf numFmtId="183" fontId="0" fillId="0" borderId="17" xfId="0" applyNumberFormat="1" applyFill="1" applyBorder="1" applyAlignment="1">
      <alignment horizontal="center"/>
    </xf>
    <xf numFmtId="183" fontId="0" fillId="0" borderId="21" xfId="0" applyNumberFormat="1" applyFill="1" applyBorder="1" applyAlignment="1">
      <alignment horizontal="center"/>
    </xf>
    <xf numFmtId="183" fontId="0" fillId="0" borderId="41" xfId="0" applyNumberFormat="1" applyFill="1" applyBorder="1" applyAlignment="1">
      <alignment horizontal="center"/>
    </xf>
    <xf numFmtId="183" fontId="0" fillId="0" borderId="20" xfId="0" applyNumberForma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1" fontId="2" fillId="32" borderId="0" xfId="0" applyNumberFormat="1" applyFont="1" applyFill="1" applyBorder="1" applyAlignment="1">
      <alignment horizontal="center"/>
    </xf>
    <xf numFmtId="183" fontId="0" fillId="0" borderId="65" xfId="0" applyNumberFormat="1" applyFill="1" applyBorder="1" applyAlignment="1">
      <alignment horizontal="center"/>
    </xf>
    <xf numFmtId="183" fontId="0" fillId="0" borderId="19" xfId="0" applyNumberFormat="1" applyFill="1" applyBorder="1" applyAlignment="1">
      <alignment horizontal="center"/>
    </xf>
    <xf numFmtId="183" fontId="0" fillId="0" borderId="50" xfId="0" applyNumberForma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183" fontId="0" fillId="0" borderId="77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32" borderId="21" xfId="0" applyFill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9" fontId="2" fillId="0" borderId="30" xfId="0" applyNumberFormat="1" applyFont="1" applyBorder="1" applyAlignment="1">
      <alignment horizontal="center"/>
    </xf>
    <xf numFmtId="0" fontId="0" fillId="0" borderId="56" xfId="0" applyBorder="1" applyAlignment="1">
      <alignment horizontal="right"/>
    </xf>
    <xf numFmtId="183" fontId="0" fillId="0" borderId="66" xfId="0" applyNumberForma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2" fillId="32" borderId="39" xfId="0" applyFont="1" applyFill="1" applyBorder="1" applyAlignment="1">
      <alignment horizontal="center"/>
    </xf>
    <xf numFmtId="0" fontId="2" fillId="32" borderId="16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2" fontId="2" fillId="32" borderId="35" xfId="0" applyNumberFormat="1" applyFont="1" applyFill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2" fillId="32" borderId="74" xfId="0" applyFont="1" applyFill="1" applyBorder="1" applyAlignment="1">
      <alignment horizontal="center"/>
    </xf>
    <xf numFmtId="2" fontId="2" fillId="32" borderId="31" xfId="0" applyNumberFormat="1" applyFont="1" applyFill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78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0" fillId="0" borderId="57" xfId="0" applyBorder="1" applyAlignment="1">
      <alignment/>
    </xf>
    <xf numFmtId="0" fontId="0" fillId="33" borderId="29" xfId="0" applyFont="1" applyFill="1" applyBorder="1" applyAlignment="1">
      <alignment horizontal="center"/>
    </xf>
    <xf numFmtId="2" fontId="2" fillId="32" borderId="70" xfId="0" applyNumberFormat="1" applyFont="1" applyFill="1" applyBorder="1" applyAlignment="1">
      <alignment horizontal="center"/>
    </xf>
    <xf numFmtId="183" fontId="0" fillId="0" borderId="35" xfId="0" applyNumberForma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32" borderId="57" xfId="0" applyFont="1" applyFill="1" applyBorder="1" applyAlignment="1">
      <alignment horizontal="center"/>
    </xf>
    <xf numFmtId="0" fontId="2" fillId="32" borderId="58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2" fontId="2" fillId="32" borderId="78" xfId="0" applyNumberFormat="1" applyFont="1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83" fontId="0" fillId="0" borderId="79" xfId="0" applyNumberForma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2" fontId="2" fillId="32" borderId="80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2" fontId="2" fillId="32" borderId="81" xfId="0" applyNumberFormat="1" applyFont="1" applyFill="1" applyBorder="1" applyAlignment="1">
      <alignment horizontal="center"/>
    </xf>
    <xf numFmtId="183" fontId="0" fillId="0" borderId="39" xfId="0" applyNumberFormat="1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2" fillId="32" borderId="21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2" fillId="32" borderId="31" xfId="0" applyFont="1" applyFill="1" applyBorder="1" applyAlignment="1">
      <alignment/>
    </xf>
    <xf numFmtId="186" fontId="2" fillId="0" borderId="0" xfId="0" applyNumberFormat="1" applyFont="1" applyAlignment="1">
      <alignment horizontal="center"/>
    </xf>
    <xf numFmtId="0" fontId="0" fillId="0" borderId="13" xfId="0" applyFont="1" applyBorder="1" applyAlignment="1">
      <alignment horizontal="center"/>
    </xf>
    <xf numFmtId="183" fontId="0" fillId="0" borderId="82" xfId="0" applyNumberFormat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32" borderId="76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2" fontId="2" fillId="32" borderId="83" xfId="0" applyNumberFormat="1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4" borderId="12" xfId="0" applyFill="1" applyBorder="1" applyAlignment="1">
      <alignment/>
    </xf>
    <xf numFmtId="2" fontId="2" fillId="32" borderId="39" xfId="0" applyNumberFormat="1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23" xfId="0" applyFill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46" xfId="0" applyNumberFormat="1" applyBorder="1" applyAlignment="1">
      <alignment horizontal="center"/>
    </xf>
    <xf numFmtId="172" fontId="2" fillId="0" borderId="55" xfId="0" applyNumberFormat="1" applyFon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172" fontId="2" fillId="0" borderId="32" xfId="0" applyNumberFormat="1" applyFont="1" applyBorder="1" applyAlignment="1">
      <alignment horizontal="center"/>
    </xf>
    <xf numFmtId="172" fontId="2" fillId="0" borderId="0" xfId="0" applyNumberFormat="1" applyFont="1" applyAlignment="1">
      <alignment/>
    </xf>
    <xf numFmtId="0" fontId="0" fillId="35" borderId="24" xfId="0" applyFill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0" fontId="0" fillId="36" borderId="28" xfId="0" applyFont="1" applyFill="1" applyBorder="1" applyAlignment="1">
      <alignment horizontal="center"/>
    </xf>
    <xf numFmtId="0" fontId="0" fillId="36" borderId="34" xfId="0" applyFont="1" applyFill="1" applyBorder="1" applyAlignment="1">
      <alignment horizontal="center"/>
    </xf>
    <xf numFmtId="0" fontId="0" fillId="36" borderId="28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6" borderId="29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2" fillId="32" borderId="35" xfId="0" applyFont="1" applyFill="1" applyBorder="1" applyAlignment="1">
      <alignment horizontal="center"/>
    </xf>
    <xf numFmtId="0" fontId="2" fillId="32" borderId="39" xfId="0" applyFont="1" applyFill="1" applyBorder="1" applyAlignment="1">
      <alignment horizontal="center"/>
    </xf>
    <xf numFmtId="0" fontId="2" fillId="32" borderId="41" xfId="0" applyFont="1" applyFill="1" applyBorder="1" applyAlignment="1">
      <alignment horizontal="center"/>
    </xf>
    <xf numFmtId="0" fontId="2" fillId="32" borderId="84" xfId="0" applyFont="1" applyFill="1" applyBorder="1" applyAlignment="1">
      <alignment horizontal="center"/>
    </xf>
    <xf numFmtId="0" fontId="2" fillId="32" borderId="16" xfId="0" applyFont="1" applyFill="1" applyBorder="1" applyAlignment="1">
      <alignment horizontal="center"/>
    </xf>
    <xf numFmtId="0" fontId="2" fillId="32" borderId="59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32" borderId="24" xfId="0" applyFont="1" applyFill="1" applyBorder="1" applyAlignment="1">
      <alignment horizontal="center"/>
    </xf>
    <xf numFmtId="0" fontId="2" fillId="32" borderId="37" xfId="0" applyFont="1" applyFill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32" borderId="38" xfId="0" applyFont="1" applyFill="1" applyBorder="1" applyAlignment="1">
      <alignment horizontal="center"/>
    </xf>
    <xf numFmtId="0" fontId="2" fillId="32" borderId="36" xfId="0" applyFont="1" applyFill="1" applyBorder="1" applyAlignment="1">
      <alignment horizontal="center"/>
    </xf>
    <xf numFmtId="0" fontId="2" fillId="32" borderId="76" xfId="0" applyFont="1" applyFill="1" applyBorder="1" applyAlignment="1">
      <alignment horizontal="center"/>
    </xf>
    <xf numFmtId="0" fontId="2" fillId="32" borderId="44" xfId="0" applyFont="1" applyFill="1" applyBorder="1" applyAlignment="1">
      <alignment horizontal="center"/>
    </xf>
    <xf numFmtId="0" fontId="2" fillId="32" borderId="81" xfId="0" applyFont="1" applyFill="1" applyBorder="1" applyAlignment="1">
      <alignment horizontal="center"/>
    </xf>
    <xf numFmtId="0" fontId="2" fillId="32" borderId="57" xfId="0" applyFont="1" applyFill="1" applyBorder="1" applyAlignment="1">
      <alignment horizontal="center"/>
    </xf>
    <xf numFmtId="0" fontId="2" fillId="32" borderId="46" xfId="0" applyFont="1" applyFill="1" applyBorder="1" applyAlignment="1">
      <alignment horizontal="center"/>
    </xf>
    <xf numFmtId="0" fontId="2" fillId="32" borderId="58" xfId="0" applyFont="1" applyFill="1" applyBorder="1" applyAlignment="1">
      <alignment horizontal="center"/>
    </xf>
    <xf numFmtId="0" fontId="2" fillId="32" borderId="75" xfId="0" applyFont="1" applyFill="1" applyBorder="1" applyAlignment="1">
      <alignment horizontal="center"/>
    </xf>
    <xf numFmtId="0" fontId="2" fillId="32" borderId="68" xfId="0" applyFont="1" applyFill="1" applyBorder="1" applyAlignment="1">
      <alignment horizontal="center"/>
    </xf>
    <xf numFmtId="0" fontId="2" fillId="32" borderId="67" xfId="0" applyFont="1" applyFill="1" applyBorder="1" applyAlignment="1">
      <alignment horizontal="center"/>
    </xf>
    <xf numFmtId="0" fontId="2" fillId="32" borderId="24" xfId="0" applyFont="1" applyFill="1" applyBorder="1" applyAlignment="1">
      <alignment horizontal="right"/>
    </xf>
    <xf numFmtId="0" fontId="2" fillId="32" borderId="37" xfId="0" applyFont="1" applyFill="1" applyBorder="1" applyAlignment="1">
      <alignment horizontal="right"/>
    </xf>
    <xf numFmtId="0" fontId="2" fillId="32" borderId="13" xfId="0" applyFont="1" applyFill="1" applyBorder="1" applyAlignment="1">
      <alignment horizontal="right"/>
    </xf>
    <xf numFmtId="0" fontId="2" fillId="32" borderId="10" xfId="0" applyFont="1" applyFill="1" applyBorder="1" applyAlignment="1">
      <alignment horizontal="right"/>
    </xf>
    <xf numFmtId="0" fontId="2" fillId="32" borderId="85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2" fillId="32" borderId="86" xfId="0" applyFont="1" applyFill="1" applyBorder="1" applyAlignment="1">
      <alignment horizontal="center"/>
    </xf>
    <xf numFmtId="0" fontId="2" fillId="32" borderId="80" xfId="0" applyFont="1" applyFill="1" applyBorder="1" applyAlignment="1">
      <alignment horizontal="center"/>
    </xf>
    <xf numFmtId="0" fontId="2" fillId="32" borderId="83" xfId="0" applyFont="1" applyFill="1" applyBorder="1" applyAlignment="1">
      <alignment horizontal="center"/>
    </xf>
    <xf numFmtId="0" fontId="2" fillId="32" borderId="52" xfId="0" applyFont="1" applyFill="1" applyBorder="1" applyAlignment="1">
      <alignment horizontal="center"/>
    </xf>
    <xf numFmtId="0" fontId="2" fillId="32" borderId="54" xfId="0" applyFont="1" applyFill="1" applyBorder="1" applyAlignment="1">
      <alignment horizontal="center"/>
    </xf>
    <xf numFmtId="0" fontId="2" fillId="32" borderId="53" xfId="0" applyFont="1" applyFill="1" applyBorder="1" applyAlignment="1">
      <alignment horizontal="center"/>
    </xf>
    <xf numFmtId="0" fontId="2" fillId="32" borderId="48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2" borderId="55" xfId="0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/>
    </xf>
    <xf numFmtId="0" fontId="2" fillId="32" borderId="4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0" fillId="0" borderId="37" xfId="0" applyBorder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4" borderId="24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4" borderId="37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3" borderId="24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24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9"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chartsheet" Target="chartsheets/sheet1.xml" /><Relationship Id="rId15" Type="http://schemas.openxmlformats.org/officeDocument/2006/relationships/chartsheet" Target="chartsheets/sheet2.xml" /><Relationship Id="rId16" Type="http://schemas.openxmlformats.org/officeDocument/2006/relationships/chartsheet" Target="chartsheets/sheet3.xml" /><Relationship Id="rId17" Type="http://schemas.openxmlformats.org/officeDocument/2006/relationships/chartsheet" Target="chartsheets/sheet4.xml" /><Relationship Id="rId18" Type="http://schemas.openxmlformats.org/officeDocument/2006/relationships/chartsheet" Target="chartsheets/sheet5.xml" /><Relationship Id="rId19" Type="http://schemas.openxmlformats.org/officeDocument/2006/relationships/chartsheet" Target="chartsheets/sheet6.xml" /><Relationship Id="rId20" Type="http://schemas.openxmlformats.org/officeDocument/2006/relationships/worksheet" Target="worksheets/sheet14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797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645"/>
          <c:w val="0.97275"/>
          <c:h val="0.7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'30в_ПМС'!$AH$33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'30в_ПМС'!$C$3:$C$31</c:f>
              <c:strCache/>
            </c:strRef>
          </c:cat>
          <c:val>
            <c:numRef>
              <c:f>'30в_ПМС'!$AG$3:$AG$31</c:f>
              <c:numCache/>
            </c:numRef>
          </c:val>
        </c:ser>
        <c:axId val="43320743"/>
        <c:axId val="54342368"/>
      </c:barChart>
      <c:catAx>
        <c:axId val="43320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342368"/>
        <c:crosses val="autoZero"/>
        <c:auto val="1"/>
        <c:lblOffset val="100"/>
        <c:tickLblSkip val="1"/>
        <c:noMultiLvlLbl val="0"/>
      </c:catAx>
      <c:valAx>
        <c:axId val="54342368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3207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7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785"/>
          <c:w val="0.97775"/>
          <c:h val="0.89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'55ппу-1_ИТ'!$W$15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('55ппу-1_ИТ'!$C$3:$C$11,'55ппу-1_ИТ'!$C$13:$C$13)</c:f>
              <c:strCache/>
            </c:strRef>
          </c:cat>
          <c:val>
            <c:numRef>
              <c:f>('55ппу-1_ИТ'!$V$3:$V$11,'55ппу-1_ИТ'!$V$13:$V$13)</c:f>
              <c:numCache/>
            </c:numRef>
          </c:val>
        </c:ser>
        <c:axId val="1179697"/>
        <c:axId val="10617274"/>
      </c:barChart>
      <c:catAx>
        <c:axId val="1179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617274"/>
        <c:crosses val="autoZero"/>
        <c:auto val="1"/>
        <c:lblOffset val="100"/>
        <c:tickLblSkip val="1"/>
        <c:noMultiLvlLbl val="0"/>
      </c:catAx>
      <c:valAx>
        <c:axId val="10617274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79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02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5925"/>
          <c:w val="0.978"/>
          <c:h val="0.9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'218т-2_ИТ'!$N$16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'218т-2_ИТ'!$C$3:$C$14</c:f>
              <c:strCache/>
            </c:strRef>
          </c:cat>
          <c:val>
            <c:numRef>
              <c:f>'218т-2_ИТ'!$M$3:$M$14</c:f>
              <c:numCache/>
            </c:numRef>
          </c:val>
        </c:ser>
        <c:axId val="28446603"/>
        <c:axId val="54692836"/>
      </c:barChart>
      <c:catAx>
        <c:axId val="28446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692836"/>
        <c:crosses val="autoZero"/>
        <c:auto val="1"/>
        <c:lblOffset val="100"/>
        <c:tickLblSkip val="1"/>
        <c:noMultiLvlLbl val="0"/>
      </c:catAx>
      <c:valAx>
        <c:axId val="54692836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4466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03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59"/>
          <c:w val="0.98025"/>
          <c:h val="0.9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'219т-2_ИТ'!$O$17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'219т-2_ИТ'!$C$3:$C$15</c:f>
              <c:strCache/>
            </c:strRef>
          </c:cat>
          <c:val>
            <c:numRef>
              <c:f>'219т-2_ИТ'!$N$3:$N$15</c:f>
              <c:numCache/>
            </c:numRef>
          </c:val>
        </c:ser>
        <c:axId val="22473477"/>
        <c:axId val="934702"/>
      </c:barChart>
      <c:catAx>
        <c:axId val="22473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34702"/>
        <c:crosses val="autoZero"/>
        <c:auto val="1"/>
        <c:lblOffset val="100"/>
        <c:tickLblSkip val="1"/>
        <c:noMultiLvlLbl val="0"/>
      </c:catAx>
      <c:valAx>
        <c:axId val="934702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4734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Лучший средний балл уч-ся в каждой группе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165"/>
          <c:w val="0.98275"/>
          <c:h val="0.8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Отчет!$C$43</c:f>
              <c:strCache>
                <c:ptCount val="1"/>
                <c:pt idx="0">
                  <c:v>Ср.балл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Отчет!$D$44:$H$55</c:f>
              <c:multiLvlStrCache>
                <c:ptCount val="12"/>
                <c:lvl>
                  <c:pt idx="0">
                    <c:v>Радченко Алексей</c:v>
                  </c:pt>
                  <c:pt idx="1">
                    <c:v>Черепович Алексей</c:v>
                  </c:pt>
                  <c:pt idx="2">
                    <c:v>Жигало Александр</c:v>
                  </c:pt>
                  <c:pt idx="3">
                    <c:v>Березовский Максим</c:v>
                  </c:pt>
                  <c:pt idx="4">
                    <c:v>Березовский Максим</c:v>
                  </c:pt>
                  <c:pt idx="5">
                    <c:v>Богуслав Владислав</c:v>
                  </c:pt>
                  <c:pt idx="6">
                    <c:v>Богуслав Владислав</c:v>
                  </c:pt>
                  <c:pt idx="7">
                    <c:v>Андрушкевич Никита</c:v>
                  </c:pt>
                  <c:pt idx="8">
                    <c:v>Кожухайло Кирилл</c:v>
                  </c:pt>
                  <c:pt idx="9">
                    <c:v>Козловский Владислав</c:v>
                  </c:pt>
                  <c:pt idx="10">
                    <c:v>Русак Антон</c:v>
                  </c:pt>
                  <c:pt idx="11">
                    <c:v>Жигало Александр</c:v>
                  </c:pt>
                </c:lvl>
                <c:lvl>
                  <c:pt idx="0">
                    <c:v>30в ПМС</c:v>
                  </c:pt>
                  <c:pt idx="1">
                    <c:v>30в-2 САПР</c:v>
                  </c:pt>
                  <c:pt idx="2">
                    <c:v>31в-1 ИТ</c:v>
                  </c:pt>
                  <c:pt idx="3">
                    <c:v>52ппа-1 ИТ</c:v>
                  </c:pt>
                  <c:pt idx="4">
                    <c:v>52ппа-1 Прогр.</c:v>
                  </c:pt>
                  <c:pt idx="5">
                    <c:v>55ппу-1 ИТ</c:v>
                  </c:pt>
                  <c:pt idx="6">
                    <c:v>55ппу-1 Прогр.</c:v>
                  </c:pt>
                  <c:pt idx="7">
                    <c:v>52ппа-1 САПР</c:v>
                  </c:pt>
                  <c:pt idx="8">
                    <c:v>50ппа-2 САПР</c:v>
                  </c:pt>
                  <c:pt idx="9">
                    <c:v>218т-2 ИТ</c:v>
                  </c:pt>
                  <c:pt idx="10">
                    <c:v>219т-2 ИТ</c:v>
                  </c:pt>
                  <c:pt idx="11">
                    <c:v>31в-1 ПМС</c:v>
                  </c:pt>
                </c:lvl>
              </c:multiLvlStrCache>
            </c:multiLvlStrRef>
          </c:cat>
          <c:val>
            <c:numRef>
              <c:f>Отчет!$C$44:$C$55</c:f>
              <c:numCache>
                <c:ptCount val="12"/>
                <c:pt idx="0">
                  <c:v>10</c:v>
                </c:pt>
                <c:pt idx="1">
                  <c:v>10</c:v>
                </c:pt>
                <c:pt idx="2">
                  <c:v>9.25</c:v>
                </c:pt>
                <c:pt idx="3">
                  <c:v>9</c:v>
                </c:pt>
                <c:pt idx="4">
                  <c:v>9.055555555555555</c:v>
                </c:pt>
                <c:pt idx="5">
                  <c:v>8</c:v>
                </c:pt>
                <c:pt idx="6">
                  <c:v>8.526315789473685</c:v>
                </c:pt>
                <c:pt idx="7">
                  <c:v>7.7</c:v>
                </c:pt>
                <c:pt idx="8">
                  <c:v>9.8</c:v>
                </c:pt>
                <c:pt idx="9">
                  <c:v>7.571428571428571</c:v>
                </c:pt>
                <c:pt idx="10">
                  <c:v>9</c:v>
                </c:pt>
                <c:pt idx="11">
                  <c:v>9.2</c:v>
                </c:pt>
              </c:numCache>
            </c:numRef>
          </c:val>
        </c:ser>
        <c:axId val="8412319"/>
        <c:axId val="8602008"/>
      </c:barChart>
      <c:catAx>
        <c:axId val="8412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602008"/>
        <c:crosses val="autoZero"/>
        <c:auto val="1"/>
        <c:lblOffset val="100"/>
        <c:tickLblSkip val="1"/>
        <c:noMultiLvlLbl val="0"/>
      </c:catAx>
      <c:valAx>
        <c:axId val="8602008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123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Худший средний балл уч-ся по каждой группе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12"/>
          <c:w val="0.97925"/>
          <c:h val="0.8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Отчет!$J$43</c:f>
              <c:strCache>
                <c:ptCount val="1"/>
                <c:pt idx="0">
                  <c:v>Ср.балл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Отчет!$K$44:$N$55</c:f>
              <c:multiLvlStrCache>
                <c:ptCount val="12"/>
                <c:lvl>
                  <c:pt idx="0">
                    <c:v>Некрасов Никита</c:v>
                  </c:pt>
                  <c:pt idx="1">
                    <c:v>Шиман Егор</c:v>
                  </c:pt>
                  <c:pt idx="2">
                    <c:v>Гинцевич Владимир</c:v>
                  </c:pt>
                  <c:pt idx="3">
                    <c:v>Бурый Денис</c:v>
                  </c:pt>
                  <c:pt idx="4">
                    <c:v>Бурый Денис</c:v>
                  </c:pt>
                  <c:pt idx="5">
                    <c:v>Колендо Иосиф</c:v>
                  </c:pt>
                  <c:pt idx="6">
                    <c:v>Кухарчик Андрей</c:v>
                  </c:pt>
                  <c:pt idx="7">
                    <c:v>Кветень Виталий</c:v>
                  </c:pt>
                  <c:pt idx="8">
                    <c:v>Слесар Дмитрий</c:v>
                  </c:pt>
                  <c:pt idx="9">
                    <c:v>Кенть Максим</c:v>
                  </c:pt>
                  <c:pt idx="10">
                    <c:v>Урбанович Даниил</c:v>
                  </c:pt>
                  <c:pt idx="11">
                    <c:v>Банцевич Сергей</c:v>
                  </c:pt>
                </c:lvl>
                <c:lvl>
                  <c:pt idx="0">
                    <c:v>30в ПМС</c:v>
                  </c:pt>
                  <c:pt idx="1">
                    <c:v>30в-2 САПР</c:v>
                  </c:pt>
                  <c:pt idx="2">
                    <c:v>31в-1 ИТ</c:v>
                  </c:pt>
                  <c:pt idx="3">
                    <c:v>52ппа-1 ИТ</c:v>
                  </c:pt>
                  <c:pt idx="4">
                    <c:v>52ппа-1 Прогр.</c:v>
                  </c:pt>
                  <c:pt idx="5">
                    <c:v>55ппу-1 ИТ</c:v>
                  </c:pt>
                  <c:pt idx="6">
                    <c:v>55ппу-1 Прогр.</c:v>
                  </c:pt>
                  <c:pt idx="7">
                    <c:v>52ппа-1 САПР</c:v>
                  </c:pt>
                  <c:pt idx="8">
                    <c:v>50ппа-2 САПР</c:v>
                  </c:pt>
                  <c:pt idx="9">
                    <c:v>218т-2 ИТ</c:v>
                  </c:pt>
                  <c:pt idx="10">
                    <c:v>219т-2 ИТ</c:v>
                  </c:pt>
                  <c:pt idx="11">
                    <c:v>31в-1 ПМС</c:v>
                  </c:pt>
                </c:lvl>
              </c:multiLvlStrCache>
            </c:multiLvlStrRef>
          </c:cat>
          <c:val>
            <c:numRef>
              <c:f>Отчет!$J$44:$J$55</c:f>
              <c:numCache>
                <c:ptCount val="12"/>
                <c:pt idx="0">
                  <c:v>6.666666666666667</c:v>
                </c:pt>
                <c:pt idx="1">
                  <c:v>5</c:v>
                </c:pt>
                <c:pt idx="2">
                  <c:v>4.888888888888889</c:v>
                </c:pt>
                <c:pt idx="3">
                  <c:v>4.8</c:v>
                </c:pt>
                <c:pt idx="4">
                  <c:v>3.6923076923076925</c:v>
                </c:pt>
                <c:pt idx="5">
                  <c:v>5.166666666666667</c:v>
                </c:pt>
                <c:pt idx="6">
                  <c:v>6</c:v>
                </c:pt>
                <c:pt idx="7">
                  <c:v>3.5</c:v>
                </c:pt>
                <c:pt idx="8">
                  <c:v>6.5</c:v>
                </c:pt>
                <c:pt idx="9">
                  <c:v>6</c:v>
                </c:pt>
                <c:pt idx="10">
                  <c:v>6</c:v>
                </c:pt>
                <c:pt idx="11">
                  <c:v>5.1</c:v>
                </c:pt>
              </c:numCache>
            </c:numRef>
          </c:val>
        </c:ser>
        <c:axId val="10309209"/>
        <c:axId val="25674018"/>
      </c:barChart>
      <c:catAx>
        <c:axId val="10309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74018"/>
        <c:crosses val="autoZero"/>
        <c:auto val="1"/>
        <c:lblOffset val="100"/>
        <c:tickLblSkip val="1"/>
        <c:noMultiLvlLbl val="0"/>
      </c:catAx>
      <c:valAx>
        <c:axId val="25674018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092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групп за семестр.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885"/>
          <c:w val="0.987"/>
          <c:h val="0.88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(Отчет!$A$13,Отчет!$A$16,Отчет!$A$18,Отчет!$A$20,Отчет!$A$22,Отчет!$A$24,Отчет!$A$26,Отчет!$A$28,Отчет!$A$30,Отчет!$A$32,Отчет!$A$34,Отчет!$A$36)</c:f>
              <c:strCache>
                <c:ptCount val="12"/>
                <c:pt idx="0">
                  <c:v>30в ПМС</c:v>
                </c:pt>
                <c:pt idx="1">
                  <c:v>30в-2 САПР</c:v>
                </c:pt>
                <c:pt idx="2">
                  <c:v>31в-1 ПМС</c:v>
                </c:pt>
                <c:pt idx="3">
                  <c:v>31в-1 ИТ</c:v>
                </c:pt>
                <c:pt idx="4">
                  <c:v>50ппа-2 САПР</c:v>
                </c:pt>
                <c:pt idx="5">
                  <c:v>52ппа-1 САПР</c:v>
                </c:pt>
                <c:pt idx="6">
                  <c:v>52ппа-1 ИТ</c:v>
                </c:pt>
                <c:pt idx="7">
                  <c:v>52ппа-1 Прогр.</c:v>
                </c:pt>
                <c:pt idx="8">
                  <c:v>55ппу-1 ИТ</c:v>
                </c:pt>
                <c:pt idx="9">
                  <c:v>55ппу-1 Прогр.</c:v>
                </c:pt>
                <c:pt idx="10">
                  <c:v>218т-2 ИТ</c:v>
                </c:pt>
                <c:pt idx="11">
                  <c:v>219т-2 ИТ</c:v>
                </c:pt>
              </c:strCache>
            </c:strRef>
          </c:cat>
          <c:val>
            <c:numRef>
              <c:f>(Отчет!$O$15,Отчет!$O$17,Отчет!$O$19,Отчет!$O$21,Отчет!$O$23,Отчет!$O$25,Отчет!$O$27,Отчет!$O$29,Отчет!$O$31,Отчет!$O$33,Отчет!$O$35,Отчет!$O$37)</c:f>
              <c:numCache>
                <c:ptCount val="12"/>
                <c:pt idx="0">
                  <c:v>8.517241379310345</c:v>
                </c:pt>
                <c:pt idx="1">
                  <c:v>9</c:v>
                </c:pt>
                <c:pt idx="2">
                  <c:v>7.214285714285714</c:v>
                </c:pt>
                <c:pt idx="3">
                  <c:v>7.357142857142857</c:v>
                </c:pt>
                <c:pt idx="4">
                  <c:v>8.2</c:v>
                </c:pt>
                <c:pt idx="5">
                  <c:v>5.833333333333333</c:v>
                </c:pt>
                <c:pt idx="6">
                  <c:v>6.642857142857143</c:v>
                </c:pt>
                <c:pt idx="7">
                  <c:v>6.071428571428571</c:v>
                </c:pt>
                <c:pt idx="8">
                  <c:v>6.8</c:v>
                </c:pt>
                <c:pt idx="9">
                  <c:v>7.363636363636363</c:v>
                </c:pt>
                <c:pt idx="10">
                  <c:v>7.083333333333333</c:v>
                </c:pt>
                <c:pt idx="11">
                  <c:v>7.615384615384615</c:v>
                </c:pt>
              </c:numCache>
            </c:numRef>
          </c:val>
        </c:ser>
        <c:axId val="29739571"/>
        <c:axId val="66329548"/>
      </c:barChart>
      <c:catAx>
        <c:axId val="29739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29548"/>
        <c:crosses val="autoZero"/>
        <c:auto val="1"/>
        <c:lblOffset val="100"/>
        <c:tickLblSkip val="1"/>
        <c:noMultiLvlLbl val="0"/>
      </c:catAx>
      <c:valAx>
        <c:axId val="663295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395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Процент качественной успеваемости (7-10) в группах за семестр.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625"/>
          <c:w val="0.9777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(Отчет!$A$13,Отчет!$A$16,Отчет!$A$18,Отчет!$A$20,Отчет!$A$22,Отчет!$A$24,Отчет!$A$26,Отчет!$A$28,Отчет!$A$30,Отчет!$A$32,Отчет!$A$34,Отчет!$A$36)</c:f>
              <c:strCache>
                <c:ptCount val="12"/>
                <c:pt idx="0">
                  <c:v>30в ПМС</c:v>
                </c:pt>
                <c:pt idx="1">
                  <c:v>30в-2 САПР</c:v>
                </c:pt>
                <c:pt idx="2">
                  <c:v>31в-1 ПМС</c:v>
                </c:pt>
                <c:pt idx="3">
                  <c:v>31в-1 ИТ</c:v>
                </c:pt>
                <c:pt idx="4">
                  <c:v>50ппа-2 САПР</c:v>
                </c:pt>
                <c:pt idx="5">
                  <c:v>52ппа-1 САПР</c:v>
                </c:pt>
                <c:pt idx="6">
                  <c:v>52ппа-1 ИТ</c:v>
                </c:pt>
                <c:pt idx="7">
                  <c:v>52ппа-1 Прогр.</c:v>
                </c:pt>
                <c:pt idx="8">
                  <c:v>55ппу-1 ИТ</c:v>
                </c:pt>
                <c:pt idx="9">
                  <c:v>55ппу-1 Прогр.</c:v>
                </c:pt>
                <c:pt idx="10">
                  <c:v>218т-2 ИТ</c:v>
                </c:pt>
                <c:pt idx="11">
                  <c:v>219т-2 ИТ</c:v>
                </c:pt>
              </c:strCache>
            </c:strRef>
          </c:cat>
          <c:val>
            <c:numRef>
              <c:f>(Отчет!$Q$15,Отчет!$Q$17,Отчет!$Q$19,Отчет!$Q$21,Отчет!$Q$23,Отчет!$Q$25,Отчет!$Q$27,Отчет!$Q$29,Отчет!$Q$31,Отчет!$Q$33,Отчет!$Q$35,Отчет!$Q$37)</c:f>
              <c:numCache>
                <c:ptCount val="12"/>
                <c:pt idx="0">
                  <c:v>0.7931034482758621</c:v>
                </c:pt>
                <c:pt idx="1">
                  <c:v>0.9285714285714286</c:v>
                </c:pt>
                <c:pt idx="2">
                  <c:v>0.5714285714285714</c:v>
                </c:pt>
                <c:pt idx="3">
                  <c:v>0.7857142857142857</c:v>
                </c:pt>
                <c:pt idx="4">
                  <c:v>1</c:v>
                </c:pt>
                <c:pt idx="5">
                  <c:v>0.21428571428571427</c:v>
                </c:pt>
                <c:pt idx="6">
                  <c:v>0.35714285714285715</c:v>
                </c:pt>
                <c:pt idx="7">
                  <c:v>0.35714285714285715</c:v>
                </c:pt>
                <c:pt idx="8">
                  <c:v>0.6363636363636364</c:v>
                </c:pt>
                <c:pt idx="9">
                  <c:v>0.9090909090909091</c:v>
                </c:pt>
                <c:pt idx="10">
                  <c:v>0.8333333333333334</c:v>
                </c:pt>
                <c:pt idx="11">
                  <c:v>0.8461538461538461</c:v>
                </c:pt>
              </c:numCache>
            </c:numRef>
          </c:val>
        </c:ser>
        <c:axId val="60095021"/>
        <c:axId val="3984278"/>
      </c:barChart>
      <c:catAx>
        <c:axId val="60095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4278"/>
        <c:crosses val="autoZero"/>
        <c:auto val="1"/>
        <c:lblOffset val="100"/>
        <c:tickLblSkip val="1"/>
        <c:noMultiLvlLbl val="0"/>
      </c:catAx>
      <c:valAx>
        <c:axId val="3984278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950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Количество оценок за семестр по всем группам.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9"/>
          <c:w val="0.971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Отчет!$C$11:$N$11</c:f>
              <c:strCache>
                <c:ptCount val="12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Неатест.</c:v>
                </c:pt>
              </c:strCache>
            </c:strRef>
          </c:cat>
          <c:val>
            <c:numRef>
              <c:f>Отчет!$C$38:$N$38</c:f>
              <c:numCache>
                <c:ptCount val="12"/>
                <c:pt idx="0">
                  <c:v>20</c:v>
                </c:pt>
                <c:pt idx="1">
                  <c:v>32</c:v>
                </c:pt>
                <c:pt idx="2">
                  <c:v>30</c:v>
                </c:pt>
                <c:pt idx="3">
                  <c:v>39</c:v>
                </c:pt>
                <c:pt idx="4">
                  <c:v>33</c:v>
                </c:pt>
                <c:pt idx="5">
                  <c:v>15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5858503"/>
        <c:axId val="54291072"/>
      </c:barChart>
      <c:catAx>
        <c:axId val="35858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91072"/>
        <c:crosses val="autoZero"/>
        <c:auto val="1"/>
        <c:lblOffset val="100"/>
        <c:tickLblSkip val="1"/>
        <c:noMultiLvlLbl val="0"/>
      </c:catAx>
      <c:valAx>
        <c:axId val="542910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585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Уровень успеваемости за семестр.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525"/>
          <c:y val="0.2645"/>
          <c:w val="0.4945"/>
          <c:h val="0.34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Отчет!$A$60:$A$64</c:f>
              <c:strCache>
                <c:ptCount val="5"/>
                <c:pt idx="0">
                  <c:v>Отлично (9-10)</c:v>
                </c:pt>
                <c:pt idx="1">
                  <c:v>Хорошо (7-8)</c:v>
                </c:pt>
                <c:pt idx="2">
                  <c:v>Удовл. (4-6)</c:v>
                </c:pt>
                <c:pt idx="3">
                  <c:v>Неудовл. (0-3)</c:v>
                </c:pt>
                <c:pt idx="4">
                  <c:v>Неатестовано</c:v>
                </c:pt>
              </c:strCache>
            </c:strRef>
          </c:cat>
          <c:val>
            <c:numRef>
              <c:f>Отчет!$B$60:$B$64</c:f>
              <c:numCache>
                <c:ptCount val="5"/>
                <c:pt idx="0">
                  <c:v>52</c:v>
                </c:pt>
                <c:pt idx="1">
                  <c:v>69</c:v>
                </c:pt>
                <c:pt idx="2">
                  <c:v>54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9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325"/>
          <c:y val="0.15075"/>
          <c:w val="0.974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Среднее_по_семестрам!$B$44</c:f>
              <c:strCache>
                <c:ptCount val="1"/>
                <c:pt idx="0">
                  <c:v>Ср.балл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Среднее_по_семестрам!$A$45:$A$68</c:f>
              <c:strCache/>
            </c:strRef>
          </c:cat>
          <c:val>
            <c:numRef>
              <c:f>Среднее_по_семестрам!$B$45:$B$68</c:f>
              <c:numCache/>
            </c:numRef>
          </c:val>
        </c:ser>
        <c:axId val="18857601"/>
        <c:axId val="35500682"/>
      </c:barChart>
      <c:catAx>
        <c:axId val="18857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00682"/>
        <c:crosses val="autoZero"/>
        <c:auto val="1"/>
        <c:lblOffset val="100"/>
        <c:tickLblSkip val="1"/>
        <c:noMultiLvlLbl val="0"/>
      </c:catAx>
      <c:valAx>
        <c:axId val="35500682"/>
        <c:scaling>
          <c:orientation val="minMax"/>
          <c:min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57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805"/>
          <c:w val="0.978"/>
          <c:h val="0.89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'30в-2_САПР'!$Y$18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'30в-2_САПР'!$C$3:$C$16</c:f>
              <c:strCache/>
            </c:strRef>
          </c:cat>
          <c:val>
            <c:numRef>
              <c:f>'30в-2_САПР'!$X$3:$X$16</c:f>
              <c:numCache/>
            </c:numRef>
          </c:val>
        </c:ser>
        <c:axId val="19319265"/>
        <c:axId val="39655658"/>
      </c:barChart>
      <c:catAx>
        <c:axId val="19319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655658"/>
        <c:crosses val="autoZero"/>
        <c:auto val="1"/>
        <c:lblOffset val="100"/>
        <c:tickLblSkip val="1"/>
        <c:noMultiLvlLbl val="0"/>
      </c:catAx>
      <c:valAx>
        <c:axId val="39655658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3192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025"/>
          <c:y val="0.095"/>
          <c:w val="0.989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Среднее_по_семестрам!$C$44</c:f>
              <c:strCache>
                <c:ptCount val="1"/>
                <c:pt idx="0">
                  <c:v>Кач.усп 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Среднее_по_семестрам!$A$45:$A$68</c:f>
              <c:strCache/>
            </c:strRef>
          </c:cat>
          <c:val>
            <c:numRef>
              <c:f>Среднее_по_семестрам!$C$45:$C$68</c:f>
              <c:numCache/>
            </c:numRef>
          </c:val>
        </c:ser>
        <c:axId val="51070683"/>
        <c:axId val="56982964"/>
      </c:barChart>
      <c:catAx>
        <c:axId val="51070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82964"/>
        <c:crosses val="autoZero"/>
        <c:auto val="1"/>
        <c:lblOffset val="100"/>
        <c:tickLblSkip val="1"/>
        <c:noMultiLvlLbl val="0"/>
      </c:catAx>
      <c:valAx>
        <c:axId val="569829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706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56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71"/>
          <c:w val="0.969"/>
          <c:h val="0.9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'31в-1_ПМС'!$S$18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'31в-1_ПМС'!$C$3:$C$16</c:f>
              <c:strCache/>
            </c:strRef>
          </c:cat>
          <c:val>
            <c:numRef>
              <c:f>'31в-1_ПМС'!$R$3:$R$16</c:f>
              <c:numCache/>
            </c:numRef>
          </c:val>
        </c:ser>
        <c:axId val="21356603"/>
        <c:axId val="57991700"/>
      </c:barChart>
      <c:catAx>
        <c:axId val="21356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991700"/>
        <c:crosses val="autoZero"/>
        <c:auto val="1"/>
        <c:lblOffset val="100"/>
        <c:tickLblSkip val="1"/>
        <c:noMultiLvlLbl val="0"/>
      </c:catAx>
      <c:valAx>
        <c:axId val="57991700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3566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68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7175"/>
          <c:w val="0.9745"/>
          <c:h val="0.9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'31в-1_ИТ'!$X$18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'31в-1_ИТ'!$C$3:$C$16</c:f>
              <c:strCache/>
            </c:strRef>
          </c:cat>
          <c:val>
            <c:numRef>
              <c:f>'31в-1_ИТ'!$W$3:$W$16</c:f>
              <c:numCache/>
            </c:numRef>
          </c:val>
        </c:ser>
        <c:axId val="52163253"/>
        <c:axId val="66816094"/>
      </c:barChart>
      <c:catAx>
        <c:axId val="52163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816094"/>
        <c:crosses val="autoZero"/>
        <c:auto val="1"/>
        <c:lblOffset val="100"/>
        <c:tickLblSkip val="1"/>
        <c:noMultiLvlLbl val="0"/>
      </c:catAx>
      <c:valAx>
        <c:axId val="66816094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1632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7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07825"/>
          <c:w val="0.97725"/>
          <c:h val="0.896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'50ппа-2_САПР'!$C$3:$C$17</c:f>
              <c:strCache/>
            </c:strRef>
          </c:cat>
          <c:val>
            <c:numRef>
              <c:f>'50ппа-2_САПР'!$Y$3:$Y$17</c:f>
              <c:numCache/>
            </c:numRef>
          </c:val>
        </c:ser>
        <c:axId val="64473935"/>
        <c:axId val="43394504"/>
      </c:barChart>
      <c:catAx>
        <c:axId val="64473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394504"/>
        <c:crosses val="autoZero"/>
        <c:auto val="1"/>
        <c:lblOffset val="100"/>
        <c:tickLblSkip val="1"/>
        <c:noMultiLvlLbl val="0"/>
      </c:catAx>
      <c:valAx>
        <c:axId val="43394504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4739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69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7975"/>
          <c:w val="0.98"/>
          <c:h val="0.8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'52ппа-1_Прогр'!$AJ$18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'52ппа-1_Прогр'!$C$3:$C$16</c:f>
              <c:strCache/>
            </c:strRef>
          </c:cat>
          <c:val>
            <c:numRef>
              <c:f>'52ппа-1_Прогр'!$AI$3:$AI$16</c:f>
              <c:numCache/>
            </c:numRef>
          </c:val>
        </c:ser>
        <c:axId val="55006217"/>
        <c:axId val="25293906"/>
      </c:barChart>
      <c:catAx>
        <c:axId val="55006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293906"/>
        <c:crosses val="autoZero"/>
        <c:auto val="1"/>
        <c:lblOffset val="100"/>
        <c:tickLblSkip val="1"/>
        <c:noMultiLvlLbl val="0"/>
      </c:catAx>
      <c:valAx>
        <c:axId val="25293906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0062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6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785"/>
          <c:w val="0.97425"/>
          <c:h val="0.89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'52ппа-1_ИТ'!$U$18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('52ппа-1_ИТ'!$C$3:$C$15,'52ппа-1_ИТ'!$C$16:$C$16)</c:f>
              <c:strCache/>
            </c:strRef>
          </c:cat>
          <c:val>
            <c:numRef>
              <c:f>('52ппа-1_ИТ'!$T$3:$T$15,'52ппа-1_ИТ'!$T$16:$T$16)</c:f>
              <c:numCache/>
            </c:numRef>
          </c:val>
        </c:ser>
        <c:axId val="26318563"/>
        <c:axId val="35540476"/>
      </c:barChart>
      <c:catAx>
        <c:axId val="26318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540476"/>
        <c:crosses val="autoZero"/>
        <c:auto val="1"/>
        <c:lblOffset val="100"/>
        <c:tickLblSkip val="1"/>
        <c:noMultiLvlLbl val="0"/>
      </c:catAx>
      <c:valAx>
        <c:axId val="35540476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3185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76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8125"/>
          <c:w val="0.97725"/>
          <c:h val="0.89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'52ппа-1_САПР'!$AB$18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('52ппа-1_САПР'!$C$3:$C$9,'52ппа-1_САПР'!$C$10:$C$16)</c:f>
              <c:strCache/>
            </c:strRef>
          </c:cat>
          <c:val>
            <c:numRef>
              <c:f>('52ппа-1_САПР'!$AA$3:$AA$9,'52ппа-1_САПР'!$AA$10:$AA$16)</c:f>
              <c:numCache/>
            </c:numRef>
          </c:val>
        </c:ser>
        <c:axId val="51428829"/>
        <c:axId val="60206278"/>
      </c:barChart>
      <c:catAx>
        <c:axId val="51428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206278"/>
        <c:crosses val="autoZero"/>
        <c:auto val="1"/>
        <c:lblOffset val="100"/>
        <c:tickLblSkip val="1"/>
        <c:noMultiLvlLbl val="0"/>
      </c:catAx>
      <c:valAx>
        <c:axId val="60206278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428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67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77"/>
          <c:w val="0.98125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'55ппу-1_Прогр'!$AD$15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'55ппу-1_Прогр'!$C$3:$C$13</c:f>
              <c:strCache/>
            </c:strRef>
          </c:cat>
          <c:val>
            <c:numRef>
              <c:f>'55ппу-1_Прогр'!$AC$3:$AC$13</c:f>
              <c:numCache/>
            </c:numRef>
          </c:val>
        </c:ser>
        <c:axId val="4985591"/>
        <c:axId val="44870320"/>
      </c:barChart>
      <c:catAx>
        <c:axId val="4985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870320"/>
        <c:crosses val="autoZero"/>
        <c:auto val="1"/>
        <c:lblOffset val="100"/>
        <c:tickLblSkip val="1"/>
        <c:noMultiLvlLbl val="0"/>
      </c:catAx>
      <c:valAx>
        <c:axId val="44870320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855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4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Диаграмма15"/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Диаграмма16"/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Диаграмма17"/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Диаграмма18"/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Диаграмма19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38</xdr:row>
      <xdr:rowOff>19050</xdr:rowOff>
    </xdr:from>
    <xdr:to>
      <xdr:col>33</xdr:col>
      <xdr:colOff>457200</xdr:colOff>
      <xdr:row>67</xdr:row>
      <xdr:rowOff>47625</xdr:rowOff>
    </xdr:to>
    <xdr:graphicFrame>
      <xdr:nvGraphicFramePr>
        <xdr:cNvPr id="1" name="Chart 1"/>
        <xdr:cNvGraphicFramePr/>
      </xdr:nvGraphicFramePr>
      <xdr:xfrm>
        <a:off x="85725" y="6276975"/>
        <a:ext cx="154495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24</xdr:col>
      <xdr:colOff>685800</xdr:colOff>
      <xdr:row>47</xdr:row>
      <xdr:rowOff>104775</xdr:rowOff>
    </xdr:to>
    <xdr:graphicFrame>
      <xdr:nvGraphicFramePr>
        <xdr:cNvPr id="1" name="Chart 1"/>
        <xdr:cNvGraphicFramePr/>
      </xdr:nvGraphicFramePr>
      <xdr:xfrm>
        <a:off x="0" y="3314700"/>
        <a:ext cx="1273492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47625</xdr:rowOff>
    </xdr:from>
    <xdr:to>
      <xdr:col>16</xdr:col>
      <xdr:colOff>0</xdr:colOff>
      <xdr:row>53</xdr:row>
      <xdr:rowOff>123825</xdr:rowOff>
    </xdr:to>
    <xdr:graphicFrame>
      <xdr:nvGraphicFramePr>
        <xdr:cNvPr id="1" name="Chart 1"/>
        <xdr:cNvGraphicFramePr/>
      </xdr:nvGraphicFramePr>
      <xdr:xfrm>
        <a:off x="228600" y="3371850"/>
        <a:ext cx="87153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21</xdr:row>
      <xdr:rowOff>47625</xdr:rowOff>
    </xdr:from>
    <xdr:to>
      <xdr:col>16</xdr:col>
      <xdr:colOff>666750</xdr:colOff>
      <xdr:row>54</xdr:row>
      <xdr:rowOff>123825</xdr:rowOff>
    </xdr:to>
    <xdr:graphicFrame>
      <xdr:nvGraphicFramePr>
        <xdr:cNvPr id="1" name="Chart 1"/>
        <xdr:cNvGraphicFramePr/>
      </xdr:nvGraphicFramePr>
      <xdr:xfrm>
        <a:off x="228600" y="3533775"/>
        <a:ext cx="961072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18</xdr:col>
      <xdr:colOff>495300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28575" y="171450"/>
        <a:ext cx="130111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142875</xdr:rowOff>
    </xdr:from>
    <xdr:to>
      <xdr:col>18</xdr:col>
      <xdr:colOff>485775</xdr:colOff>
      <xdr:row>41</xdr:row>
      <xdr:rowOff>57150</xdr:rowOff>
    </xdr:to>
    <xdr:graphicFrame>
      <xdr:nvGraphicFramePr>
        <xdr:cNvPr id="2" name="Chart 2"/>
        <xdr:cNvGraphicFramePr/>
      </xdr:nvGraphicFramePr>
      <xdr:xfrm>
        <a:off x="28575" y="3705225"/>
        <a:ext cx="1300162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152400</xdr:rowOff>
    </xdr:from>
    <xdr:to>
      <xdr:col>24</xdr:col>
      <xdr:colOff>676275</xdr:colOff>
      <xdr:row>50</xdr:row>
      <xdr:rowOff>95250</xdr:rowOff>
    </xdr:to>
    <xdr:graphicFrame>
      <xdr:nvGraphicFramePr>
        <xdr:cNvPr id="1" name="Chart 1"/>
        <xdr:cNvGraphicFramePr/>
      </xdr:nvGraphicFramePr>
      <xdr:xfrm>
        <a:off x="0" y="3790950"/>
        <a:ext cx="1212532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22</xdr:row>
      <xdr:rowOff>57150</xdr:rowOff>
    </xdr:from>
    <xdr:to>
      <xdr:col>19</xdr:col>
      <xdr:colOff>9525</xdr:colOff>
      <xdr:row>52</xdr:row>
      <xdr:rowOff>47625</xdr:rowOff>
    </xdr:to>
    <xdr:graphicFrame>
      <xdr:nvGraphicFramePr>
        <xdr:cNvPr id="1" name="Chart 1"/>
        <xdr:cNvGraphicFramePr/>
      </xdr:nvGraphicFramePr>
      <xdr:xfrm>
        <a:off x="276225" y="3705225"/>
        <a:ext cx="94202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22</xdr:row>
      <xdr:rowOff>57150</xdr:rowOff>
    </xdr:from>
    <xdr:to>
      <xdr:col>24</xdr:col>
      <xdr:colOff>9525</xdr:colOff>
      <xdr:row>52</xdr:row>
      <xdr:rowOff>47625</xdr:rowOff>
    </xdr:to>
    <xdr:graphicFrame>
      <xdr:nvGraphicFramePr>
        <xdr:cNvPr id="1" name="Chart 1"/>
        <xdr:cNvGraphicFramePr/>
      </xdr:nvGraphicFramePr>
      <xdr:xfrm>
        <a:off x="276225" y="3705225"/>
        <a:ext cx="116776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0</xdr:rowOff>
    </xdr:from>
    <xdr:to>
      <xdr:col>25</xdr:col>
      <xdr:colOff>676275</xdr:colOff>
      <xdr:row>50</xdr:row>
      <xdr:rowOff>95250</xdr:rowOff>
    </xdr:to>
    <xdr:graphicFrame>
      <xdr:nvGraphicFramePr>
        <xdr:cNvPr id="1" name="Chart 1"/>
        <xdr:cNvGraphicFramePr/>
      </xdr:nvGraphicFramePr>
      <xdr:xfrm>
        <a:off x="0" y="3819525"/>
        <a:ext cx="1301115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</xdr:rowOff>
    </xdr:from>
    <xdr:to>
      <xdr:col>35</xdr:col>
      <xdr:colOff>685800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0" y="3657600"/>
        <a:ext cx="149542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20</xdr:col>
      <xdr:colOff>19050</xdr:colOff>
      <xdr:row>50</xdr:row>
      <xdr:rowOff>104775</xdr:rowOff>
    </xdr:to>
    <xdr:graphicFrame>
      <xdr:nvGraphicFramePr>
        <xdr:cNvPr id="1" name="Chart 1"/>
        <xdr:cNvGraphicFramePr/>
      </xdr:nvGraphicFramePr>
      <xdr:xfrm>
        <a:off x="0" y="3790950"/>
        <a:ext cx="99060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27</xdr:col>
      <xdr:colOff>676275</xdr:colOff>
      <xdr:row>49</xdr:row>
      <xdr:rowOff>95250</xdr:rowOff>
    </xdr:to>
    <xdr:graphicFrame>
      <xdr:nvGraphicFramePr>
        <xdr:cNvPr id="1" name="Chart 1"/>
        <xdr:cNvGraphicFramePr/>
      </xdr:nvGraphicFramePr>
      <xdr:xfrm>
        <a:off x="0" y="3657600"/>
        <a:ext cx="1330642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29</xdr:col>
      <xdr:colOff>685800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0" y="3171825"/>
        <a:ext cx="140112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9"/>
  <sheetViews>
    <sheetView zoomScale="80" zoomScaleNormal="80" zoomScalePageLayoutView="0" workbookViewId="0" topLeftCell="B25">
      <selection activeCell="C4" sqref="C4"/>
    </sheetView>
  </sheetViews>
  <sheetFormatPr defaultColWidth="9.00390625" defaultRowHeight="12.75"/>
  <cols>
    <col min="1" max="1" width="4.375" style="0" hidden="1" customWidth="1"/>
    <col min="2" max="2" width="3.375" style="0" bestFit="1" customWidth="1"/>
    <col min="3" max="3" width="23.25390625" style="0" customWidth="1"/>
    <col min="4" max="4" width="8.875" style="170" customWidth="1"/>
    <col min="5" max="13" width="5.25390625" style="0" customWidth="1"/>
    <col min="14" max="14" width="3.625" style="0" customWidth="1"/>
    <col min="15" max="15" width="5.375" style="0" customWidth="1"/>
    <col min="16" max="16" width="4.75390625" style="0" customWidth="1"/>
    <col min="17" max="17" width="5.00390625" style="0" customWidth="1"/>
    <col min="18" max="19" width="4.875" style="0" customWidth="1"/>
    <col min="20" max="20" width="5.00390625" style="0" customWidth="1"/>
    <col min="21" max="21" width="5.875" style="0" customWidth="1"/>
    <col min="22" max="22" width="4.25390625" style="0" customWidth="1"/>
    <col min="23" max="23" width="5.875" style="0" customWidth="1"/>
    <col min="24" max="24" width="6.875" style="0" customWidth="1"/>
    <col min="25" max="26" width="6.00390625" style="0" customWidth="1"/>
    <col min="27" max="27" width="5.75390625" style="0" customWidth="1"/>
    <col min="28" max="28" width="6.125" style="0" customWidth="1"/>
    <col min="29" max="31" width="6.375" style="0" customWidth="1"/>
    <col min="32" max="32" width="6.625" style="14" customWidth="1"/>
    <col min="33" max="33" width="9.125" style="3" customWidth="1"/>
    <col min="34" max="34" width="9.125" style="10" customWidth="1"/>
  </cols>
  <sheetData>
    <row r="1" spans="3:39" ht="13.5" thickBot="1">
      <c r="C1" s="427" t="s">
        <v>187</v>
      </c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52"/>
      <c r="S1" s="52"/>
      <c r="T1" s="52"/>
      <c r="U1" s="52"/>
      <c r="V1" s="52"/>
      <c r="W1" s="52"/>
      <c r="X1" s="52"/>
      <c r="Y1" s="33"/>
      <c r="Z1" s="33"/>
      <c r="AA1" s="33"/>
      <c r="AB1" s="52"/>
      <c r="AC1" s="52"/>
      <c r="AD1" s="52"/>
      <c r="AE1" s="33"/>
      <c r="AF1" s="53"/>
      <c r="AG1"/>
      <c r="AH1"/>
      <c r="AI1" s="14"/>
      <c r="AJ1" s="15"/>
      <c r="AL1" s="175"/>
      <c r="AM1" s="175"/>
    </row>
    <row r="2" spans="2:40" ht="16.5" customHeight="1" thickBot="1">
      <c r="B2" s="202" t="s">
        <v>65</v>
      </c>
      <c r="C2" s="203" t="s">
        <v>26</v>
      </c>
      <c r="D2" s="204" t="s">
        <v>66</v>
      </c>
      <c r="E2" s="67">
        <v>43860</v>
      </c>
      <c r="F2" s="101">
        <v>43864</v>
      </c>
      <c r="G2" s="179">
        <v>43868</v>
      </c>
      <c r="H2" s="180">
        <v>43871</v>
      </c>
      <c r="I2" s="182">
        <v>43874</v>
      </c>
      <c r="J2" s="179">
        <v>43878</v>
      </c>
      <c r="K2" s="180">
        <v>43881</v>
      </c>
      <c r="L2" s="181">
        <v>43882</v>
      </c>
      <c r="M2" s="224">
        <v>43886</v>
      </c>
      <c r="N2" s="199"/>
      <c r="O2" s="365">
        <v>43888</v>
      </c>
      <c r="P2" s="94">
        <v>43895</v>
      </c>
      <c r="Q2" s="68">
        <v>43896</v>
      </c>
      <c r="R2" s="94">
        <v>43899</v>
      </c>
      <c r="S2" s="103"/>
      <c r="T2" s="68">
        <v>43901</v>
      </c>
      <c r="U2" s="67">
        <v>43903</v>
      </c>
      <c r="V2" s="103"/>
      <c r="W2" s="68">
        <v>43906</v>
      </c>
      <c r="X2" s="68">
        <v>43910</v>
      </c>
      <c r="Y2" s="224">
        <v>43914</v>
      </c>
      <c r="Z2" s="199"/>
      <c r="AA2" s="181">
        <v>43916</v>
      </c>
      <c r="AB2" s="94">
        <v>43920</v>
      </c>
      <c r="AC2" s="68">
        <v>43923</v>
      </c>
      <c r="AD2" s="103">
        <v>43924</v>
      </c>
      <c r="AE2" s="179">
        <v>44004</v>
      </c>
      <c r="AF2" s="181">
        <v>44007</v>
      </c>
      <c r="AG2" s="49" t="s">
        <v>24</v>
      </c>
      <c r="AH2" s="50" t="s">
        <v>74</v>
      </c>
      <c r="AI2" s="50" t="s">
        <v>21</v>
      </c>
      <c r="AJ2" s="50" t="s">
        <v>81</v>
      </c>
      <c r="AK2" s="50" t="s">
        <v>112</v>
      </c>
      <c r="AL2" s="174" t="s">
        <v>102</v>
      </c>
      <c r="AM2" s="174" t="s">
        <v>103</v>
      </c>
      <c r="AN2" s="50" t="s">
        <v>104</v>
      </c>
    </row>
    <row r="3" spans="1:43" ht="12.75">
      <c r="A3" s="3">
        <f aca="true" t="shared" si="0" ref="A3:A31">AG3</f>
        <v>9.894736842105264</v>
      </c>
      <c r="B3" s="37">
        <v>1</v>
      </c>
      <c r="C3" s="37" t="s">
        <v>155</v>
      </c>
      <c r="D3" s="152" t="s">
        <v>87</v>
      </c>
      <c r="E3" s="114">
        <v>10</v>
      </c>
      <c r="F3" s="183">
        <v>10</v>
      </c>
      <c r="G3" s="114">
        <v>10</v>
      </c>
      <c r="H3" s="299"/>
      <c r="I3" s="183">
        <v>10</v>
      </c>
      <c r="J3" s="114">
        <v>10</v>
      </c>
      <c r="K3" s="299"/>
      <c r="L3" s="183">
        <v>10</v>
      </c>
      <c r="M3" s="114">
        <v>10</v>
      </c>
      <c r="N3" s="299"/>
      <c r="O3" s="117">
        <v>10</v>
      </c>
      <c r="P3" s="95"/>
      <c r="Q3" s="79">
        <v>10</v>
      </c>
      <c r="R3" s="96">
        <v>10</v>
      </c>
      <c r="S3" s="88"/>
      <c r="T3" s="79">
        <v>9</v>
      </c>
      <c r="U3" s="69">
        <v>10</v>
      </c>
      <c r="V3" s="88"/>
      <c r="W3" s="79">
        <v>10</v>
      </c>
      <c r="X3" s="117">
        <v>9</v>
      </c>
      <c r="Y3" s="173">
        <v>10</v>
      </c>
      <c r="Z3" s="371"/>
      <c r="AA3" s="117">
        <v>10</v>
      </c>
      <c r="AB3" s="96"/>
      <c r="AC3" s="79">
        <v>10</v>
      </c>
      <c r="AD3" s="88">
        <v>10</v>
      </c>
      <c r="AE3" s="114"/>
      <c r="AF3" s="272">
        <v>10</v>
      </c>
      <c r="AG3" s="77">
        <f aca="true" t="shared" si="1" ref="AG3:AG31">AVERAGE(E3:AF3)</f>
        <v>9.894736842105264</v>
      </c>
      <c r="AH3" s="36">
        <f aca="true" t="shared" si="2" ref="AH3:AH16">ROUND(AG3,0)</f>
        <v>10</v>
      </c>
      <c r="AI3" s="36">
        <v>10</v>
      </c>
      <c r="AJ3" s="36">
        <v>10</v>
      </c>
      <c r="AK3" s="294">
        <f>AVERAGE(AH3:AJ3)</f>
        <v>10</v>
      </c>
      <c r="AL3" s="410">
        <v>1</v>
      </c>
      <c r="AM3" s="410">
        <v>0.9</v>
      </c>
      <c r="AN3" s="401">
        <f aca="true" t="shared" si="3" ref="AN3:AN31">SUM(AL3:AM3)</f>
        <v>1.9</v>
      </c>
      <c r="AO3" s="20" t="s">
        <v>30</v>
      </c>
      <c r="AP3" s="1">
        <f>COUNTIF(AJ3:AJ31,"&gt;8")</f>
        <v>21</v>
      </c>
      <c r="AQ3" s="43">
        <f>AP3/$B$31</f>
        <v>0.7241379310344828</v>
      </c>
    </row>
    <row r="4" spans="1:43" ht="12.75">
      <c r="A4" s="3">
        <f t="shared" si="0"/>
        <v>10</v>
      </c>
      <c r="B4" s="37">
        <v>2</v>
      </c>
      <c r="C4" s="37" t="s">
        <v>156</v>
      </c>
      <c r="D4" s="152" t="s">
        <v>93</v>
      </c>
      <c r="E4" s="71">
        <v>10</v>
      </c>
      <c r="F4" s="93">
        <v>10</v>
      </c>
      <c r="G4" s="239">
        <v>10</v>
      </c>
      <c r="H4" s="153" t="s">
        <v>131</v>
      </c>
      <c r="I4" s="153">
        <v>10</v>
      </c>
      <c r="J4" s="71">
        <v>10</v>
      </c>
      <c r="K4" s="153"/>
      <c r="L4" s="93">
        <v>10</v>
      </c>
      <c r="M4" s="71">
        <v>10</v>
      </c>
      <c r="N4" s="153"/>
      <c r="O4" s="80">
        <v>10</v>
      </c>
      <c r="P4" s="97"/>
      <c r="Q4" s="80">
        <v>10</v>
      </c>
      <c r="R4" s="95">
        <v>10</v>
      </c>
      <c r="S4" s="87"/>
      <c r="T4" s="79">
        <v>10</v>
      </c>
      <c r="U4" s="69">
        <v>10</v>
      </c>
      <c r="V4" s="88"/>
      <c r="W4" s="79">
        <v>10</v>
      </c>
      <c r="X4" s="79">
        <v>10</v>
      </c>
      <c r="Y4" s="98">
        <v>10</v>
      </c>
      <c r="Z4" s="90"/>
      <c r="AA4" s="80">
        <v>10</v>
      </c>
      <c r="AB4" s="96"/>
      <c r="AC4" s="232">
        <v>10</v>
      </c>
      <c r="AD4" s="88">
        <v>10</v>
      </c>
      <c r="AE4" s="71"/>
      <c r="AF4" s="80">
        <v>10</v>
      </c>
      <c r="AG4" s="77">
        <f t="shared" si="1"/>
        <v>10</v>
      </c>
      <c r="AH4" s="36">
        <f t="shared" si="2"/>
        <v>10</v>
      </c>
      <c r="AI4" s="36">
        <v>9</v>
      </c>
      <c r="AJ4" s="36">
        <v>10</v>
      </c>
      <c r="AK4" s="294">
        <f aca="true" t="shared" si="4" ref="AK4:AK31">AVERAGE(AH4:AJ4)</f>
        <v>9.666666666666666</v>
      </c>
      <c r="AL4" s="402"/>
      <c r="AM4" s="402"/>
      <c r="AN4" s="401">
        <f t="shared" si="3"/>
        <v>0</v>
      </c>
      <c r="AO4" s="20" t="s">
        <v>31</v>
      </c>
      <c r="AP4" s="44">
        <f>COUNTIF(AJ3:AJ31,7)+COUNTIF(AJ3:AJ31,8)</f>
        <v>2</v>
      </c>
      <c r="AQ4" s="43">
        <f>AP4/$B$31</f>
        <v>0.06896551724137931</v>
      </c>
    </row>
    <row r="5" spans="1:43" ht="12.75">
      <c r="A5" s="3">
        <f t="shared" si="0"/>
        <v>9.842105263157896</v>
      </c>
      <c r="B5" s="37">
        <v>3</v>
      </c>
      <c r="C5" s="2" t="s">
        <v>157</v>
      </c>
      <c r="D5" s="118" t="s">
        <v>98</v>
      </c>
      <c r="E5" s="73">
        <v>10</v>
      </c>
      <c r="F5" s="124">
        <v>10</v>
      </c>
      <c r="G5" s="73">
        <v>10</v>
      </c>
      <c r="H5" s="12"/>
      <c r="I5" s="124">
        <v>10</v>
      </c>
      <c r="J5" s="73">
        <v>10</v>
      </c>
      <c r="K5" s="12"/>
      <c r="L5" s="124">
        <v>10</v>
      </c>
      <c r="M5" s="73">
        <v>10</v>
      </c>
      <c r="N5" s="12"/>
      <c r="O5" s="72">
        <v>9</v>
      </c>
      <c r="P5" s="97"/>
      <c r="Q5" s="72">
        <v>10</v>
      </c>
      <c r="R5" s="97">
        <v>10</v>
      </c>
      <c r="S5" s="89"/>
      <c r="T5" s="80">
        <v>10</v>
      </c>
      <c r="U5" s="71">
        <v>10</v>
      </c>
      <c r="V5" s="90"/>
      <c r="W5" s="80">
        <v>10</v>
      </c>
      <c r="X5" s="80">
        <v>9</v>
      </c>
      <c r="Y5" s="98">
        <v>10</v>
      </c>
      <c r="Z5" s="90"/>
      <c r="AA5" s="80">
        <v>10</v>
      </c>
      <c r="AB5" s="98"/>
      <c r="AC5" s="80">
        <v>9</v>
      </c>
      <c r="AD5" s="90">
        <v>10</v>
      </c>
      <c r="AE5" s="71"/>
      <c r="AF5" s="80">
        <v>10</v>
      </c>
      <c r="AG5" s="77">
        <f t="shared" si="1"/>
        <v>9.842105263157896</v>
      </c>
      <c r="AH5" s="36">
        <f t="shared" si="2"/>
        <v>10</v>
      </c>
      <c r="AI5" s="36">
        <v>10</v>
      </c>
      <c r="AJ5" s="36">
        <v>10</v>
      </c>
      <c r="AK5" s="294">
        <f t="shared" si="4"/>
        <v>10</v>
      </c>
      <c r="AL5" s="403">
        <v>1</v>
      </c>
      <c r="AM5" s="403">
        <v>1</v>
      </c>
      <c r="AN5" s="401">
        <f t="shared" si="3"/>
        <v>2</v>
      </c>
      <c r="AO5" s="20" t="s">
        <v>32</v>
      </c>
      <c r="AP5" s="44">
        <f>COUNTIF(AJ3:AJ31,4)+COUNTIF(AJ3:AJ31,5)+COUNTIF(AJ3:AJ31,6)</f>
        <v>6</v>
      </c>
      <c r="AQ5" s="43">
        <f>AP5/$B$31</f>
        <v>0.20689655172413793</v>
      </c>
    </row>
    <row r="6" spans="1:43" ht="12.75">
      <c r="A6" s="3">
        <f t="shared" si="0"/>
        <v>9.052631578947368</v>
      </c>
      <c r="B6" s="37">
        <v>4</v>
      </c>
      <c r="C6" s="37" t="s">
        <v>158</v>
      </c>
      <c r="D6" s="152" t="s">
        <v>97</v>
      </c>
      <c r="E6" s="71">
        <v>9</v>
      </c>
      <c r="F6" s="93">
        <v>10</v>
      </c>
      <c r="G6" s="71">
        <v>9</v>
      </c>
      <c r="H6" s="153"/>
      <c r="I6" s="93">
        <v>8</v>
      </c>
      <c r="J6" s="71">
        <v>10</v>
      </c>
      <c r="K6" s="153"/>
      <c r="L6" s="93">
        <v>8</v>
      </c>
      <c r="M6" s="71">
        <v>10</v>
      </c>
      <c r="N6" s="153"/>
      <c r="O6" s="80">
        <v>9</v>
      </c>
      <c r="P6" s="97"/>
      <c r="Q6" s="222">
        <v>9</v>
      </c>
      <c r="R6" s="97">
        <v>10</v>
      </c>
      <c r="S6" s="89"/>
      <c r="T6" s="80">
        <v>7</v>
      </c>
      <c r="U6" s="71">
        <v>10</v>
      </c>
      <c r="V6" s="90"/>
      <c r="W6" s="80">
        <v>9</v>
      </c>
      <c r="X6" s="80">
        <v>9</v>
      </c>
      <c r="Y6" s="98">
        <v>8</v>
      </c>
      <c r="Z6" s="90"/>
      <c r="AA6" s="80">
        <v>10</v>
      </c>
      <c r="AB6" s="98"/>
      <c r="AC6" s="80">
        <v>9</v>
      </c>
      <c r="AD6" s="90">
        <v>8</v>
      </c>
      <c r="AE6" s="71"/>
      <c r="AF6" s="80">
        <v>10</v>
      </c>
      <c r="AG6" s="77">
        <f t="shared" si="1"/>
        <v>9.052631578947368</v>
      </c>
      <c r="AH6" s="36">
        <f t="shared" si="2"/>
        <v>9</v>
      </c>
      <c r="AI6" s="36">
        <v>8</v>
      </c>
      <c r="AJ6" s="36">
        <v>9</v>
      </c>
      <c r="AK6" s="294">
        <f t="shared" si="4"/>
        <v>8.666666666666666</v>
      </c>
      <c r="AL6" s="403">
        <v>1</v>
      </c>
      <c r="AM6" s="403">
        <v>1</v>
      </c>
      <c r="AN6" s="401">
        <f t="shared" si="3"/>
        <v>2</v>
      </c>
      <c r="AO6" s="20" t="s">
        <v>33</v>
      </c>
      <c r="AP6" s="1">
        <f>COUNTIF(AJ3:AJ31,"&lt;4")</f>
        <v>0</v>
      </c>
      <c r="AQ6" s="43">
        <f>AP6/$B$31</f>
        <v>0</v>
      </c>
    </row>
    <row r="7" spans="1:43" ht="12.75">
      <c r="A7" s="3">
        <f t="shared" si="0"/>
        <v>8.789473684210526</v>
      </c>
      <c r="B7" s="37">
        <v>5</v>
      </c>
      <c r="C7" s="37" t="s">
        <v>159</v>
      </c>
      <c r="D7" s="152" t="s">
        <v>89</v>
      </c>
      <c r="E7" s="71">
        <v>10</v>
      </c>
      <c r="F7" s="220">
        <v>6</v>
      </c>
      <c r="G7" s="239">
        <v>9</v>
      </c>
      <c r="H7" s="153"/>
      <c r="I7" s="93">
        <v>7</v>
      </c>
      <c r="J7" s="71">
        <v>7</v>
      </c>
      <c r="K7" s="153"/>
      <c r="L7" s="93">
        <v>9</v>
      </c>
      <c r="M7" s="71">
        <v>9</v>
      </c>
      <c r="N7" s="153"/>
      <c r="O7" s="80">
        <v>9</v>
      </c>
      <c r="P7" s="97"/>
      <c r="Q7" s="80">
        <v>9</v>
      </c>
      <c r="R7" s="95">
        <v>10</v>
      </c>
      <c r="S7" s="87"/>
      <c r="T7" s="79">
        <v>10</v>
      </c>
      <c r="U7" s="69">
        <v>7</v>
      </c>
      <c r="V7" s="88"/>
      <c r="W7" s="79">
        <v>9</v>
      </c>
      <c r="X7" s="79">
        <v>9</v>
      </c>
      <c r="Y7" s="98">
        <v>8</v>
      </c>
      <c r="Z7" s="90"/>
      <c r="AA7" s="80">
        <v>10</v>
      </c>
      <c r="AB7" s="96"/>
      <c r="AC7" s="232">
        <v>10</v>
      </c>
      <c r="AD7" s="88">
        <v>9</v>
      </c>
      <c r="AE7" s="71"/>
      <c r="AF7" s="80">
        <v>10</v>
      </c>
      <c r="AG7" s="77">
        <f t="shared" si="1"/>
        <v>8.789473684210526</v>
      </c>
      <c r="AH7" s="36">
        <f t="shared" si="2"/>
        <v>9</v>
      </c>
      <c r="AI7" s="36">
        <v>6</v>
      </c>
      <c r="AJ7" s="36">
        <v>7</v>
      </c>
      <c r="AK7" s="294">
        <f t="shared" si="4"/>
        <v>7.333333333333333</v>
      </c>
      <c r="AL7" s="403">
        <v>1</v>
      </c>
      <c r="AM7" s="403">
        <v>1</v>
      </c>
      <c r="AN7" s="401">
        <f t="shared" si="3"/>
        <v>2</v>
      </c>
      <c r="AO7" s="122" t="s">
        <v>34</v>
      </c>
      <c r="AP7" s="1">
        <f>B31-SUM(AP3:AP6)</f>
        <v>0</v>
      </c>
      <c r="AQ7" s="43">
        <f>AP7/$B$31</f>
        <v>0</v>
      </c>
    </row>
    <row r="8" spans="1:40" ht="12.75">
      <c r="A8" s="3">
        <f t="shared" si="0"/>
        <v>9.31578947368421</v>
      </c>
      <c r="B8" s="37">
        <v>6</v>
      </c>
      <c r="C8" s="37" t="s">
        <v>160</v>
      </c>
      <c r="D8" s="152" t="s">
        <v>106</v>
      </c>
      <c r="E8" s="71">
        <v>9</v>
      </c>
      <c r="F8" s="93">
        <v>9</v>
      </c>
      <c r="G8" s="71">
        <v>10</v>
      </c>
      <c r="H8" s="153"/>
      <c r="I8" s="93">
        <v>9</v>
      </c>
      <c r="J8" s="71">
        <v>10</v>
      </c>
      <c r="K8" s="153"/>
      <c r="L8" s="93">
        <v>9</v>
      </c>
      <c r="M8" s="71">
        <v>10</v>
      </c>
      <c r="N8" s="153"/>
      <c r="O8" s="80">
        <v>7</v>
      </c>
      <c r="P8" s="97"/>
      <c r="Q8" s="72">
        <v>10</v>
      </c>
      <c r="R8" s="98">
        <v>10</v>
      </c>
      <c r="S8" s="90"/>
      <c r="T8" s="80">
        <v>8</v>
      </c>
      <c r="U8" s="71">
        <v>10</v>
      </c>
      <c r="V8" s="90"/>
      <c r="W8" s="80">
        <v>10</v>
      </c>
      <c r="X8" s="80">
        <v>7</v>
      </c>
      <c r="Y8" s="98">
        <v>10</v>
      </c>
      <c r="Z8" s="90"/>
      <c r="AA8" s="80">
        <v>10</v>
      </c>
      <c r="AB8" s="98"/>
      <c r="AC8" s="80">
        <v>9</v>
      </c>
      <c r="AD8" s="90">
        <v>10</v>
      </c>
      <c r="AE8" s="71"/>
      <c r="AF8" s="80">
        <v>10</v>
      </c>
      <c r="AG8" s="77">
        <f t="shared" si="1"/>
        <v>9.31578947368421</v>
      </c>
      <c r="AH8" s="36">
        <v>10</v>
      </c>
      <c r="AI8" s="36">
        <v>7</v>
      </c>
      <c r="AJ8" s="36">
        <v>9</v>
      </c>
      <c r="AK8" s="294">
        <f t="shared" si="4"/>
        <v>8.666666666666666</v>
      </c>
      <c r="AL8" s="403">
        <v>1</v>
      </c>
      <c r="AM8" s="403">
        <v>0.9</v>
      </c>
      <c r="AN8" s="401">
        <f t="shared" si="3"/>
        <v>1.9</v>
      </c>
    </row>
    <row r="9" spans="1:40" ht="12.75">
      <c r="A9" s="3">
        <f t="shared" si="0"/>
        <v>9</v>
      </c>
      <c r="B9" s="37">
        <v>7</v>
      </c>
      <c r="C9" s="37" t="s">
        <v>161</v>
      </c>
      <c r="D9" s="152" t="s">
        <v>88</v>
      </c>
      <c r="E9" s="73">
        <v>10</v>
      </c>
      <c r="F9" s="124">
        <v>10</v>
      </c>
      <c r="G9" s="73">
        <v>9</v>
      </c>
      <c r="H9" s="12"/>
      <c r="I9" s="124">
        <v>10</v>
      </c>
      <c r="J9" s="267">
        <v>7</v>
      </c>
      <c r="K9" s="12"/>
      <c r="L9" s="124">
        <v>9</v>
      </c>
      <c r="M9" s="73">
        <v>9</v>
      </c>
      <c r="N9" s="12"/>
      <c r="O9" s="72">
        <v>9</v>
      </c>
      <c r="P9" s="97"/>
      <c r="Q9" s="80">
        <v>9</v>
      </c>
      <c r="R9" s="98">
        <v>10</v>
      </c>
      <c r="S9" s="90"/>
      <c r="T9" s="80">
        <v>7</v>
      </c>
      <c r="U9" s="71">
        <v>9</v>
      </c>
      <c r="V9" s="90"/>
      <c r="W9" s="80">
        <v>10</v>
      </c>
      <c r="X9" s="80">
        <v>8</v>
      </c>
      <c r="Y9" s="98">
        <v>10</v>
      </c>
      <c r="Z9" s="90"/>
      <c r="AA9" s="80">
        <v>10</v>
      </c>
      <c r="AB9" s="98"/>
      <c r="AC9" s="80">
        <v>10</v>
      </c>
      <c r="AD9" s="90">
        <v>5</v>
      </c>
      <c r="AE9" s="71"/>
      <c r="AF9" s="80">
        <v>10</v>
      </c>
      <c r="AG9" s="77">
        <f t="shared" si="1"/>
        <v>9</v>
      </c>
      <c r="AH9" s="36">
        <f t="shared" si="2"/>
        <v>9</v>
      </c>
      <c r="AI9" s="36">
        <v>8</v>
      </c>
      <c r="AJ9" s="36">
        <v>9</v>
      </c>
      <c r="AK9" s="294">
        <f t="shared" si="4"/>
        <v>8.666666666666666</v>
      </c>
      <c r="AL9" s="403">
        <v>1</v>
      </c>
      <c r="AM9" s="403">
        <v>1</v>
      </c>
      <c r="AN9" s="401">
        <f t="shared" si="3"/>
        <v>2</v>
      </c>
    </row>
    <row r="10" spans="1:40" ht="12.75">
      <c r="A10" s="3">
        <f t="shared" si="0"/>
        <v>9.31578947368421</v>
      </c>
      <c r="B10" s="37">
        <v>8</v>
      </c>
      <c r="C10" s="37" t="s">
        <v>162</v>
      </c>
      <c r="D10" s="152" t="s">
        <v>105</v>
      </c>
      <c r="E10" s="73">
        <v>10</v>
      </c>
      <c r="F10" s="124">
        <v>8</v>
      </c>
      <c r="G10" s="73">
        <v>10</v>
      </c>
      <c r="H10" s="12"/>
      <c r="I10" s="124">
        <v>9</v>
      </c>
      <c r="J10" s="73">
        <v>10</v>
      </c>
      <c r="K10" s="12"/>
      <c r="L10" s="124">
        <v>9</v>
      </c>
      <c r="M10" s="73">
        <v>8</v>
      </c>
      <c r="N10" s="12"/>
      <c r="O10" s="72">
        <v>9</v>
      </c>
      <c r="P10" s="97"/>
      <c r="Q10" s="80">
        <v>10</v>
      </c>
      <c r="R10" s="98">
        <v>10</v>
      </c>
      <c r="S10" s="90"/>
      <c r="T10" s="80">
        <v>8</v>
      </c>
      <c r="U10" s="71">
        <v>9</v>
      </c>
      <c r="V10" s="90"/>
      <c r="W10" s="80">
        <v>9</v>
      </c>
      <c r="X10" s="80">
        <v>8</v>
      </c>
      <c r="Y10" s="98">
        <v>10</v>
      </c>
      <c r="Z10" s="90"/>
      <c r="AA10" s="80">
        <v>10</v>
      </c>
      <c r="AB10" s="98"/>
      <c r="AC10" s="80">
        <v>10</v>
      </c>
      <c r="AD10" s="90">
        <v>10</v>
      </c>
      <c r="AE10" s="71"/>
      <c r="AF10" s="80">
        <v>10</v>
      </c>
      <c r="AG10" s="77">
        <f t="shared" si="1"/>
        <v>9.31578947368421</v>
      </c>
      <c r="AH10" s="36">
        <v>10</v>
      </c>
      <c r="AI10" s="8">
        <v>8</v>
      </c>
      <c r="AJ10" s="36">
        <v>9</v>
      </c>
      <c r="AK10" s="294">
        <f t="shared" si="4"/>
        <v>9</v>
      </c>
      <c r="AL10" s="403">
        <v>1</v>
      </c>
      <c r="AM10" s="403">
        <v>1</v>
      </c>
      <c r="AN10" s="401">
        <f t="shared" si="3"/>
        <v>2</v>
      </c>
    </row>
    <row r="11" spans="1:40" ht="12.75">
      <c r="A11" s="3">
        <f t="shared" si="0"/>
        <v>9.631578947368421</v>
      </c>
      <c r="B11" s="37">
        <v>9</v>
      </c>
      <c r="C11" s="2" t="s">
        <v>163</v>
      </c>
      <c r="D11" s="118" t="s">
        <v>99</v>
      </c>
      <c r="E11" s="71">
        <v>10</v>
      </c>
      <c r="F11" s="93">
        <v>10</v>
      </c>
      <c r="G11" s="71">
        <v>10</v>
      </c>
      <c r="H11" s="153"/>
      <c r="I11" s="93">
        <v>10</v>
      </c>
      <c r="J11" s="71">
        <v>10</v>
      </c>
      <c r="K11" s="153"/>
      <c r="L11" s="93">
        <v>10</v>
      </c>
      <c r="M11" s="71">
        <v>10</v>
      </c>
      <c r="N11" s="153"/>
      <c r="O11" s="80">
        <v>9</v>
      </c>
      <c r="P11" s="97"/>
      <c r="Q11" s="72">
        <v>9</v>
      </c>
      <c r="R11" s="98">
        <v>10</v>
      </c>
      <c r="S11" s="90"/>
      <c r="T11" s="80">
        <v>9</v>
      </c>
      <c r="U11" s="71">
        <v>9</v>
      </c>
      <c r="V11" s="90"/>
      <c r="W11" s="80">
        <v>10</v>
      </c>
      <c r="X11" s="80">
        <v>9</v>
      </c>
      <c r="Y11" s="98">
        <v>10</v>
      </c>
      <c r="Z11" s="90"/>
      <c r="AA11" s="80">
        <v>10</v>
      </c>
      <c r="AB11" s="98"/>
      <c r="AC11" s="80">
        <v>10</v>
      </c>
      <c r="AD11" s="90">
        <v>8</v>
      </c>
      <c r="AE11" s="71"/>
      <c r="AF11" s="80">
        <v>10</v>
      </c>
      <c r="AG11" s="77">
        <f t="shared" si="1"/>
        <v>9.631578947368421</v>
      </c>
      <c r="AH11" s="36">
        <f t="shared" si="2"/>
        <v>10</v>
      </c>
      <c r="AI11" s="8">
        <v>9</v>
      </c>
      <c r="AJ11" s="36">
        <v>10</v>
      </c>
      <c r="AK11" s="294">
        <f t="shared" si="4"/>
        <v>9.666666666666666</v>
      </c>
      <c r="AL11" s="403">
        <v>1</v>
      </c>
      <c r="AM11" s="403">
        <v>1</v>
      </c>
      <c r="AN11" s="401">
        <f t="shared" si="3"/>
        <v>2</v>
      </c>
    </row>
    <row r="12" spans="1:40" ht="12.75">
      <c r="A12" s="3">
        <f t="shared" si="0"/>
        <v>9.842105263157896</v>
      </c>
      <c r="B12" s="37">
        <v>10</v>
      </c>
      <c r="C12" s="2" t="s">
        <v>164</v>
      </c>
      <c r="D12" s="118" t="s">
        <v>95</v>
      </c>
      <c r="E12" s="71">
        <v>10</v>
      </c>
      <c r="F12" s="93">
        <v>10</v>
      </c>
      <c r="G12" s="71">
        <v>10</v>
      </c>
      <c r="H12" s="153"/>
      <c r="I12" s="93">
        <v>10</v>
      </c>
      <c r="J12" s="71">
        <v>10</v>
      </c>
      <c r="K12" s="153"/>
      <c r="L12" s="93">
        <v>10</v>
      </c>
      <c r="M12" s="71">
        <v>10</v>
      </c>
      <c r="N12" s="153"/>
      <c r="O12" s="80">
        <v>10</v>
      </c>
      <c r="P12" s="97"/>
      <c r="Q12" s="206">
        <v>9</v>
      </c>
      <c r="R12" s="97">
        <v>10</v>
      </c>
      <c r="S12" s="89"/>
      <c r="T12" s="80">
        <v>9</v>
      </c>
      <c r="U12" s="71">
        <v>10</v>
      </c>
      <c r="V12" s="90"/>
      <c r="W12" s="80">
        <v>9</v>
      </c>
      <c r="X12" s="80">
        <v>10</v>
      </c>
      <c r="Y12" s="98">
        <v>10</v>
      </c>
      <c r="Z12" s="90"/>
      <c r="AA12" s="206">
        <v>10</v>
      </c>
      <c r="AB12" s="98"/>
      <c r="AC12" s="80">
        <v>10</v>
      </c>
      <c r="AD12" s="90">
        <v>10</v>
      </c>
      <c r="AE12" s="71"/>
      <c r="AF12" s="80">
        <v>10</v>
      </c>
      <c r="AG12" s="77">
        <f t="shared" si="1"/>
        <v>9.842105263157896</v>
      </c>
      <c r="AH12" s="36">
        <f t="shared" si="2"/>
        <v>10</v>
      </c>
      <c r="AI12" s="8">
        <v>10</v>
      </c>
      <c r="AJ12" s="36">
        <v>10</v>
      </c>
      <c r="AK12" s="294">
        <f t="shared" si="4"/>
        <v>10</v>
      </c>
      <c r="AL12" s="403">
        <v>1</v>
      </c>
      <c r="AM12" s="403">
        <v>1</v>
      </c>
      <c r="AN12" s="401">
        <f t="shared" si="3"/>
        <v>2</v>
      </c>
    </row>
    <row r="13" spans="1:40" ht="12.75">
      <c r="A13" s="3">
        <f t="shared" si="0"/>
        <v>9</v>
      </c>
      <c r="B13" s="37">
        <v>11</v>
      </c>
      <c r="C13" s="2" t="s">
        <v>165</v>
      </c>
      <c r="D13" s="118" t="s">
        <v>97</v>
      </c>
      <c r="E13" s="71">
        <v>10</v>
      </c>
      <c r="F13" s="93">
        <v>10</v>
      </c>
      <c r="G13" s="71">
        <v>10</v>
      </c>
      <c r="H13" s="153"/>
      <c r="I13" s="93">
        <v>8</v>
      </c>
      <c r="J13" s="71">
        <v>10</v>
      </c>
      <c r="K13" s="153"/>
      <c r="L13" s="93">
        <v>8</v>
      </c>
      <c r="M13" s="71">
        <v>8</v>
      </c>
      <c r="N13" s="153"/>
      <c r="O13" s="80">
        <v>9</v>
      </c>
      <c r="P13" s="97"/>
      <c r="Q13" s="206">
        <v>9</v>
      </c>
      <c r="R13" s="97">
        <v>10</v>
      </c>
      <c r="S13" s="89"/>
      <c r="T13" s="80">
        <v>7</v>
      </c>
      <c r="U13" s="71">
        <v>9</v>
      </c>
      <c r="V13" s="90"/>
      <c r="W13" s="80">
        <v>9</v>
      </c>
      <c r="X13" s="80">
        <v>9</v>
      </c>
      <c r="Y13" s="98">
        <v>8</v>
      </c>
      <c r="Z13" s="90"/>
      <c r="AA13" s="80">
        <v>10</v>
      </c>
      <c r="AB13" s="98"/>
      <c r="AC13" s="80">
        <v>9</v>
      </c>
      <c r="AD13" s="90">
        <v>8</v>
      </c>
      <c r="AE13" s="71"/>
      <c r="AF13" s="80">
        <v>10</v>
      </c>
      <c r="AG13" s="77">
        <f t="shared" si="1"/>
        <v>9</v>
      </c>
      <c r="AH13" s="36">
        <f t="shared" si="2"/>
        <v>9</v>
      </c>
      <c r="AI13" s="8">
        <v>7</v>
      </c>
      <c r="AJ13" s="36">
        <v>9</v>
      </c>
      <c r="AK13" s="294">
        <f t="shared" si="4"/>
        <v>8.333333333333334</v>
      </c>
      <c r="AL13" s="403">
        <v>1</v>
      </c>
      <c r="AM13" s="403">
        <v>1</v>
      </c>
      <c r="AN13" s="401">
        <f t="shared" si="3"/>
        <v>2</v>
      </c>
    </row>
    <row r="14" spans="1:40" ht="12.75">
      <c r="A14" s="3">
        <f t="shared" si="0"/>
        <v>8</v>
      </c>
      <c r="B14" s="37">
        <v>12</v>
      </c>
      <c r="C14" s="2" t="s">
        <v>166</v>
      </c>
      <c r="D14" s="118" t="s">
        <v>90</v>
      </c>
      <c r="E14" s="71">
        <v>10</v>
      </c>
      <c r="F14" s="93">
        <v>9</v>
      </c>
      <c r="G14" s="71">
        <v>10</v>
      </c>
      <c r="H14" s="153"/>
      <c r="I14" s="220">
        <v>6</v>
      </c>
      <c r="J14" s="207">
        <v>1</v>
      </c>
      <c r="K14" s="153">
        <v>7</v>
      </c>
      <c r="L14" s="93">
        <v>10</v>
      </c>
      <c r="M14" s="207">
        <v>7</v>
      </c>
      <c r="N14" s="287"/>
      <c r="O14" s="80">
        <v>7</v>
      </c>
      <c r="P14" s="97"/>
      <c r="Q14" s="206">
        <v>7</v>
      </c>
      <c r="R14" s="97">
        <v>9</v>
      </c>
      <c r="S14" s="89"/>
      <c r="T14" s="80">
        <v>7</v>
      </c>
      <c r="U14" s="71">
        <v>7</v>
      </c>
      <c r="V14" s="90"/>
      <c r="W14" s="80">
        <v>9</v>
      </c>
      <c r="X14" s="80">
        <v>9</v>
      </c>
      <c r="Y14" s="98">
        <v>9</v>
      </c>
      <c r="Z14" s="90"/>
      <c r="AA14" s="80">
        <v>9</v>
      </c>
      <c r="AB14" s="98"/>
      <c r="AC14" s="80">
        <v>9</v>
      </c>
      <c r="AD14" s="90">
        <v>8</v>
      </c>
      <c r="AE14" s="71"/>
      <c r="AF14" s="80">
        <v>10</v>
      </c>
      <c r="AG14" s="77">
        <f t="shared" si="1"/>
        <v>8</v>
      </c>
      <c r="AH14" s="36">
        <f t="shared" si="2"/>
        <v>8</v>
      </c>
      <c r="AI14" s="8">
        <v>7</v>
      </c>
      <c r="AJ14" s="36">
        <v>8</v>
      </c>
      <c r="AK14" s="294">
        <f>AVERAGE(AH14:AJ14)</f>
        <v>7.666666666666667</v>
      </c>
      <c r="AL14" s="403"/>
      <c r="AM14" s="403">
        <v>0.9</v>
      </c>
      <c r="AN14" s="401">
        <f t="shared" si="3"/>
        <v>0.9</v>
      </c>
    </row>
    <row r="15" spans="1:40" ht="12.75">
      <c r="A15" s="3">
        <f t="shared" si="0"/>
        <v>8.947368421052632</v>
      </c>
      <c r="B15" s="37">
        <v>13</v>
      </c>
      <c r="C15" s="37" t="s">
        <v>167</v>
      </c>
      <c r="D15" s="152" t="s">
        <v>96</v>
      </c>
      <c r="E15" s="71">
        <v>8</v>
      </c>
      <c r="F15" s="93">
        <v>9</v>
      </c>
      <c r="G15" s="239">
        <v>10</v>
      </c>
      <c r="H15" s="153"/>
      <c r="I15" s="93">
        <v>9</v>
      </c>
      <c r="J15" s="71">
        <v>10</v>
      </c>
      <c r="K15" s="153"/>
      <c r="L15" s="93">
        <v>9</v>
      </c>
      <c r="M15" s="71">
        <v>10</v>
      </c>
      <c r="N15" s="153"/>
      <c r="O15" s="80">
        <v>9</v>
      </c>
      <c r="P15" s="97"/>
      <c r="Q15" s="80">
        <v>9</v>
      </c>
      <c r="R15" s="305">
        <v>7</v>
      </c>
      <c r="S15" s="295"/>
      <c r="T15" s="80">
        <v>8</v>
      </c>
      <c r="U15" s="71">
        <v>9</v>
      </c>
      <c r="V15" s="90"/>
      <c r="W15" s="80">
        <v>9</v>
      </c>
      <c r="X15" s="80">
        <v>9</v>
      </c>
      <c r="Y15" s="275">
        <v>7</v>
      </c>
      <c r="Z15" s="223"/>
      <c r="AA15" s="80">
        <v>10</v>
      </c>
      <c r="AB15" s="98"/>
      <c r="AC15" s="80">
        <v>9</v>
      </c>
      <c r="AD15" s="90">
        <v>9</v>
      </c>
      <c r="AE15" s="71"/>
      <c r="AF15" s="206">
        <v>10</v>
      </c>
      <c r="AG15" s="77">
        <f t="shared" si="1"/>
        <v>8.947368421052632</v>
      </c>
      <c r="AH15" s="36">
        <f t="shared" si="2"/>
        <v>9</v>
      </c>
      <c r="AI15" s="8">
        <v>9</v>
      </c>
      <c r="AJ15" s="36">
        <v>9</v>
      </c>
      <c r="AK15" s="294">
        <f t="shared" si="4"/>
        <v>9</v>
      </c>
      <c r="AL15" s="403">
        <v>0.8</v>
      </c>
      <c r="AM15" s="403"/>
      <c r="AN15" s="401">
        <f t="shared" si="3"/>
        <v>0.8</v>
      </c>
    </row>
    <row r="16" spans="1:40" ht="13.5" thickBot="1">
      <c r="A16" s="3">
        <f t="shared" si="0"/>
        <v>8.1</v>
      </c>
      <c r="B16" s="113">
        <v>14</v>
      </c>
      <c r="C16" s="113" t="s">
        <v>168</v>
      </c>
      <c r="D16" s="264" t="s">
        <v>89</v>
      </c>
      <c r="E16" s="155">
        <v>9</v>
      </c>
      <c r="F16" s="293">
        <v>6</v>
      </c>
      <c r="G16" s="244">
        <v>9</v>
      </c>
      <c r="H16" s="300"/>
      <c r="I16" s="230">
        <v>7</v>
      </c>
      <c r="J16" s="244">
        <v>10</v>
      </c>
      <c r="K16" s="300"/>
      <c r="L16" s="230">
        <v>9</v>
      </c>
      <c r="M16" s="284">
        <v>7</v>
      </c>
      <c r="N16" s="338"/>
      <c r="O16" s="156">
        <v>9</v>
      </c>
      <c r="P16" s="196"/>
      <c r="Q16" s="156">
        <v>9</v>
      </c>
      <c r="R16" s="360">
        <v>1</v>
      </c>
      <c r="S16" s="290">
        <v>7</v>
      </c>
      <c r="T16" s="156">
        <v>10</v>
      </c>
      <c r="U16" s="284">
        <v>7</v>
      </c>
      <c r="V16" s="290"/>
      <c r="W16" s="156">
        <v>9</v>
      </c>
      <c r="X16" s="156">
        <v>9</v>
      </c>
      <c r="Y16" s="219">
        <v>8</v>
      </c>
      <c r="Z16" s="372"/>
      <c r="AA16" s="288">
        <v>9</v>
      </c>
      <c r="AB16" s="219"/>
      <c r="AC16" s="288">
        <v>9</v>
      </c>
      <c r="AD16" s="290">
        <v>9</v>
      </c>
      <c r="AE16" s="285"/>
      <c r="AF16" s="160">
        <v>9</v>
      </c>
      <c r="AG16" s="163">
        <f t="shared" si="1"/>
        <v>8.1</v>
      </c>
      <c r="AH16" s="159">
        <f t="shared" si="2"/>
        <v>8</v>
      </c>
      <c r="AI16" s="159">
        <v>6</v>
      </c>
      <c r="AJ16" s="159">
        <v>6</v>
      </c>
      <c r="AK16" s="215">
        <f t="shared" si="4"/>
        <v>6.666666666666667</v>
      </c>
      <c r="AL16" s="404">
        <v>1</v>
      </c>
      <c r="AM16" s="404">
        <v>1</v>
      </c>
      <c r="AN16" s="405">
        <f t="shared" si="3"/>
        <v>2</v>
      </c>
    </row>
    <row r="17" spans="1:40" ht="12.75">
      <c r="A17" s="3">
        <f t="shared" si="0"/>
        <v>9.842105263157896</v>
      </c>
      <c r="B17" s="37">
        <v>15</v>
      </c>
      <c r="C17" s="37" t="s">
        <v>169</v>
      </c>
      <c r="D17" s="152" t="s">
        <v>361</v>
      </c>
      <c r="E17" s="69">
        <v>10</v>
      </c>
      <c r="F17" s="266">
        <v>10</v>
      </c>
      <c r="G17" s="283">
        <v>10</v>
      </c>
      <c r="H17" s="301"/>
      <c r="I17" s="302">
        <v>9</v>
      </c>
      <c r="J17" s="114">
        <v>10</v>
      </c>
      <c r="K17" s="299"/>
      <c r="L17" s="117">
        <v>10</v>
      </c>
      <c r="M17" s="96">
        <v>10</v>
      </c>
      <c r="N17" s="88"/>
      <c r="O17" s="232">
        <v>10</v>
      </c>
      <c r="P17" s="116"/>
      <c r="Q17" s="272">
        <v>10</v>
      </c>
      <c r="R17" s="116">
        <v>10</v>
      </c>
      <c r="S17" s="119"/>
      <c r="T17" s="272">
        <v>10</v>
      </c>
      <c r="U17" s="114">
        <v>10</v>
      </c>
      <c r="V17" s="371"/>
      <c r="W17" s="117">
        <v>9</v>
      </c>
      <c r="X17" s="272">
        <v>10</v>
      </c>
      <c r="Y17" s="114">
        <v>9</v>
      </c>
      <c r="Z17" s="371"/>
      <c r="AA17" s="117">
        <v>10</v>
      </c>
      <c r="AB17" s="114"/>
      <c r="AC17" s="272">
        <v>10</v>
      </c>
      <c r="AD17" s="241">
        <v>10</v>
      </c>
      <c r="AE17" s="114"/>
      <c r="AF17" s="272">
        <v>10</v>
      </c>
      <c r="AG17" s="77">
        <f t="shared" si="1"/>
        <v>9.842105263157896</v>
      </c>
      <c r="AH17" s="36">
        <f aca="true" t="shared" si="5" ref="AH17:AH31">ROUND(AG17,0)</f>
        <v>10</v>
      </c>
      <c r="AI17" s="36">
        <v>10</v>
      </c>
      <c r="AJ17" s="36">
        <v>10</v>
      </c>
      <c r="AK17" s="294">
        <f t="shared" si="4"/>
        <v>10</v>
      </c>
      <c r="AL17" s="402">
        <v>1</v>
      </c>
      <c r="AM17" s="402">
        <v>1</v>
      </c>
      <c r="AN17" s="406">
        <f t="shared" si="3"/>
        <v>2</v>
      </c>
    </row>
    <row r="18" spans="1:40" ht="12.75">
      <c r="A18" s="3">
        <f t="shared" si="0"/>
        <v>6.695652173913044</v>
      </c>
      <c r="B18" s="37">
        <v>16</v>
      </c>
      <c r="C18" s="37" t="s">
        <v>170</v>
      </c>
      <c r="D18" s="152"/>
      <c r="E18" s="69">
        <v>10</v>
      </c>
      <c r="F18" s="266">
        <v>8</v>
      </c>
      <c r="G18" s="207">
        <v>1</v>
      </c>
      <c r="H18" s="287">
        <v>7</v>
      </c>
      <c r="I18" s="220">
        <v>8</v>
      </c>
      <c r="J18" s="71">
        <v>10</v>
      </c>
      <c r="K18" s="153"/>
      <c r="L18" s="206">
        <v>9</v>
      </c>
      <c r="M18" s="366">
        <v>1</v>
      </c>
      <c r="N18" s="367">
        <v>7</v>
      </c>
      <c r="O18" s="232">
        <v>1</v>
      </c>
      <c r="P18" s="74">
        <v>7</v>
      </c>
      <c r="Q18" s="232">
        <v>1</v>
      </c>
      <c r="R18" s="321">
        <v>7</v>
      </c>
      <c r="S18" s="368">
        <v>6</v>
      </c>
      <c r="T18" s="232">
        <v>7</v>
      </c>
      <c r="U18" s="69">
        <v>7</v>
      </c>
      <c r="V18" s="88"/>
      <c r="W18" s="232">
        <v>9</v>
      </c>
      <c r="X18" s="232">
        <v>9</v>
      </c>
      <c r="Y18" s="69">
        <v>10</v>
      </c>
      <c r="Z18" s="88"/>
      <c r="AA18" s="79">
        <v>9</v>
      </c>
      <c r="AB18" s="69"/>
      <c r="AC18" s="232">
        <v>4</v>
      </c>
      <c r="AD18" s="238">
        <v>6</v>
      </c>
      <c r="AE18" s="71"/>
      <c r="AF18" s="206">
        <v>10</v>
      </c>
      <c r="AG18" s="77">
        <f t="shared" si="1"/>
        <v>6.695652173913044</v>
      </c>
      <c r="AH18" s="36">
        <f t="shared" si="5"/>
        <v>7</v>
      </c>
      <c r="AI18" s="36">
        <v>8</v>
      </c>
      <c r="AJ18" s="36">
        <v>5</v>
      </c>
      <c r="AK18" s="294">
        <f t="shared" si="4"/>
        <v>6.666666666666667</v>
      </c>
      <c r="AL18" s="402"/>
      <c r="AM18" s="402"/>
      <c r="AN18" s="406">
        <f t="shared" si="3"/>
        <v>0</v>
      </c>
    </row>
    <row r="19" spans="1:40" ht="12.75">
      <c r="A19" s="3">
        <f t="shared" si="0"/>
        <v>9.894736842105264</v>
      </c>
      <c r="B19" s="37">
        <v>17</v>
      </c>
      <c r="C19" s="37" t="s">
        <v>171</v>
      </c>
      <c r="D19" s="152" t="s">
        <v>93</v>
      </c>
      <c r="E19" s="69">
        <v>10</v>
      </c>
      <c r="F19" s="266">
        <v>9</v>
      </c>
      <c r="G19" s="207">
        <v>10</v>
      </c>
      <c r="H19" s="287"/>
      <c r="I19" s="220">
        <v>10</v>
      </c>
      <c r="J19" s="71">
        <v>10</v>
      </c>
      <c r="K19" s="153"/>
      <c r="L19" s="206">
        <v>10</v>
      </c>
      <c r="M19" s="96">
        <v>10</v>
      </c>
      <c r="N19" s="88"/>
      <c r="O19" s="232">
        <v>10</v>
      </c>
      <c r="P19" s="73"/>
      <c r="Q19" s="80">
        <v>10</v>
      </c>
      <c r="R19" s="74">
        <v>10</v>
      </c>
      <c r="S19" s="87"/>
      <c r="T19" s="232">
        <v>10</v>
      </c>
      <c r="U19" s="69">
        <v>10</v>
      </c>
      <c r="V19" s="88"/>
      <c r="W19" s="79">
        <v>10</v>
      </c>
      <c r="X19" s="232">
        <v>10</v>
      </c>
      <c r="Y19" s="71">
        <v>10</v>
      </c>
      <c r="Z19" s="90"/>
      <c r="AA19" s="80">
        <v>10</v>
      </c>
      <c r="AB19" s="69"/>
      <c r="AC19" s="232">
        <v>10</v>
      </c>
      <c r="AD19" s="238">
        <v>9</v>
      </c>
      <c r="AE19" s="71"/>
      <c r="AF19" s="80">
        <v>10</v>
      </c>
      <c r="AG19" s="77">
        <f t="shared" si="1"/>
        <v>9.894736842105264</v>
      </c>
      <c r="AH19" s="8">
        <f t="shared" si="5"/>
        <v>10</v>
      </c>
      <c r="AI19" s="36">
        <v>9</v>
      </c>
      <c r="AJ19" s="36">
        <v>10</v>
      </c>
      <c r="AK19" s="294">
        <f t="shared" si="4"/>
        <v>9.666666666666666</v>
      </c>
      <c r="AL19" s="402">
        <v>0.9</v>
      </c>
      <c r="AM19" s="402">
        <v>1</v>
      </c>
      <c r="AN19" s="407">
        <f t="shared" si="3"/>
        <v>1.9</v>
      </c>
    </row>
    <row r="20" spans="1:40" ht="12.75">
      <c r="A20" s="3">
        <f t="shared" si="0"/>
        <v>7.45</v>
      </c>
      <c r="B20" s="37">
        <v>18</v>
      </c>
      <c r="C20" s="37" t="s">
        <v>172</v>
      </c>
      <c r="D20" s="152"/>
      <c r="E20" s="71">
        <v>9</v>
      </c>
      <c r="F20" s="266">
        <v>6</v>
      </c>
      <c r="G20" s="207">
        <v>9</v>
      </c>
      <c r="H20" s="287"/>
      <c r="I20" s="220">
        <v>6</v>
      </c>
      <c r="J20" s="71">
        <v>10</v>
      </c>
      <c r="K20" s="153"/>
      <c r="L20" s="80">
        <v>9</v>
      </c>
      <c r="M20" s="275">
        <v>1</v>
      </c>
      <c r="N20" s="298">
        <v>7</v>
      </c>
      <c r="O20" s="232">
        <v>5</v>
      </c>
      <c r="P20" s="73"/>
      <c r="Q20" s="206">
        <v>4</v>
      </c>
      <c r="R20" s="73">
        <v>10</v>
      </c>
      <c r="S20" s="89"/>
      <c r="T20" s="206">
        <v>8</v>
      </c>
      <c r="U20" s="71">
        <v>9</v>
      </c>
      <c r="V20" s="90"/>
      <c r="W20" s="80">
        <v>9</v>
      </c>
      <c r="X20" s="206">
        <v>5</v>
      </c>
      <c r="Y20" s="207">
        <v>7</v>
      </c>
      <c r="Z20" s="223"/>
      <c r="AA20" s="206">
        <v>8</v>
      </c>
      <c r="AB20" s="71"/>
      <c r="AC20" s="79">
        <v>9</v>
      </c>
      <c r="AD20" s="239">
        <v>9</v>
      </c>
      <c r="AE20" s="71"/>
      <c r="AF20" s="80">
        <v>9</v>
      </c>
      <c r="AG20" s="77">
        <f t="shared" si="1"/>
        <v>7.45</v>
      </c>
      <c r="AH20" s="8">
        <f t="shared" si="5"/>
        <v>7</v>
      </c>
      <c r="AI20" s="8">
        <v>6</v>
      </c>
      <c r="AJ20" s="36">
        <v>5</v>
      </c>
      <c r="AK20" s="294">
        <f t="shared" si="4"/>
        <v>6</v>
      </c>
      <c r="AL20" s="403"/>
      <c r="AM20" s="403"/>
      <c r="AN20" s="401">
        <f t="shared" si="3"/>
        <v>0</v>
      </c>
    </row>
    <row r="21" spans="1:40" ht="12.75">
      <c r="A21" s="3">
        <f t="shared" si="0"/>
        <v>8.45</v>
      </c>
      <c r="B21" s="37">
        <v>19</v>
      </c>
      <c r="C21" s="2" t="s">
        <v>173</v>
      </c>
      <c r="D21" s="152"/>
      <c r="E21" s="71">
        <v>10</v>
      </c>
      <c r="F21" s="266">
        <v>9</v>
      </c>
      <c r="G21" s="207">
        <v>9</v>
      </c>
      <c r="H21" s="287"/>
      <c r="I21" s="220">
        <v>9</v>
      </c>
      <c r="J21" s="71">
        <v>10</v>
      </c>
      <c r="K21" s="153"/>
      <c r="L21" s="206">
        <v>10</v>
      </c>
      <c r="M21" s="275">
        <v>7</v>
      </c>
      <c r="N21" s="298"/>
      <c r="O21" s="232">
        <v>10</v>
      </c>
      <c r="P21" s="73">
        <v>1</v>
      </c>
      <c r="Q21" s="206">
        <v>9</v>
      </c>
      <c r="R21" s="73">
        <v>7</v>
      </c>
      <c r="S21" s="89"/>
      <c r="T21" s="206">
        <v>10</v>
      </c>
      <c r="U21" s="71">
        <v>6</v>
      </c>
      <c r="V21" s="90"/>
      <c r="W21" s="80">
        <v>10</v>
      </c>
      <c r="X21" s="206">
        <v>8</v>
      </c>
      <c r="Y21" s="71">
        <v>10</v>
      </c>
      <c r="Z21" s="90"/>
      <c r="AA21" s="206">
        <v>8</v>
      </c>
      <c r="AB21" s="71"/>
      <c r="AC21" s="79">
        <v>8</v>
      </c>
      <c r="AD21" s="245">
        <v>9</v>
      </c>
      <c r="AE21" s="71"/>
      <c r="AF21" s="80">
        <v>9</v>
      </c>
      <c r="AG21" s="77">
        <f t="shared" si="1"/>
        <v>8.45</v>
      </c>
      <c r="AH21" s="8">
        <f t="shared" si="5"/>
        <v>8</v>
      </c>
      <c r="AI21" s="8">
        <v>9</v>
      </c>
      <c r="AJ21" s="36">
        <v>9</v>
      </c>
      <c r="AK21" s="294">
        <f t="shared" si="4"/>
        <v>8.666666666666666</v>
      </c>
      <c r="AL21" s="403"/>
      <c r="AM21" s="403"/>
      <c r="AN21" s="401">
        <f t="shared" si="3"/>
        <v>0</v>
      </c>
    </row>
    <row r="22" spans="1:40" ht="12.75">
      <c r="A22" s="3">
        <f t="shared" si="0"/>
        <v>7.904761904761905</v>
      </c>
      <c r="B22" s="37">
        <v>20</v>
      </c>
      <c r="C22" s="37" t="s">
        <v>174</v>
      </c>
      <c r="D22" s="152"/>
      <c r="E22" s="71">
        <v>9</v>
      </c>
      <c r="F22" s="266">
        <v>9</v>
      </c>
      <c r="G22" s="207">
        <v>10</v>
      </c>
      <c r="H22" s="287"/>
      <c r="I22" s="220">
        <v>8</v>
      </c>
      <c r="J22" s="71">
        <v>10</v>
      </c>
      <c r="K22" s="153"/>
      <c r="L22" s="80">
        <v>9</v>
      </c>
      <c r="M22" s="275">
        <v>7</v>
      </c>
      <c r="N22" s="298"/>
      <c r="O22" s="232">
        <v>8</v>
      </c>
      <c r="P22" s="73"/>
      <c r="Q22" s="206">
        <v>8</v>
      </c>
      <c r="R22" s="73">
        <v>10</v>
      </c>
      <c r="S22" s="89"/>
      <c r="T22" s="206">
        <v>8</v>
      </c>
      <c r="U22" s="207">
        <v>1</v>
      </c>
      <c r="V22" s="223">
        <v>7</v>
      </c>
      <c r="W22" s="206">
        <v>10</v>
      </c>
      <c r="X22" s="206">
        <v>9</v>
      </c>
      <c r="Y22" s="370">
        <v>1</v>
      </c>
      <c r="Z22" s="420">
        <v>8</v>
      </c>
      <c r="AA22" s="80">
        <v>10</v>
      </c>
      <c r="AB22" s="71"/>
      <c r="AC22" s="79">
        <v>9</v>
      </c>
      <c r="AD22" s="239">
        <v>6</v>
      </c>
      <c r="AE22" s="71"/>
      <c r="AF22" s="206">
        <v>9</v>
      </c>
      <c r="AG22" s="77">
        <f t="shared" si="1"/>
        <v>7.904761904761905</v>
      </c>
      <c r="AH22" s="8">
        <f t="shared" si="5"/>
        <v>8</v>
      </c>
      <c r="AI22" s="8">
        <v>7</v>
      </c>
      <c r="AJ22" s="36">
        <v>5</v>
      </c>
      <c r="AK22" s="294">
        <f t="shared" si="4"/>
        <v>6.666666666666667</v>
      </c>
      <c r="AL22" s="403"/>
      <c r="AM22" s="403"/>
      <c r="AN22" s="401">
        <f t="shared" si="3"/>
        <v>0</v>
      </c>
    </row>
    <row r="23" spans="1:40" ht="12.75">
      <c r="A23" s="3">
        <f t="shared" si="0"/>
        <v>9.368421052631579</v>
      </c>
      <c r="B23" s="37">
        <v>21</v>
      </c>
      <c r="C23" s="37" t="s">
        <v>175</v>
      </c>
      <c r="D23" s="152"/>
      <c r="E23" s="71">
        <v>10</v>
      </c>
      <c r="F23" s="266">
        <v>9</v>
      </c>
      <c r="G23" s="207">
        <v>10</v>
      </c>
      <c r="H23" s="287"/>
      <c r="I23" s="220">
        <v>10</v>
      </c>
      <c r="J23" s="71">
        <v>10</v>
      </c>
      <c r="K23" s="153"/>
      <c r="L23" s="206">
        <v>9</v>
      </c>
      <c r="M23" s="98">
        <v>10</v>
      </c>
      <c r="N23" s="88"/>
      <c r="O23" s="232">
        <v>9</v>
      </c>
      <c r="P23" s="73"/>
      <c r="Q23" s="206">
        <v>8</v>
      </c>
      <c r="R23" s="73">
        <v>10</v>
      </c>
      <c r="S23" s="89"/>
      <c r="T23" s="206">
        <v>9</v>
      </c>
      <c r="U23" s="71">
        <v>10</v>
      </c>
      <c r="V23" s="90"/>
      <c r="W23" s="80">
        <v>10</v>
      </c>
      <c r="X23" s="206">
        <v>7</v>
      </c>
      <c r="Y23" s="71">
        <v>10</v>
      </c>
      <c r="Z23" s="90"/>
      <c r="AA23" s="206">
        <v>10</v>
      </c>
      <c r="AB23" s="71"/>
      <c r="AC23" s="79">
        <v>9</v>
      </c>
      <c r="AD23" s="239">
        <v>9</v>
      </c>
      <c r="AE23" s="71"/>
      <c r="AF23" s="80">
        <v>9</v>
      </c>
      <c r="AG23" s="77">
        <f t="shared" si="1"/>
        <v>9.368421052631579</v>
      </c>
      <c r="AH23" s="8">
        <f t="shared" si="5"/>
        <v>9</v>
      </c>
      <c r="AI23" s="8">
        <v>9</v>
      </c>
      <c r="AJ23" s="36">
        <v>9</v>
      </c>
      <c r="AK23" s="294">
        <f t="shared" si="4"/>
        <v>9</v>
      </c>
      <c r="AL23" s="403"/>
      <c r="AM23" s="403"/>
      <c r="AN23" s="401">
        <f t="shared" si="3"/>
        <v>0</v>
      </c>
    </row>
    <row r="24" spans="1:40" ht="12.75">
      <c r="A24" s="3">
        <f t="shared" si="0"/>
        <v>8.523809523809524</v>
      </c>
      <c r="B24" s="37">
        <v>22</v>
      </c>
      <c r="C24" s="37" t="s">
        <v>176</v>
      </c>
      <c r="D24" s="152"/>
      <c r="E24" s="71">
        <v>10</v>
      </c>
      <c r="F24" s="266">
        <v>10</v>
      </c>
      <c r="G24" s="207">
        <v>1</v>
      </c>
      <c r="H24" s="287">
        <v>7</v>
      </c>
      <c r="I24" s="220">
        <v>10</v>
      </c>
      <c r="J24" s="207">
        <v>1</v>
      </c>
      <c r="K24" s="153">
        <v>7</v>
      </c>
      <c r="L24" s="206">
        <v>10</v>
      </c>
      <c r="M24" s="98">
        <v>9</v>
      </c>
      <c r="N24" s="88"/>
      <c r="O24" s="232">
        <v>10</v>
      </c>
      <c r="P24" s="73"/>
      <c r="Q24" s="80">
        <v>10</v>
      </c>
      <c r="R24" s="73">
        <v>9</v>
      </c>
      <c r="S24" s="89"/>
      <c r="T24" s="206">
        <v>9</v>
      </c>
      <c r="U24" s="71">
        <v>9</v>
      </c>
      <c r="V24" s="90"/>
      <c r="W24" s="80">
        <v>10</v>
      </c>
      <c r="X24" s="206">
        <v>9</v>
      </c>
      <c r="Y24" s="71">
        <v>10</v>
      </c>
      <c r="Z24" s="90"/>
      <c r="AA24" s="80">
        <v>9</v>
      </c>
      <c r="AB24" s="71"/>
      <c r="AC24" s="79">
        <v>10</v>
      </c>
      <c r="AD24" s="245">
        <v>10</v>
      </c>
      <c r="AE24" s="71"/>
      <c r="AF24" s="80">
        <v>9</v>
      </c>
      <c r="AG24" s="77">
        <f t="shared" si="1"/>
        <v>8.523809523809524</v>
      </c>
      <c r="AH24" s="8">
        <f t="shared" si="5"/>
        <v>9</v>
      </c>
      <c r="AI24" s="8">
        <v>10</v>
      </c>
      <c r="AJ24" s="36">
        <v>10</v>
      </c>
      <c r="AK24" s="294">
        <f t="shared" si="4"/>
        <v>9.666666666666666</v>
      </c>
      <c r="AL24" s="403"/>
      <c r="AM24" s="403"/>
      <c r="AN24" s="401">
        <f t="shared" si="3"/>
        <v>0</v>
      </c>
    </row>
    <row r="25" spans="1:40" ht="12.75">
      <c r="A25" s="3">
        <f t="shared" si="0"/>
        <v>9.526315789473685</v>
      </c>
      <c r="B25" s="37">
        <v>23</v>
      </c>
      <c r="C25" s="37" t="s">
        <v>177</v>
      </c>
      <c r="D25" s="152" t="s">
        <v>89</v>
      </c>
      <c r="E25" s="71">
        <v>10</v>
      </c>
      <c r="F25" s="266">
        <v>9</v>
      </c>
      <c r="G25" s="207">
        <v>10</v>
      </c>
      <c r="H25" s="287"/>
      <c r="I25" s="220">
        <v>10</v>
      </c>
      <c r="J25" s="71">
        <v>10</v>
      </c>
      <c r="K25" s="153"/>
      <c r="L25" s="206">
        <v>10</v>
      </c>
      <c r="M25" s="98">
        <v>10</v>
      </c>
      <c r="N25" s="88"/>
      <c r="O25" s="232">
        <v>10</v>
      </c>
      <c r="P25" s="73"/>
      <c r="Q25" s="206">
        <v>8</v>
      </c>
      <c r="R25" s="73">
        <v>10</v>
      </c>
      <c r="S25" s="89"/>
      <c r="T25" s="206">
        <v>10</v>
      </c>
      <c r="U25" s="71">
        <v>10</v>
      </c>
      <c r="V25" s="90"/>
      <c r="W25" s="206">
        <v>10</v>
      </c>
      <c r="X25" s="206">
        <v>9</v>
      </c>
      <c r="Y25" s="71">
        <v>10</v>
      </c>
      <c r="Z25" s="90"/>
      <c r="AA25" s="80">
        <v>10</v>
      </c>
      <c r="AB25" s="71"/>
      <c r="AC25" s="79">
        <v>9</v>
      </c>
      <c r="AD25" s="245">
        <v>9</v>
      </c>
      <c r="AE25" s="207"/>
      <c r="AF25" s="206">
        <v>7</v>
      </c>
      <c r="AG25" s="77">
        <f t="shared" si="1"/>
        <v>9.526315789473685</v>
      </c>
      <c r="AH25" s="8">
        <f t="shared" si="5"/>
        <v>10</v>
      </c>
      <c r="AI25" s="8">
        <v>9</v>
      </c>
      <c r="AJ25" s="36">
        <v>10</v>
      </c>
      <c r="AK25" s="294">
        <f t="shared" si="4"/>
        <v>9.666666666666666</v>
      </c>
      <c r="AL25" s="403">
        <v>1</v>
      </c>
      <c r="AM25" s="403">
        <v>1</v>
      </c>
      <c r="AN25" s="401">
        <f t="shared" si="3"/>
        <v>2</v>
      </c>
    </row>
    <row r="26" spans="1:40" ht="12.75">
      <c r="A26" s="3">
        <f t="shared" si="0"/>
        <v>9.052631578947368</v>
      </c>
      <c r="B26" s="37">
        <v>24</v>
      </c>
      <c r="C26" s="37" t="s">
        <v>178</v>
      </c>
      <c r="D26" s="152"/>
      <c r="E26" s="71">
        <v>10</v>
      </c>
      <c r="F26" s="266">
        <v>7</v>
      </c>
      <c r="G26" s="207">
        <v>10</v>
      </c>
      <c r="H26" s="287"/>
      <c r="I26" s="220">
        <v>10</v>
      </c>
      <c r="J26" s="71">
        <v>8</v>
      </c>
      <c r="K26" s="153"/>
      <c r="L26" s="80">
        <v>9</v>
      </c>
      <c r="M26" s="98">
        <v>9</v>
      </c>
      <c r="N26" s="88"/>
      <c r="O26" s="232">
        <v>9</v>
      </c>
      <c r="P26" s="73"/>
      <c r="Q26" s="206">
        <v>10</v>
      </c>
      <c r="R26" s="73">
        <v>10</v>
      </c>
      <c r="S26" s="89"/>
      <c r="T26" s="206">
        <v>9</v>
      </c>
      <c r="U26" s="207">
        <v>7</v>
      </c>
      <c r="V26" s="223"/>
      <c r="W26" s="206">
        <v>10</v>
      </c>
      <c r="X26" s="206">
        <v>9</v>
      </c>
      <c r="Y26" s="207">
        <v>7</v>
      </c>
      <c r="Z26" s="223"/>
      <c r="AA26" s="206">
        <v>10</v>
      </c>
      <c r="AB26" s="71"/>
      <c r="AC26" s="79">
        <v>9</v>
      </c>
      <c r="AD26" s="239">
        <v>9</v>
      </c>
      <c r="AE26" s="71"/>
      <c r="AF26" s="80">
        <v>10</v>
      </c>
      <c r="AG26" s="77">
        <f t="shared" si="1"/>
        <v>9.052631578947368</v>
      </c>
      <c r="AH26" s="8">
        <f t="shared" si="5"/>
        <v>9</v>
      </c>
      <c r="AI26" s="8">
        <v>9</v>
      </c>
      <c r="AJ26" s="36">
        <v>9</v>
      </c>
      <c r="AK26" s="294">
        <f t="shared" si="4"/>
        <v>9</v>
      </c>
      <c r="AL26" s="403"/>
      <c r="AM26" s="403"/>
      <c r="AN26" s="401">
        <f t="shared" si="3"/>
        <v>0</v>
      </c>
    </row>
    <row r="27" spans="1:40" ht="12.75">
      <c r="A27" s="3">
        <f t="shared" si="0"/>
        <v>9.052631578947368</v>
      </c>
      <c r="B27" s="37">
        <v>25</v>
      </c>
      <c r="C27" s="37" t="s">
        <v>179</v>
      </c>
      <c r="D27" s="152" t="s">
        <v>362</v>
      </c>
      <c r="E27" s="71">
        <v>10</v>
      </c>
      <c r="F27" s="266">
        <v>7</v>
      </c>
      <c r="G27" s="207">
        <v>10</v>
      </c>
      <c r="H27" s="287"/>
      <c r="I27" s="220">
        <v>9</v>
      </c>
      <c r="J27" s="71">
        <v>10</v>
      </c>
      <c r="K27" s="153"/>
      <c r="L27" s="206">
        <v>9</v>
      </c>
      <c r="M27" s="98">
        <v>10</v>
      </c>
      <c r="N27" s="88"/>
      <c r="O27" s="232">
        <v>9</v>
      </c>
      <c r="P27" s="73"/>
      <c r="Q27" s="206">
        <v>9</v>
      </c>
      <c r="R27" s="73">
        <v>10</v>
      </c>
      <c r="S27" s="89"/>
      <c r="T27" s="206">
        <v>9</v>
      </c>
      <c r="U27" s="71">
        <v>10</v>
      </c>
      <c r="V27" s="90"/>
      <c r="W27" s="206">
        <v>9</v>
      </c>
      <c r="X27" s="80">
        <v>9</v>
      </c>
      <c r="Y27" s="71">
        <v>10</v>
      </c>
      <c r="Z27" s="90"/>
      <c r="AA27" s="80">
        <v>9</v>
      </c>
      <c r="AB27" s="71"/>
      <c r="AC27" s="79">
        <v>8</v>
      </c>
      <c r="AD27" s="239">
        <v>9</v>
      </c>
      <c r="AE27" s="71"/>
      <c r="AF27" s="206">
        <v>6</v>
      </c>
      <c r="AG27" s="77">
        <f t="shared" si="1"/>
        <v>9.052631578947368</v>
      </c>
      <c r="AH27" s="8">
        <f t="shared" si="5"/>
        <v>9</v>
      </c>
      <c r="AI27" s="8">
        <v>9</v>
      </c>
      <c r="AJ27" s="36">
        <v>9</v>
      </c>
      <c r="AK27" s="294">
        <f t="shared" si="4"/>
        <v>9</v>
      </c>
      <c r="AL27" s="403">
        <v>0.5</v>
      </c>
      <c r="AM27" s="403">
        <v>0.5</v>
      </c>
      <c r="AN27" s="401">
        <f t="shared" si="3"/>
        <v>1</v>
      </c>
    </row>
    <row r="28" spans="1:40" ht="12.75">
      <c r="A28" s="3">
        <f t="shared" si="0"/>
        <v>9.210526315789474</v>
      </c>
      <c r="B28" s="37">
        <v>26</v>
      </c>
      <c r="C28" s="2" t="s">
        <v>180</v>
      </c>
      <c r="D28" s="152"/>
      <c r="E28" s="71">
        <v>10</v>
      </c>
      <c r="F28" s="266">
        <v>9</v>
      </c>
      <c r="G28" s="207">
        <v>10</v>
      </c>
      <c r="H28" s="287"/>
      <c r="I28" s="220">
        <v>10</v>
      </c>
      <c r="J28" s="71">
        <v>10</v>
      </c>
      <c r="K28" s="153"/>
      <c r="L28" s="80">
        <v>9</v>
      </c>
      <c r="M28" s="98">
        <v>10</v>
      </c>
      <c r="N28" s="88"/>
      <c r="O28" s="232">
        <v>9</v>
      </c>
      <c r="P28" s="73"/>
      <c r="Q28" s="206">
        <v>9</v>
      </c>
      <c r="R28" s="73">
        <v>10</v>
      </c>
      <c r="S28" s="89"/>
      <c r="T28" s="206">
        <v>8</v>
      </c>
      <c r="U28" s="71">
        <v>10</v>
      </c>
      <c r="V28" s="90"/>
      <c r="W28" s="206">
        <v>8</v>
      </c>
      <c r="X28" s="206">
        <v>8</v>
      </c>
      <c r="Y28" s="71">
        <v>10</v>
      </c>
      <c r="Z28" s="90"/>
      <c r="AA28" s="206">
        <v>8</v>
      </c>
      <c r="AB28" s="71"/>
      <c r="AC28" s="79">
        <v>8</v>
      </c>
      <c r="AD28" s="239">
        <v>9</v>
      </c>
      <c r="AE28" s="71"/>
      <c r="AF28" s="80">
        <v>10</v>
      </c>
      <c r="AG28" s="77">
        <f t="shared" si="1"/>
        <v>9.210526315789474</v>
      </c>
      <c r="AH28" s="8">
        <f t="shared" si="5"/>
        <v>9</v>
      </c>
      <c r="AI28" s="8">
        <v>8</v>
      </c>
      <c r="AJ28" s="36">
        <v>6</v>
      </c>
      <c r="AK28" s="294">
        <f t="shared" si="4"/>
        <v>7.666666666666667</v>
      </c>
      <c r="AL28" s="403"/>
      <c r="AM28" s="403"/>
      <c r="AN28" s="401">
        <f t="shared" si="3"/>
        <v>0</v>
      </c>
    </row>
    <row r="29" spans="1:40" ht="12.75">
      <c r="A29" s="3">
        <f t="shared" si="0"/>
        <v>9.526315789473685</v>
      </c>
      <c r="B29" s="37">
        <v>27</v>
      </c>
      <c r="C29" s="2" t="s">
        <v>181</v>
      </c>
      <c r="D29" s="152" t="s">
        <v>87</v>
      </c>
      <c r="E29" s="71">
        <v>10</v>
      </c>
      <c r="F29" s="266">
        <v>10</v>
      </c>
      <c r="G29" s="207">
        <v>10</v>
      </c>
      <c r="H29" s="287"/>
      <c r="I29" s="220">
        <v>10</v>
      </c>
      <c r="J29" s="71">
        <v>10</v>
      </c>
      <c r="K29" s="153"/>
      <c r="L29" s="80">
        <v>9</v>
      </c>
      <c r="M29" s="98">
        <v>10</v>
      </c>
      <c r="N29" s="88"/>
      <c r="O29" s="232">
        <v>9</v>
      </c>
      <c r="P29" s="73"/>
      <c r="Q29" s="206">
        <v>9</v>
      </c>
      <c r="R29" s="73">
        <v>10</v>
      </c>
      <c r="S29" s="89"/>
      <c r="T29" s="206">
        <v>9</v>
      </c>
      <c r="U29" s="71">
        <v>10</v>
      </c>
      <c r="V29" s="90"/>
      <c r="W29" s="206">
        <v>9</v>
      </c>
      <c r="X29" s="206">
        <v>9</v>
      </c>
      <c r="Y29" s="71">
        <v>10</v>
      </c>
      <c r="Z29" s="90"/>
      <c r="AA29" s="206">
        <v>9</v>
      </c>
      <c r="AB29" s="71"/>
      <c r="AC29" s="79">
        <v>9</v>
      </c>
      <c r="AD29" s="239">
        <v>9</v>
      </c>
      <c r="AE29" s="71"/>
      <c r="AF29" s="80">
        <v>10</v>
      </c>
      <c r="AG29" s="77">
        <f t="shared" si="1"/>
        <v>9.526315789473685</v>
      </c>
      <c r="AH29" s="8">
        <f t="shared" si="5"/>
        <v>10</v>
      </c>
      <c r="AI29" s="8">
        <v>9</v>
      </c>
      <c r="AJ29" s="36">
        <v>10</v>
      </c>
      <c r="AK29" s="294">
        <f t="shared" si="4"/>
        <v>9.666666666666666</v>
      </c>
      <c r="AL29" s="403">
        <v>1</v>
      </c>
      <c r="AM29" s="403">
        <v>1</v>
      </c>
      <c r="AN29" s="401">
        <f t="shared" si="3"/>
        <v>2</v>
      </c>
    </row>
    <row r="30" spans="1:40" ht="12.75">
      <c r="A30" s="3">
        <f t="shared" si="0"/>
        <v>8.85</v>
      </c>
      <c r="B30" s="37">
        <v>28</v>
      </c>
      <c r="C30" s="2" t="s">
        <v>182</v>
      </c>
      <c r="D30" s="152"/>
      <c r="E30" s="71">
        <v>10</v>
      </c>
      <c r="F30" s="266">
        <v>9</v>
      </c>
      <c r="G30" s="207">
        <v>9</v>
      </c>
      <c r="H30" s="287"/>
      <c r="I30" s="220">
        <v>9</v>
      </c>
      <c r="J30" s="71">
        <v>10</v>
      </c>
      <c r="K30" s="153"/>
      <c r="L30" s="206">
        <v>10</v>
      </c>
      <c r="M30" s="275">
        <v>7</v>
      </c>
      <c r="N30" s="298"/>
      <c r="O30" s="232">
        <v>10</v>
      </c>
      <c r="P30" s="73">
        <v>1</v>
      </c>
      <c r="Q30" s="206">
        <v>9</v>
      </c>
      <c r="R30" s="73">
        <v>10</v>
      </c>
      <c r="S30" s="89"/>
      <c r="T30" s="206">
        <v>10</v>
      </c>
      <c r="U30" s="71">
        <v>9</v>
      </c>
      <c r="V30" s="90"/>
      <c r="W30" s="80">
        <v>10</v>
      </c>
      <c r="X30" s="206">
        <v>8</v>
      </c>
      <c r="Y30" s="71">
        <v>10</v>
      </c>
      <c r="Z30" s="90"/>
      <c r="AA30" s="206">
        <v>9</v>
      </c>
      <c r="AB30" s="71"/>
      <c r="AC30" s="79">
        <v>9</v>
      </c>
      <c r="AD30" s="245">
        <v>9</v>
      </c>
      <c r="AE30" s="207"/>
      <c r="AF30" s="80">
        <v>9</v>
      </c>
      <c r="AG30" s="77">
        <f t="shared" si="1"/>
        <v>8.85</v>
      </c>
      <c r="AH30" s="8">
        <f t="shared" si="5"/>
        <v>9</v>
      </c>
      <c r="AI30" s="8">
        <v>9</v>
      </c>
      <c r="AJ30" s="36">
        <v>9</v>
      </c>
      <c r="AK30" s="294">
        <f t="shared" si="4"/>
        <v>9</v>
      </c>
      <c r="AL30" s="403"/>
      <c r="AM30" s="403"/>
      <c r="AN30" s="401">
        <f t="shared" si="3"/>
        <v>0</v>
      </c>
    </row>
    <row r="31" spans="1:40" ht="13.5" thickBot="1">
      <c r="A31" s="3">
        <f t="shared" si="0"/>
        <v>6.666666666666667</v>
      </c>
      <c r="B31" s="37">
        <v>29</v>
      </c>
      <c r="C31" s="2" t="s">
        <v>183</v>
      </c>
      <c r="D31" s="243"/>
      <c r="E31" s="155">
        <v>10</v>
      </c>
      <c r="F31" s="266">
        <v>7</v>
      </c>
      <c r="G31" s="207">
        <v>1</v>
      </c>
      <c r="H31" s="287">
        <v>7</v>
      </c>
      <c r="I31" s="220">
        <v>5</v>
      </c>
      <c r="J31" s="285">
        <v>1</v>
      </c>
      <c r="K31" s="300">
        <v>7</v>
      </c>
      <c r="L31" s="324">
        <v>7</v>
      </c>
      <c r="M31" s="360">
        <v>7</v>
      </c>
      <c r="N31" s="364"/>
      <c r="O31" s="232">
        <v>6</v>
      </c>
      <c r="P31" s="158"/>
      <c r="Q31" s="288">
        <v>7</v>
      </c>
      <c r="R31" s="158">
        <v>7</v>
      </c>
      <c r="S31" s="369"/>
      <c r="T31" s="156">
        <v>7</v>
      </c>
      <c r="U31" s="155">
        <v>9</v>
      </c>
      <c r="V31" s="372"/>
      <c r="W31" s="288">
        <v>7</v>
      </c>
      <c r="X31" s="288">
        <v>8</v>
      </c>
      <c r="Y31" s="284">
        <v>7</v>
      </c>
      <c r="Z31" s="290"/>
      <c r="AA31" s="288">
        <v>7</v>
      </c>
      <c r="AB31" s="155"/>
      <c r="AC31" s="419">
        <v>7</v>
      </c>
      <c r="AD31" s="418">
        <v>7</v>
      </c>
      <c r="AE31" s="155"/>
      <c r="AF31" s="156">
        <v>9</v>
      </c>
      <c r="AG31" s="77">
        <f t="shared" si="1"/>
        <v>6.666666666666667</v>
      </c>
      <c r="AH31" s="8">
        <f t="shared" si="5"/>
        <v>7</v>
      </c>
      <c r="AI31" s="8">
        <v>6</v>
      </c>
      <c r="AJ31" s="36">
        <v>6</v>
      </c>
      <c r="AK31" s="294">
        <f t="shared" si="4"/>
        <v>6.333333333333333</v>
      </c>
      <c r="AL31" s="403"/>
      <c r="AM31" s="403"/>
      <c r="AN31" s="401">
        <f t="shared" si="3"/>
        <v>0</v>
      </c>
    </row>
    <row r="32" spans="3:40" s="5" customFormat="1" ht="13.5" thickBot="1">
      <c r="C32" s="428" t="s">
        <v>0</v>
      </c>
      <c r="D32" s="429"/>
      <c r="E32" s="201">
        <f>AVERAGE(E3:E31)</f>
        <v>9.758620689655173</v>
      </c>
      <c r="F32" s="201">
        <f>AVERAGE(F3:F31)</f>
        <v>8.793103448275861</v>
      </c>
      <c r="G32" s="201">
        <f>AVERAGE(G3:G31)</f>
        <v>8.827586206896552</v>
      </c>
      <c r="H32" s="201"/>
      <c r="I32" s="201">
        <f>AVERAGE(I3:I31)</f>
        <v>8.827586206896552</v>
      </c>
      <c r="J32" s="201">
        <f>AVERAGE(J3:J31)</f>
        <v>8.793103448275861</v>
      </c>
      <c r="K32" s="200"/>
      <c r="L32" s="162">
        <f>AVERAGE(L3:L31)</f>
        <v>9.275862068965518</v>
      </c>
      <c r="M32" s="162">
        <f>AVERAGE(M3:M31)</f>
        <v>8.482758620689655</v>
      </c>
      <c r="N32" s="162"/>
      <c r="O32" s="162">
        <f>AVERAGE(O3:O31)</f>
        <v>8.620689655172415</v>
      </c>
      <c r="P32" s="194"/>
      <c r="Q32" s="195">
        <f>AVERAGE(Q3:Q31)</f>
        <v>8.620689655172415</v>
      </c>
      <c r="R32" s="195">
        <f>AVERAGE(R3:R31)</f>
        <v>9.206896551724139</v>
      </c>
      <c r="S32" s="195"/>
      <c r="T32" s="162">
        <f>AVERAGE(T3:T31)</f>
        <v>8.689655172413794</v>
      </c>
      <c r="U32" s="162">
        <f>AVERAGE(U3:U31)</f>
        <v>8.724137931034482</v>
      </c>
      <c r="V32" s="201"/>
      <c r="W32" s="201">
        <f>AVERAGE(W3:W31)</f>
        <v>9.379310344827585</v>
      </c>
      <c r="X32" s="162">
        <f>AVERAGE(X3:X31)</f>
        <v>8.655172413793103</v>
      </c>
      <c r="Y32" s="162">
        <f>AVERAGE(Y3:Y31)</f>
        <v>8.931034482758621</v>
      </c>
      <c r="Z32" s="195"/>
      <c r="AA32" s="195">
        <f>AVERAGE(AA3:AA31)</f>
        <v>9.448275862068966</v>
      </c>
      <c r="AB32" s="161"/>
      <c r="AC32" s="162">
        <f aca="true" t="shared" si="6" ref="AC32:AK32">AVERAGE(AC3:AC31)</f>
        <v>9</v>
      </c>
      <c r="AD32" s="162">
        <f t="shared" si="6"/>
        <v>8.724137931034482</v>
      </c>
      <c r="AE32" s="162"/>
      <c r="AF32" s="276">
        <f>AVERAGE(AF3:AF31)</f>
        <v>9.482758620689655</v>
      </c>
      <c r="AG32" s="83">
        <f t="shared" si="6"/>
        <v>8.922281152656753</v>
      </c>
      <c r="AH32" s="34">
        <f t="shared" si="6"/>
        <v>9.03448275862069</v>
      </c>
      <c r="AI32" s="34">
        <f t="shared" si="6"/>
        <v>8.310344827586206</v>
      </c>
      <c r="AJ32" s="34">
        <f t="shared" si="6"/>
        <v>8.517241379310345</v>
      </c>
      <c r="AK32" s="34">
        <f t="shared" si="6"/>
        <v>8.620689655172411</v>
      </c>
      <c r="AL32" s="408"/>
      <c r="AM32" s="408"/>
      <c r="AN32" s="172">
        <f>SUM(AN3:AN31)</f>
        <v>32.4</v>
      </c>
    </row>
    <row r="33" spans="3:34" s="5" customFormat="1" ht="13.5" thickBot="1">
      <c r="C33" s="6"/>
      <c r="D33" s="167"/>
      <c r="E33" s="421" t="s">
        <v>184</v>
      </c>
      <c r="F33" s="423"/>
      <c r="G33" s="424" t="s">
        <v>185</v>
      </c>
      <c r="H33" s="425"/>
      <c r="I33" s="426"/>
      <c r="J33" s="424" t="s">
        <v>188</v>
      </c>
      <c r="K33" s="425"/>
      <c r="L33" s="426"/>
      <c r="M33" s="421" t="s">
        <v>186</v>
      </c>
      <c r="N33" s="422"/>
      <c r="O33" s="423"/>
      <c r="P33" s="425" t="s">
        <v>126</v>
      </c>
      <c r="Q33" s="426"/>
      <c r="R33" s="424" t="s">
        <v>189</v>
      </c>
      <c r="S33" s="425"/>
      <c r="T33" s="426"/>
      <c r="U33" s="424" t="s">
        <v>190</v>
      </c>
      <c r="V33" s="425"/>
      <c r="W33" s="426"/>
      <c r="X33" s="157" t="s">
        <v>75</v>
      </c>
      <c r="Y33" s="425" t="s">
        <v>191</v>
      </c>
      <c r="Z33" s="425"/>
      <c r="AA33" s="426"/>
      <c r="AB33" s="424" t="s">
        <v>76</v>
      </c>
      <c r="AC33" s="426"/>
      <c r="AD33" s="157" t="s">
        <v>77</v>
      </c>
      <c r="AE33" s="421" t="s">
        <v>308</v>
      </c>
      <c r="AF33" s="423"/>
      <c r="AG33" s="78"/>
      <c r="AH33" s="9"/>
    </row>
    <row r="34" spans="3:34" ht="13.5" thickBot="1">
      <c r="C34" s="4" t="s">
        <v>44</v>
      </c>
      <c r="D34" s="168"/>
      <c r="E34" s="421" t="s">
        <v>22</v>
      </c>
      <c r="F34" s="422"/>
      <c r="G34" s="422"/>
      <c r="H34" s="422"/>
      <c r="I34" s="422"/>
      <c r="J34" s="422"/>
      <c r="K34" s="422"/>
      <c r="L34" s="422"/>
      <c r="M34" s="422"/>
      <c r="N34" s="422"/>
      <c r="O34" s="422"/>
      <c r="P34" s="422"/>
      <c r="Q34" s="422"/>
      <c r="R34" s="422"/>
      <c r="S34" s="422"/>
      <c r="T34" s="422"/>
      <c r="U34" s="422"/>
      <c r="V34" s="422"/>
      <c r="W34" s="422"/>
      <c r="X34" s="422"/>
      <c r="Y34" s="422"/>
      <c r="Z34" s="422"/>
      <c r="AA34" s="422"/>
      <c r="AB34" s="422"/>
      <c r="AC34" s="422"/>
      <c r="AD34" s="422"/>
      <c r="AE34" s="422"/>
      <c r="AF34" s="423"/>
      <c r="AG34" s="61">
        <f>AH34/B31</f>
        <v>1</v>
      </c>
      <c r="AH34" s="8">
        <f>COUNTIF(AH3:AH31,"&gt;3")</f>
        <v>29</v>
      </c>
    </row>
    <row r="35" spans="3:34" ht="12.75">
      <c r="C35" s="4" t="s">
        <v>45</v>
      </c>
      <c r="D35" s="169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236"/>
      <c r="S35" s="236"/>
      <c r="T35" s="236"/>
      <c r="U35" s="60"/>
      <c r="V35" s="60"/>
      <c r="W35" s="60"/>
      <c r="X35" s="60"/>
      <c r="Y35" s="60"/>
      <c r="Z35" s="60"/>
      <c r="AA35" s="60"/>
      <c r="AB35" s="60"/>
      <c r="AC35" s="236"/>
      <c r="AD35" s="60"/>
      <c r="AE35" s="60"/>
      <c r="AF35" s="236"/>
      <c r="AG35" s="35">
        <f>AH35/B31</f>
        <v>1</v>
      </c>
      <c r="AH35" s="8">
        <f>COUNTIF(AH3:AH31,"&gt;6")</f>
        <v>29</v>
      </c>
    </row>
    <row r="37" ht="12.75">
      <c r="C37" t="s">
        <v>194</v>
      </c>
    </row>
    <row r="39" ht="12.75">
      <c r="AH39" s="86"/>
    </row>
  </sheetData>
  <sheetProtection/>
  <mergeCells count="13">
    <mergeCell ref="C1:Q1"/>
    <mergeCell ref="C32:D32"/>
    <mergeCell ref="P33:Q33"/>
    <mergeCell ref="M33:O33"/>
    <mergeCell ref="E33:F33"/>
    <mergeCell ref="J33:L33"/>
    <mergeCell ref="G33:I33"/>
    <mergeCell ref="E34:AF34"/>
    <mergeCell ref="R33:T33"/>
    <mergeCell ref="U33:W33"/>
    <mergeCell ref="Y33:AA33"/>
    <mergeCell ref="AE33:AF33"/>
    <mergeCell ref="AB33:AC33"/>
  </mergeCells>
  <conditionalFormatting sqref="AH3:AI31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AK3:AK31 AG3:AG31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conditionalFormatting sqref="AJ3:AJ31">
    <cfRule type="cellIs" priority="9" dxfId="0" operator="greaterThan" stopIfTrue="1">
      <formula>6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9"/>
  <sheetViews>
    <sheetView zoomScale="95" zoomScaleNormal="95" zoomScalePageLayoutView="0" workbookViewId="0" topLeftCell="B16">
      <selection activeCell="U3" sqref="U3"/>
    </sheetView>
  </sheetViews>
  <sheetFormatPr defaultColWidth="9.00390625" defaultRowHeight="12.75"/>
  <cols>
    <col min="1" max="1" width="4.875" style="0" hidden="1" customWidth="1"/>
    <col min="2" max="2" width="4.375" style="0" customWidth="1"/>
    <col min="3" max="3" width="21.125" style="0" customWidth="1"/>
    <col min="4" max="4" width="8.875" style="0" customWidth="1"/>
    <col min="5" max="11" width="5.25390625" style="0" customWidth="1"/>
    <col min="12" max="16" width="5.875" style="0" customWidth="1"/>
    <col min="17" max="17" width="6.25390625" style="0" customWidth="1"/>
    <col min="18" max="20" width="5.875" style="0" customWidth="1"/>
    <col min="21" max="21" width="6.00390625" style="0" customWidth="1"/>
    <col min="22" max="22" width="9.25390625" style="3" bestFit="1" customWidth="1"/>
    <col min="23" max="23" width="9.25390625" style="10" bestFit="1" customWidth="1"/>
    <col min="24" max="25" width="9.25390625" style="10" customWidth="1"/>
    <col min="27" max="28" width="9.25390625" style="0" bestFit="1" customWidth="1"/>
  </cols>
  <sheetData>
    <row r="1" spans="3:37" ht="13.5" thickBot="1">
      <c r="C1" s="63" t="s">
        <v>203</v>
      </c>
      <c r="D1" s="6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52"/>
      <c r="R1" s="33"/>
      <c r="S1" s="33"/>
      <c r="T1" s="33"/>
      <c r="U1" s="33"/>
      <c r="V1" s="52"/>
      <c r="W1" s="52"/>
      <c r="X1" s="33"/>
      <c r="Y1" s="33"/>
      <c r="Z1" s="33"/>
      <c r="AA1" s="33"/>
      <c r="AB1" s="33"/>
      <c r="AC1" s="33"/>
      <c r="AD1" s="33"/>
      <c r="AE1" s="33"/>
      <c r="AF1" s="53"/>
      <c r="AG1" s="54"/>
      <c r="AJ1" s="14"/>
      <c r="AK1" s="15"/>
    </row>
    <row r="2" spans="2:33" ht="16.5" customHeight="1" thickBot="1">
      <c r="B2" s="233" t="s">
        <v>65</v>
      </c>
      <c r="C2" s="57" t="s">
        <v>26</v>
      </c>
      <c r="D2" s="178" t="s">
        <v>66</v>
      </c>
      <c r="E2" s="179">
        <v>43880</v>
      </c>
      <c r="F2" s="180">
        <v>43887</v>
      </c>
      <c r="G2" s="181">
        <v>43889</v>
      </c>
      <c r="H2" s="94">
        <v>43894</v>
      </c>
      <c r="I2" s="123">
        <v>43901</v>
      </c>
      <c r="J2" s="101">
        <v>43903</v>
      </c>
      <c r="K2" s="101">
        <v>43943</v>
      </c>
      <c r="L2" s="68">
        <v>43946</v>
      </c>
      <c r="M2" s="94">
        <v>43978</v>
      </c>
      <c r="N2" s="123">
        <v>43985</v>
      </c>
      <c r="O2" s="101">
        <v>43992</v>
      </c>
      <c r="P2" s="68">
        <v>44001</v>
      </c>
      <c r="Q2" s="103">
        <v>43999</v>
      </c>
      <c r="R2" s="179">
        <v>44005</v>
      </c>
      <c r="S2" s="180">
        <v>44006</v>
      </c>
      <c r="T2" s="180">
        <v>44011</v>
      </c>
      <c r="U2" s="181">
        <v>44013</v>
      </c>
      <c r="V2" s="58" t="s">
        <v>24</v>
      </c>
      <c r="W2" s="59" t="s">
        <v>84</v>
      </c>
      <c r="X2" s="210" t="s">
        <v>85</v>
      </c>
      <c r="Y2" s="210" t="s">
        <v>117</v>
      </c>
      <c r="Z2" s="33"/>
      <c r="AA2" s="33"/>
      <c r="AB2" s="33"/>
      <c r="AC2" s="33"/>
      <c r="AD2" s="33"/>
      <c r="AE2" s="33"/>
      <c r="AF2" s="33"/>
      <c r="AG2" s="33"/>
    </row>
    <row r="3" spans="1:28" ht="12.75">
      <c r="A3" s="3">
        <f aca="true" t="shared" si="0" ref="A3:A13">V3</f>
        <v>7</v>
      </c>
      <c r="B3" s="2">
        <v>1</v>
      </c>
      <c r="C3" s="37" t="s">
        <v>206</v>
      </c>
      <c r="D3" s="152" t="s">
        <v>105</v>
      </c>
      <c r="E3" s="116" t="s">
        <v>131</v>
      </c>
      <c r="F3" s="332" t="s">
        <v>131</v>
      </c>
      <c r="G3" s="320">
        <v>7</v>
      </c>
      <c r="H3" s="95"/>
      <c r="I3" s="19"/>
      <c r="J3" s="102"/>
      <c r="K3" s="102"/>
      <c r="L3" s="231">
        <v>7</v>
      </c>
      <c r="M3" s="97"/>
      <c r="N3" s="12" t="s">
        <v>131</v>
      </c>
      <c r="O3" s="124"/>
      <c r="P3" s="72">
        <v>9</v>
      </c>
      <c r="Q3" s="295">
        <v>5</v>
      </c>
      <c r="R3" s="116"/>
      <c r="S3" s="332"/>
      <c r="T3" s="332"/>
      <c r="U3" s="115">
        <v>7</v>
      </c>
      <c r="V3" s="77">
        <f aca="true" t="shared" si="1" ref="V3:V13">AVERAGE(E3:U3)</f>
        <v>7</v>
      </c>
      <c r="W3" s="8">
        <f aca="true" t="shared" si="2" ref="W3:W13">ROUND(V3,0)</f>
        <v>7</v>
      </c>
      <c r="X3" s="8">
        <v>6</v>
      </c>
      <c r="Y3" s="211">
        <f aca="true" t="shared" si="3" ref="Y3:Y13">AVERAGE(W3:X3)</f>
        <v>6.5</v>
      </c>
      <c r="Z3" s="20" t="s">
        <v>30</v>
      </c>
      <c r="AA3" s="1">
        <f>COUNTIF(W3:W13,"&gt;8")</f>
        <v>0</v>
      </c>
      <c r="AB3" s="43">
        <f>AA3/$B$13</f>
        <v>0</v>
      </c>
    </row>
    <row r="4" spans="1:28" ht="12.75">
      <c r="A4" s="3">
        <f t="shared" si="0"/>
        <v>8</v>
      </c>
      <c r="B4" s="2">
        <v>2</v>
      </c>
      <c r="C4" s="37" t="s">
        <v>207</v>
      </c>
      <c r="D4" s="152" t="s">
        <v>96</v>
      </c>
      <c r="E4" s="71"/>
      <c r="F4" s="153"/>
      <c r="G4" s="80">
        <v>7</v>
      </c>
      <c r="H4" s="98"/>
      <c r="I4" s="153"/>
      <c r="J4" s="93"/>
      <c r="K4" s="93"/>
      <c r="L4" s="80">
        <v>10</v>
      </c>
      <c r="M4" s="98"/>
      <c r="N4" s="153"/>
      <c r="O4" s="93"/>
      <c r="P4" s="80">
        <v>4</v>
      </c>
      <c r="Q4" s="90">
        <v>9</v>
      </c>
      <c r="R4" s="71"/>
      <c r="S4" s="153"/>
      <c r="T4" s="153" t="s">
        <v>131</v>
      </c>
      <c r="U4" s="72">
        <v>10</v>
      </c>
      <c r="V4" s="77">
        <f t="shared" si="1"/>
        <v>8</v>
      </c>
      <c r="W4" s="8">
        <f t="shared" si="2"/>
        <v>8</v>
      </c>
      <c r="X4" s="8">
        <v>7</v>
      </c>
      <c r="Y4" s="211">
        <f t="shared" si="3"/>
        <v>7.5</v>
      </c>
      <c r="Z4" s="20" t="s">
        <v>31</v>
      </c>
      <c r="AA4" s="44">
        <f>COUNTIF(W3:W13,7)+COUNTIF(W3:W13,8)</f>
        <v>7</v>
      </c>
      <c r="AB4" s="43">
        <f>AA4/$B$13</f>
        <v>0.6363636363636364</v>
      </c>
    </row>
    <row r="5" spans="1:28" ht="12.75">
      <c r="A5" s="3">
        <f t="shared" si="0"/>
        <v>6.8</v>
      </c>
      <c r="B5" s="2">
        <v>3</v>
      </c>
      <c r="C5" s="37" t="s">
        <v>208</v>
      </c>
      <c r="D5" s="152" t="s">
        <v>99</v>
      </c>
      <c r="E5" s="73" t="s">
        <v>131</v>
      </c>
      <c r="F5" s="12"/>
      <c r="G5" s="72">
        <v>9</v>
      </c>
      <c r="H5" s="97"/>
      <c r="I5" s="12"/>
      <c r="J5" s="124"/>
      <c r="K5" s="124"/>
      <c r="L5" s="222">
        <v>6</v>
      </c>
      <c r="M5" s="97"/>
      <c r="N5" s="12"/>
      <c r="O5" s="124"/>
      <c r="P5" s="222">
        <v>6</v>
      </c>
      <c r="Q5" s="90">
        <v>9</v>
      </c>
      <c r="R5" s="73"/>
      <c r="S5" s="12"/>
      <c r="T5" s="12" t="s">
        <v>131</v>
      </c>
      <c r="U5" s="417">
        <v>4</v>
      </c>
      <c r="V5" s="77">
        <f t="shared" si="1"/>
        <v>6.8</v>
      </c>
      <c r="W5" s="8">
        <f t="shared" si="2"/>
        <v>7</v>
      </c>
      <c r="X5" s="8">
        <v>5</v>
      </c>
      <c r="Y5" s="211">
        <f t="shared" si="3"/>
        <v>6</v>
      </c>
      <c r="Z5" s="20" t="s">
        <v>32</v>
      </c>
      <c r="AA5" s="44">
        <f>COUNTIF(W3:W13,4)+COUNTIF(W3:W13,5)+COUNTIF(W3:W13,6)</f>
        <v>4</v>
      </c>
      <c r="AB5" s="43">
        <f>AA5/$B$13</f>
        <v>0.36363636363636365</v>
      </c>
    </row>
    <row r="6" spans="1:28" ht="12.75">
      <c r="A6" s="3">
        <f t="shared" si="0"/>
        <v>7.8</v>
      </c>
      <c r="B6" s="2">
        <v>4</v>
      </c>
      <c r="C6" s="2" t="s">
        <v>209</v>
      </c>
      <c r="D6" s="118" t="s">
        <v>93</v>
      </c>
      <c r="E6" s="73"/>
      <c r="F6" s="12"/>
      <c r="G6" s="72">
        <v>9</v>
      </c>
      <c r="H6" s="97"/>
      <c r="I6" s="12"/>
      <c r="J6" s="124"/>
      <c r="K6" s="124"/>
      <c r="L6" s="80">
        <v>10</v>
      </c>
      <c r="M6" s="97"/>
      <c r="N6" s="12"/>
      <c r="O6" s="124" t="s">
        <v>131</v>
      </c>
      <c r="P6" s="80">
        <v>5</v>
      </c>
      <c r="Q6" s="89">
        <v>6</v>
      </c>
      <c r="R6" s="73"/>
      <c r="S6" s="12"/>
      <c r="T6" s="12"/>
      <c r="U6" s="72">
        <v>9</v>
      </c>
      <c r="V6" s="77">
        <f t="shared" si="1"/>
        <v>7.8</v>
      </c>
      <c r="W6" s="8">
        <f t="shared" si="2"/>
        <v>8</v>
      </c>
      <c r="X6" s="8">
        <v>6</v>
      </c>
      <c r="Y6" s="211">
        <f t="shared" si="3"/>
        <v>7</v>
      </c>
      <c r="Z6" s="20" t="s">
        <v>33</v>
      </c>
      <c r="AA6" s="1">
        <f>COUNTIF(W3:W13,"&lt;4")</f>
        <v>0</v>
      </c>
      <c r="AB6" s="43">
        <f>AA6/$B$13</f>
        <v>0</v>
      </c>
    </row>
    <row r="7" spans="1:28" ht="12.75">
      <c r="A7" s="3">
        <f t="shared" si="0"/>
        <v>5.6</v>
      </c>
      <c r="B7" s="2">
        <v>5</v>
      </c>
      <c r="C7" s="37" t="s">
        <v>210</v>
      </c>
      <c r="D7" s="152" t="s">
        <v>106</v>
      </c>
      <c r="E7" s="73" t="s">
        <v>131</v>
      </c>
      <c r="F7" s="12"/>
      <c r="G7" s="72">
        <v>4</v>
      </c>
      <c r="H7" s="97"/>
      <c r="I7" s="12"/>
      <c r="J7" s="124"/>
      <c r="K7" s="124"/>
      <c r="L7" s="206">
        <v>5</v>
      </c>
      <c r="M7" s="97"/>
      <c r="N7" s="12"/>
      <c r="O7" s="124" t="s">
        <v>131</v>
      </c>
      <c r="P7" s="80">
        <v>7</v>
      </c>
      <c r="Q7" s="89">
        <v>4</v>
      </c>
      <c r="R7" s="73"/>
      <c r="S7" s="12"/>
      <c r="T7" s="12"/>
      <c r="U7" s="72">
        <v>8</v>
      </c>
      <c r="V7" s="77">
        <f t="shared" si="1"/>
        <v>5.6</v>
      </c>
      <c r="W7" s="8">
        <f t="shared" si="2"/>
        <v>6</v>
      </c>
      <c r="X7" s="8">
        <v>7</v>
      </c>
      <c r="Y7" s="211">
        <f t="shared" si="3"/>
        <v>6.5</v>
      </c>
      <c r="Z7" s="122" t="s">
        <v>34</v>
      </c>
      <c r="AA7" s="1">
        <f>B13-SUM(AA3:AA6)</f>
        <v>0</v>
      </c>
      <c r="AB7" s="43">
        <f>AA7/$B$13</f>
        <v>0</v>
      </c>
    </row>
    <row r="8" spans="1:25" ht="12.75">
      <c r="A8" s="3">
        <f t="shared" si="0"/>
        <v>7.4</v>
      </c>
      <c r="B8" s="2">
        <v>6</v>
      </c>
      <c r="C8" s="37" t="s">
        <v>211</v>
      </c>
      <c r="D8" s="152" t="s">
        <v>98</v>
      </c>
      <c r="E8" s="73"/>
      <c r="F8" s="12"/>
      <c r="G8" s="72">
        <v>9</v>
      </c>
      <c r="H8" s="97"/>
      <c r="I8" s="12"/>
      <c r="J8" s="124"/>
      <c r="K8" s="124"/>
      <c r="L8" s="222">
        <v>6</v>
      </c>
      <c r="M8" s="97"/>
      <c r="N8" s="12"/>
      <c r="O8" s="124"/>
      <c r="P8" s="222">
        <v>6</v>
      </c>
      <c r="Q8" s="90">
        <v>6</v>
      </c>
      <c r="R8" s="73"/>
      <c r="S8" s="12"/>
      <c r="T8" s="12"/>
      <c r="U8" s="72">
        <v>10</v>
      </c>
      <c r="V8" s="77">
        <f t="shared" si="1"/>
        <v>7.4</v>
      </c>
      <c r="W8" s="8">
        <v>8</v>
      </c>
      <c r="X8" s="8">
        <v>6</v>
      </c>
      <c r="Y8" s="211">
        <f t="shared" si="3"/>
        <v>7</v>
      </c>
    </row>
    <row r="9" spans="1:25" ht="12.75">
      <c r="A9" s="3">
        <f t="shared" si="0"/>
        <v>6.6</v>
      </c>
      <c r="B9" s="2">
        <v>7</v>
      </c>
      <c r="C9" s="37" t="s">
        <v>212</v>
      </c>
      <c r="D9" s="152" t="s">
        <v>97</v>
      </c>
      <c r="E9" s="73"/>
      <c r="F9" s="12" t="s">
        <v>131</v>
      </c>
      <c r="G9" s="72">
        <v>7</v>
      </c>
      <c r="H9" s="97"/>
      <c r="I9" s="12"/>
      <c r="J9" s="124"/>
      <c r="K9" s="124"/>
      <c r="L9" s="72">
        <v>7</v>
      </c>
      <c r="M9" s="97"/>
      <c r="N9" s="12"/>
      <c r="O9" s="124"/>
      <c r="P9" s="72">
        <v>6</v>
      </c>
      <c r="Q9" s="88">
        <v>8</v>
      </c>
      <c r="R9" s="73"/>
      <c r="S9" s="12"/>
      <c r="T9" s="12"/>
      <c r="U9" s="80">
        <v>5</v>
      </c>
      <c r="V9" s="77">
        <f t="shared" si="1"/>
        <v>6.6</v>
      </c>
      <c r="W9" s="8">
        <f t="shared" si="2"/>
        <v>7</v>
      </c>
      <c r="X9" s="8">
        <v>5</v>
      </c>
      <c r="Y9" s="211">
        <f t="shared" si="3"/>
        <v>6</v>
      </c>
    </row>
    <row r="10" spans="1:25" ht="12.75">
      <c r="A10" s="3">
        <f t="shared" si="0"/>
        <v>5.166666666666667</v>
      </c>
      <c r="B10" s="2">
        <v>8</v>
      </c>
      <c r="C10" s="37" t="s">
        <v>213</v>
      </c>
      <c r="D10" s="152" t="s">
        <v>87</v>
      </c>
      <c r="E10" s="73" t="s">
        <v>131</v>
      </c>
      <c r="F10" s="12">
        <v>1</v>
      </c>
      <c r="G10" s="206">
        <v>6</v>
      </c>
      <c r="H10" s="97" t="s">
        <v>131</v>
      </c>
      <c r="I10" s="12"/>
      <c r="J10" s="124" t="s">
        <v>131</v>
      </c>
      <c r="K10" s="124"/>
      <c r="L10" s="222">
        <v>7</v>
      </c>
      <c r="M10" s="97"/>
      <c r="N10" s="12"/>
      <c r="O10" s="124"/>
      <c r="P10" s="80">
        <v>4</v>
      </c>
      <c r="Q10" s="88">
        <v>4</v>
      </c>
      <c r="R10" s="73"/>
      <c r="S10" s="12"/>
      <c r="T10" s="12"/>
      <c r="U10" s="80">
        <v>9</v>
      </c>
      <c r="V10" s="77">
        <f t="shared" si="1"/>
        <v>5.166666666666667</v>
      </c>
      <c r="W10" s="8">
        <f t="shared" si="2"/>
        <v>5</v>
      </c>
      <c r="X10" s="8">
        <v>6</v>
      </c>
      <c r="Y10" s="211">
        <f t="shared" si="3"/>
        <v>5.5</v>
      </c>
    </row>
    <row r="11" spans="1:25" ht="12.75">
      <c r="A11" s="3">
        <f t="shared" si="0"/>
        <v>5.6</v>
      </c>
      <c r="B11" s="2">
        <v>9</v>
      </c>
      <c r="C11" s="37" t="s">
        <v>214</v>
      </c>
      <c r="D11" s="152" t="s">
        <v>90</v>
      </c>
      <c r="E11" s="73" t="s">
        <v>131</v>
      </c>
      <c r="F11" s="12"/>
      <c r="G11" s="222">
        <v>7</v>
      </c>
      <c r="H11" s="97"/>
      <c r="I11" s="12"/>
      <c r="J11" s="124"/>
      <c r="K11" s="124"/>
      <c r="L11" s="222">
        <v>4</v>
      </c>
      <c r="M11" s="97"/>
      <c r="N11" s="12"/>
      <c r="O11" s="124"/>
      <c r="P11" s="72">
        <v>6</v>
      </c>
      <c r="Q11" s="90">
        <v>4</v>
      </c>
      <c r="R11" s="73"/>
      <c r="S11" s="12"/>
      <c r="T11" s="12"/>
      <c r="U11" s="72">
        <v>7</v>
      </c>
      <c r="V11" s="77">
        <f t="shared" si="1"/>
        <v>5.6</v>
      </c>
      <c r="W11" s="8">
        <f t="shared" si="2"/>
        <v>6</v>
      </c>
      <c r="X11" s="8">
        <v>6</v>
      </c>
      <c r="Y11" s="211">
        <f t="shared" si="3"/>
        <v>6</v>
      </c>
    </row>
    <row r="12" spans="1:25" ht="12.75">
      <c r="A12" s="3">
        <f t="shared" si="0"/>
        <v>6.6</v>
      </c>
      <c r="B12" s="2">
        <v>10</v>
      </c>
      <c r="C12" s="37" t="s">
        <v>215</v>
      </c>
      <c r="D12" s="118" t="s">
        <v>89</v>
      </c>
      <c r="E12" s="73"/>
      <c r="F12" s="12"/>
      <c r="G12" s="72">
        <v>4</v>
      </c>
      <c r="H12" s="97"/>
      <c r="I12" s="12"/>
      <c r="J12" s="124"/>
      <c r="K12" s="124"/>
      <c r="L12" s="72">
        <v>9</v>
      </c>
      <c r="M12" s="97"/>
      <c r="N12" s="12"/>
      <c r="O12" s="124"/>
      <c r="P12" s="72">
        <v>4</v>
      </c>
      <c r="Q12" s="90">
        <v>7</v>
      </c>
      <c r="R12" s="73"/>
      <c r="S12" s="12"/>
      <c r="T12" s="12" t="s">
        <v>131</v>
      </c>
      <c r="U12" s="222">
        <v>9</v>
      </c>
      <c r="V12" s="77">
        <f t="shared" si="1"/>
        <v>6.6</v>
      </c>
      <c r="W12" s="8">
        <f t="shared" si="2"/>
        <v>7</v>
      </c>
      <c r="X12" s="8">
        <v>6</v>
      </c>
      <c r="Y12" s="211">
        <f t="shared" si="3"/>
        <v>6.5</v>
      </c>
    </row>
    <row r="13" spans="1:25" ht="12.75">
      <c r="A13" s="3">
        <f t="shared" si="0"/>
        <v>6</v>
      </c>
      <c r="B13" s="2">
        <v>11</v>
      </c>
      <c r="C13" s="2" t="s">
        <v>216</v>
      </c>
      <c r="D13" s="118" t="s">
        <v>95</v>
      </c>
      <c r="E13" s="73"/>
      <c r="F13" s="12"/>
      <c r="G13" s="72">
        <v>9</v>
      </c>
      <c r="H13" s="97"/>
      <c r="I13" s="12"/>
      <c r="J13" s="124" t="s">
        <v>131</v>
      </c>
      <c r="K13" s="124"/>
      <c r="L13" s="72">
        <v>9</v>
      </c>
      <c r="M13" s="97"/>
      <c r="N13" s="12"/>
      <c r="O13" s="124"/>
      <c r="P13" s="80">
        <v>4</v>
      </c>
      <c r="Q13" s="90">
        <v>4</v>
      </c>
      <c r="R13" s="73"/>
      <c r="S13" s="12"/>
      <c r="T13" s="12"/>
      <c r="U13" s="72">
        <v>4</v>
      </c>
      <c r="V13" s="77">
        <f t="shared" si="1"/>
        <v>6</v>
      </c>
      <c r="W13" s="8">
        <f t="shared" si="2"/>
        <v>6</v>
      </c>
      <c r="X13" s="8">
        <v>4</v>
      </c>
      <c r="Y13" s="211">
        <f t="shared" si="3"/>
        <v>5</v>
      </c>
    </row>
    <row r="14" spans="2:25" s="5" customFormat="1" ht="13.5" thickBot="1">
      <c r="B14" s="62"/>
      <c r="C14" s="431" t="s">
        <v>0</v>
      </c>
      <c r="D14" s="432"/>
      <c r="E14" s="166"/>
      <c r="F14" s="215"/>
      <c r="G14" s="185">
        <f>AVERAGE(G3:G13)</f>
        <v>7.090909090909091</v>
      </c>
      <c r="H14" s="186"/>
      <c r="I14" s="185"/>
      <c r="J14" s="185"/>
      <c r="K14" s="185"/>
      <c r="L14" s="185">
        <f>AVERAGE(L3:L13)</f>
        <v>7.2727272727272725</v>
      </c>
      <c r="M14" s="83"/>
      <c r="N14" s="34"/>
      <c r="O14" s="34"/>
      <c r="P14" s="34">
        <f>AVERAGE(P3:P11,P13:P13)</f>
        <v>5.7</v>
      </c>
      <c r="Q14" s="388">
        <f>AVERAGE(Q3:Q11,Q13:Q13)</f>
        <v>5.9</v>
      </c>
      <c r="R14" s="166"/>
      <c r="S14" s="215"/>
      <c r="T14" s="215"/>
      <c r="U14" s="185">
        <f>AVERAGE(U3:U11,U13:U13)</f>
        <v>7.3</v>
      </c>
      <c r="V14" s="66">
        <f>AVERAGE(V3:V11,V13:V13)</f>
        <v>6.596666666666667</v>
      </c>
      <c r="W14" s="11">
        <f>AVERAGE(W3:W11,W13:W13)</f>
        <v>6.8</v>
      </c>
      <c r="X14" s="34">
        <f>AVERAGE(X3:X11,X13:X13)</f>
        <v>5.8</v>
      </c>
      <c r="Y14" s="34">
        <f>AVERAGE(Y3:Y11,Y13:Y13)</f>
        <v>6.3</v>
      </c>
    </row>
    <row r="15" spans="2:25" s="5" customFormat="1" ht="13.5" thickBot="1">
      <c r="B15" s="6"/>
      <c r="C15" s="7"/>
      <c r="D15" s="64"/>
      <c r="E15" s="424" t="s">
        <v>91</v>
      </c>
      <c r="F15" s="425"/>
      <c r="G15" s="426"/>
      <c r="H15" s="421" t="s">
        <v>62</v>
      </c>
      <c r="I15" s="422"/>
      <c r="J15" s="422"/>
      <c r="K15" s="422"/>
      <c r="L15" s="423"/>
      <c r="M15" s="440" t="s">
        <v>92</v>
      </c>
      <c r="N15" s="441"/>
      <c r="O15" s="441"/>
      <c r="P15" s="438"/>
      <c r="Q15" s="104" t="s">
        <v>60</v>
      </c>
      <c r="R15" s="451" t="s">
        <v>61</v>
      </c>
      <c r="S15" s="425"/>
      <c r="T15" s="425"/>
      <c r="U15" s="452"/>
      <c r="V15" s="78"/>
      <c r="W15" s="9"/>
      <c r="X15" s="10"/>
      <c r="Y15" s="10"/>
    </row>
    <row r="16" spans="2:23" ht="12.75">
      <c r="B16" s="445" t="s">
        <v>35</v>
      </c>
      <c r="C16" s="445"/>
      <c r="D16" s="445"/>
      <c r="E16" s="432"/>
      <c r="F16" s="432"/>
      <c r="G16" s="432"/>
      <c r="H16" s="432"/>
      <c r="I16" s="432"/>
      <c r="J16" s="432"/>
      <c r="K16" s="432"/>
      <c r="L16" s="432"/>
      <c r="M16" s="432"/>
      <c r="N16" s="432"/>
      <c r="O16" s="432"/>
      <c r="P16" s="432"/>
      <c r="Q16" s="432"/>
      <c r="R16" s="432"/>
      <c r="S16" s="432"/>
      <c r="T16" s="432"/>
      <c r="U16" s="432"/>
      <c r="V16" s="35">
        <f>W16/B13</f>
        <v>1</v>
      </c>
      <c r="W16" s="8">
        <f>COUNTIF(W3:W13,"&gt;3")</f>
        <v>11</v>
      </c>
    </row>
    <row r="17" spans="2:23" ht="12.75">
      <c r="B17" s="442" t="s">
        <v>46</v>
      </c>
      <c r="C17" s="443"/>
      <c r="D17" s="444"/>
      <c r="E17" s="13" t="s">
        <v>319</v>
      </c>
      <c r="F17" s="13" t="s">
        <v>319</v>
      </c>
      <c r="G17" s="13" t="s">
        <v>320</v>
      </c>
      <c r="H17" s="13" t="s">
        <v>320</v>
      </c>
      <c r="I17" s="13" t="s">
        <v>319</v>
      </c>
      <c r="J17" s="13" t="s">
        <v>320</v>
      </c>
      <c r="K17" s="13" t="s">
        <v>319</v>
      </c>
      <c r="L17" s="13" t="s">
        <v>319</v>
      </c>
      <c r="M17" s="13" t="s">
        <v>353</v>
      </c>
      <c r="N17" s="13" t="s">
        <v>348</v>
      </c>
      <c r="O17" s="13" t="s">
        <v>353</v>
      </c>
      <c r="P17" s="13" t="s">
        <v>353</v>
      </c>
      <c r="Q17" s="13" t="s">
        <v>353</v>
      </c>
      <c r="R17" s="13" t="s">
        <v>353</v>
      </c>
      <c r="S17" s="13" t="s">
        <v>353</v>
      </c>
      <c r="T17" s="13" t="s">
        <v>353</v>
      </c>
      <c r="U17" s="13" t="s">
        <v>348</v>
      </c>
      <c r="V17" s="35">
        <f>W17/B13</f>
        <v>0.6363636363636364</v>
      </c>
      <c r="W17" s="8">
        <f>COUNTIF(W3:W13,"&gt;6")</f>
        <v>7</v>
      </c>
    </row>
    <row r="19" spans="3:4" ht="12.75">
      <c r="C19" s="22" t="s">
        <v>69</v>
      </c>
      <c r="D19" t="s">
        <v>298</v>
      </c>
    </row>
  </sheetData>
  <sheetProtection/>
  <mergeCells count="8">
    <mergeCell ref="C14:D14"/>
    <mergeCell ref="B17:D17"/>
    <mergeCell ref="E16:U16"/>
    <mergeCell ref="M15:P15"/>
    <mergeCell ref="R15:U15"/>
    <mergeCell ref="B16:D16"/>
    <mergeCell ref="E15:G15"/>
    <mergeCell ref="H15:L15"/>
  </mergeCells>
  <conditionalFormatting sqref="W3:Y13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V3:V13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20"/>
  <sheetViews>
    <sheetView zoomScalePageLayoutView="0" workbookViewId="0" topLeftCell="B1">
      <selection activeCell="L9" sqref="L9"/>
    </sheetView>
  </sheetViews>
  <sheetFormatPr defaultColWidth="9.00390625" defaultRowHeight="12.75"/>
  <cols>
    <col min="1" max="1" width="4.375" style="0" hidden="1" customWidth="1"/>
    <col min="2" max="2" width="3.00390625" style="0" bestFit="1" customWidth="1"/>
    <col min="3" max="3" width="21.125" style="0" customWidth="1"/>
    <col min="4" max="4" width="7.875" style="0" customWidth="1"/>
    <col min="5" max="5" width="6.125" style="0" customWidth="1"/>
    <col min="6" max="6" width="6.25390625" style="0" customWidth="1"/>
    <col min="7" max="7" width="4.25390625" style="0" customWidth="1"/>
    <col min="8" max="8" width="6.375" style="0" customWidth="1"/>
    <col min="9" max="9" width="6.00390625" style="0" customWidth="1"/>
    <col min="10" max="10" width="6.125" style="0" customWidth="1"/>
    <col min="11" max="11" width="6.25390625" style="0" customWidth="1"/>
    <col min="12" max="12" width="7.00390625" style="0" customWidth="1"/>
    <col min="13" max="13" width="9.875" style="3" customWidth="1"/>
    <col min="14" max="14" width="9.125" style="10" customWidth="1"/>
  </cols>
  <sheetData>
    <row r="1" spans="4:34" ht="13.5" thickBot="1">
      <c r="D1" s="125" t="s">
        <v>204</v>
      </c>
      <c r="E1" s="125"/>
      <c r="F1" s="125"/>
      <c r="G1" s="125"/>
      <c r="H1" s="63"/>
      <c r="I1" s="125"/>
      <c r="J1" s="125"/>
      <c r="K1" s="125"/>
      <c r="L1" s="125"/>
      <c r="M1" s="52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53"/>
      <c r="AD1" s="54"/>
      <c r="AG1" s="14"/>
      <c r="AH1" s="15"/>
    </row>
    <row r="2" spans="2:30" ht="16.5" customHeight="1" thickBot="1">
      <c r="B2" s="178" t="s">
        <v>65</v>
      </c>
      <c r="C2" s="55" t="s">
        <v>26</v>
      </c>
      <c r="D2" s="333" t="s">
        <v>66</v>
      </c>
      <c r="E2" s="105">
        <v>43942</v>
      </c>
      <c r="F2" s="105">
        <v>43956</v>
      </c>
      <c r="G2" s="365"/>
      <c r="H2" s="384">
        <v>43963</v>
      </c>
      <c r="I2" s="179">
        <v>43977</v>
      </c>
      <c r="J2" s="181">
        <v>43984</v>
      </c>
      <c r="K2" s="179">
        <v>43991</v>
      </c>
      <c r="L2" s="181">
        <v>44005</v>
      </c>
      <c r="M2" s="58" t="s">
        <v>24</v>
      </c>
      <c r="N2" s="59" t="s">
        <v>74</v>
      </c>
      <c r="O2" s="126" t="s">
        <v>21</v>
      </c>
      <c r="P2" s="126" t="s">
        <v>83</v>
      </c>
      <c r="W2" s="33"/>
      <c r="X2" s="33"/>
      <c r="Y2" s="33"/>
      <c r="Z2" s="33"/>
      <c r="AA2" s="33"/>
      <c r="AB2" s="33"/>
      <c r="AC2" s="33"/>
      <c r="AD2" s="33"/>
    </row>
    <row r="3" spans="1:19" ht="12.75">
      <c r="A3" s="3">
        <f aca="true" t="shared" si="0" ref="A3:A14">M3</f>
        <v>6.571428571428571</v>
      </c>
      <c r="B3" s="2">
        <v>1</v>
      </c>
      <c r="C3" s="37" t="s">
        <v>274</v>
      </c>
      <c r="D3" s="152" t="s">
        <v>90</v>
      </c>
      <c r="E3" s="242">
        <v>8</v>
      </c>
      <c r="F3" s="87">
        <v>4</v>
      </c>
      <c r="G3" s="116"/>
      <c r="H3" s="115">
        <v>5</v>
      </c>
      <c r="I3" s="173">
        <v>7</v>
      </c>
      <c r="J3" s="117">
        <v>7</v>
      </c>
      <c r="K3" s="114">
        <v>7</v>
      </c>
      <c r="L3" s="117">
        <v>8</v>
      </c>
      <c r="M3" s="84">
        <f aca="true" t="shared" si="1" ref="M3:M14">AVERAGE(E3:L3)</f>
        <v>6.571428571428571</v>
      </c>
      <c r="N3" s="8">
        <f aca="true" t="shared" si="2" ref="N3:N10">ROUND(M3,0)</f>
        <v>7</v>
      </c>
      <c r="O3" s="8">
        <v>7</v>
      </c>
      <c r="P3" s="197">
        <f>AVERAGE(N3:O3)</f>
        <v>7</v>
      </c>
      <c r="Q3" s="20" t="s">
        <v>30</v>
      </c>
      <c r="R3" s="1">
        <f>COUNTIF(N3:N14,"&gt;8")</f>
        <v>0</v>
      </c>
      <c r="S3" s="43">
        <f>R3/$B$14</f>
        <v>0</v>
      </c>
    </row>
    <row r="4" spans="1:19" ht="12.75">
      <c r="A4" s="3">
        <f t="shared" si="0"/>
        <v>6</v>
      </c>
      <c r="B4" s="2">
        <v>2</v>
      </c>
      <c r="C4" s="2" t="s">
        <v>275</v>
      </c>
      <c r="D4" s="118" t="s">
        <v>98</v>
      </c>
      <c r="E4" s="229">
        <v>6</v>
      </c>
      <c r="F4" s="89">
        <v>4</v>
      </c>
      <c r="G4" s="73"/>
      <c r="H4" s="80">
        <v>6</v>
      </c>
      <c r="I4" s="98">
        <v>7</v>
      </c>
      <c r="J4" s="80">
        <v>6</v>
      </c>
      <c r="K4" s="71">
        <v>6</v>
      </c>
      <c r="L4" s="80">
        <v>7</v>
      </c>
      <c r="M4" s="84">
        <f t="shared" si="1"/>
        <v>6</v>
      </c>
      <c r="N4" s="8">
        <f t="shared" si="2"/>
        <v>6</v>
      </c>
      <c r="O4" s="8">
        <v>7</v>
      </c>
      <c r="P4" s="197">
        <f aca="true" t="shared" si="3" ref="P4:P14">AVERAGE(N4:O4)</f>
        <v>6.5</v>
      </c>
      <c r="Q4" s="20" t="s">
        <v>31</v>
      </c>
      <c r="R4" s="44">
        <f>COUNTIF(N3:N14,7)+COUNTIF(N3:N14,8)</f>
        <v>10</v>
      </c>
      <c r="S4" s="43">
        <f>R4/$B$14</f>
        <v>0.8333333333333334</v>
      </c>
    </row>
    <row r="5" spans="1:19" ht="12.75">
      <c r="A5" s="3">
        <f t="shared" si="0"/>
        <v>7.571428571428571</v>
      </c>
      <c r="B5" s="2">
        <v>3</v>
      </c>
      <c r="C5" s="2" t="s">
        <v>276</v>
      </c>
      <c r="D5" s="118" t="s">
        <v>96</v>
      </c>
      <c r="E5" s="229">
        <v>6</v>
      </c>
      <c r="F5" s="89">
        <v>5</v>
      </c>
      <c r="G5" s="73"/>
      <c r="H5" s="80">
        <v>6</v>
      </c>
      <c r="I5" s="98">
        <v>10</v>
      </c>
      <c r="J5" s="80">
        <v>9</v>
      </c>
      <c r="K5" s="71">
        <v>9</v>
      </c>
      <c r="L5" s="80">
        <v>8</v>
      </c>
      <c r="M5" s="84">
        <f t="shared" si="1"/>
        <v>7.571428571428571</v>
      </c>
      <c r="N5" s="8">
        <f t="shared" si="2"/>
        <v>8</v>
      </c>
      <c r="O5" s="8">
        <v>8</v>
      </c>
      <c r="P5" s="197">
        <f t="shared" si="3"/>
        <v>8</v>
      </c>
      <c r="Q5" s="20" t="s">
        <v>32</v>
      </c>
      <c r="R5" s="44">
        <f>COUNTIF(N3:N14,4)+COUNTIF(N3:N14,5)+COUNTIF(N3:N14,6)</f>
        <v>2</v>
      </c>
      <c r="S5" s="43">
        <f>R5/$B$14</f>
        <v>0.16666666666666666</v>
      </c>
    </row>
    <row r="6" spans="1:19" ht="12.75">
      <c r="A6" s="3">
        <f t="shared" si="0"/>
        <v>6.571428571428571</v>
      </c>
      <c r="B6" s="2">
        <v>4</v>
      </c>
      <c r="C6" s="2" t="s">
        <v>277</v>
      </c>
      <c r="D6" s="118" t="s">
        <v>88</v>
      </c>
      <c r="E6" s="229">
        <v>5</v>
      </c>
      <c r="F6" s="295">
        <v>4</v>
      </c>
      <c r="G6" s="267"/>
      <c r="H6" s="80">
        <v>5</v>
      </c>
      <c r="I6" s="383">
        <v>9</v>
      </c>
      <c r="J6" s="379">
        <v>8</v>
      </c>
      <c r="K6" s="71">
        <v>8</v>
      </c>
      <c r="L6" s="80">
        <v>7</v>
      </c>
      <c r="M6" s="84">
        <f t="shared" si="1"/>
        <v>6.571428571428571</v>
      </c>
      <c r="N6" s="8">
        <f t="shared" si="2"/>
        <v>7</v>
      </c>
      <c r="O6" s="8">
        <v>6</v>
      </c>
      <c r="P6" s="197">
        <f t="shared" si="3"/>
        <v>6.5</v>
      </c>
      <c r="Q6" s="20" t="s">
        <v>33</v>
      </c>
      <c r="R6" s="1">
        <f>COUNTIF(N3:N14,"&lt;4")</f>
        <v>0</v>
      </c>
      <c r="S6" s="43">
        <f>R6/$B$14</f>
        <v>0</v>
      </c>
    </row>
    <row r="7" spans="1:19" ht="12.75">
      <c r="A7" s="3">
        <f t="shared" si="0"/>
        <v>6.571428571428571</v>
      </c>
      <c r="B7" s="2">
        <v>5</v>
      </c>
      <c r="C7" s="2" t="s">
        <v>278</v>
      </c>
      <c r="D7" s="118" t="s">
        <v>87</v>
      </c>
      <c r="E7" s="82">
        <v>5</v>
      </c>
      <c r="F7" s="90">
        <v>7</v>
      </c>
      <c r="G7" s="71"/>
      <c r="H7" s="72">
        <v>5</v>
      </c>
      <c r="I7" s="98">
        <v>7</v>
      </c>
      <c r="J7" s="80">
        <v>7</v>
      </c>
      <c r="K7" s="71">
        <v>7</v>
      </c>
      <c r="L7" s="80">
        <v>8</v>
      </c>
      <c r="M7" s="84">
        <f t="shared" si="1"/>
        <v>6.571428571428571</v>
      </c>
      <c r="N7" s="8">
        <f t="shared" si="2"/>
        <v>7</v>
      </c>
      <c r="O7" s="8">
        <v>7</v>
      </c>
      <c r="P7" s="197">
        <f t="shared" si="3"/>
        <v>7</v>
      </c>
      <c r="Q7" s="122" t="s">
        <v>34</v>
      </c>
      <c r="R7" s="1">
        <f>B14-SUM(R3:R6)</f>
        <v>0</v>
      </c>
      <c r="S7" s="43">
        <f>R7/$B$14</f>
        <v>0</v>
      </c>
    </row>
    <row r="8" spans="1:16" ht="12.75">
      <c r="A8" s="3">
        <f t="shared" si="0"/>
        <v>7.571428571428571</v>
      </c>
      <c r="B8" s="2">
        <v>6</v>
      </c>
      <c r="C8" s="2" t="s">
        <v>279</v>
      </c>
      <c r="D8" s="118" t="s">
        <v>105</v>
      </c>
      <c r="E8" s="229">
        <v>8</v>
      </c>
      <c r="F8" s="89">
        <v>9</v>
      </c>
      <c r="G8" s="73"/>
      <c r="H8" s="80">
        <v>6</v>
      </c>
      <c r="I8" s="98">
        <v>7</v>
      </c>
      <c r="J8" s="80">
        <v>7</v>
      </c>
      <c r="K8" s="71">
        <v>8</v>
      </c>
      <c r="L8" s="80">
        <v>8</v>
      </c>
      <c r="M8" s="84">
        <f t="shared" si="1"/>
        <v>7.571428571428571</v>
      </c>
      <c r="N8" s="8">
        <f t="shared" si="2"/>
        <v>8</v>
      </c>
      <c r="O8" s="8">
        <v>6</v>
      </c>
      <c r="P8" s="197">
        <f t="shared" si="3"/>
        <v>7</v>
      </c>
    </row>
    <row r="9" spans="1:16" ht="12.75">
      <c r="A9" s="3">
        <f t="shared" si="0"/>
        <v>6.142857142857143</v>
      </c>
      <c r="B9" s="2">
        <v>7</v>
      </c>
      <c r="C9" s="2" t="s">
        <v>280</v>
      </c>
      <c r="D9" s="118" t="s">
        <v>99</v>
      </c>
      <c r="E9" s="229">
        <v>6</v>
      </c>
      <c r="F9" s="295">
        <v>4</v>
      </c>
      <c r="G9" s="73"/>
      <c r="H9" s="80">
        <v>7</v>
      </c>
      <c r="I9" s="98">
        <v>8</v>
      </c>
      <c r="J9" s="80">
        <v>7</v>
      </c>
      <c r="K9" s="71">
        <v>6</v>
      </c>
      <c r="L9" s="80">
        <v>5</v>
      </c>
      <c r="M9" s="84">
        <f t="shared" si="1"/>
        <v>6.142857142857143</v>
      </c>
      <c r="N9" s="8">
        <f t="shared" si="2"/>
        <v>6</v>
      </c>
      <c r="O9" s="8">
        <v>7</v>
      </c>
      <c r="P9" s="197">
        <f t="shared" si="3"/>
        <v>6.5</v>
      </c>
    </row>
    <row r="10" spans="1:16" ht="12.75">
      <c r="A10" s="3">
        <f t="shared" si="0"/>
        <v>6.571428571428571</v>
      </c>
      <c r="B10" s="2">
        <v>8</v>
      </c>
      <c r="C10" s="2" t="s">
        <v>281</v>
      </c>
      <c r="D10" s="118" t="s">
        <v>106</v>
      </c>
      <c r="E10" s="229">
        <v>4</v>
      </c>
      <c r="F10" s="89">
        <v>5</v>
      </c>
      <c r="G10" s="73"/>
      <c r="H10" s="80">
        <v>6</v>
      </c>
      <c r="I10" s="98">
        <v>9</v>
      </c>
      <c r="J10" s="80">
        <v>7</v>
      </c>
      <c r="K10" s="71">
        <v>8</v>
      </c>
      <c r="L10" s="80">
        <v>7</v>
      </c>
      <c r="M10" s="84">
        <f t="shared" si="1"/>
        <v>6.571428571428571</v>
      </c>
      <c r="N10" s="8">
        <f t="shared" si="2"/>
        <v>7</v>
      </c>
      <c r="O10" s="8">
        <v>8</v>
      </c>
      <c r="P10" s="197">
        <f t="shared" si="3"/>
        <v>7.5</v>
      </c>
    </row>
    <row r="11" spans="1:16" ht="12.75">
      <c r="A11" s="3">
        <f t="shared" si="0"/>
        <v>6.857142857142857</v>
      </c>
      <c r="B11" s="2">
        <v>9</v>
      </c>
      <c r="C11" s="2" t="s">
        <v>282</v>
      </c>
      <c r="D11" s="118" t="s">
        <v>95</v>
      </c>
      <c r="E11" s="291">
        <v>5</v>
      </c>
      <c r="F11" s="89">
        <v>5</v>
      </c>
      <c r="G11" s="73"/>
      <c r="H11" s="80">
        <v>7</v>
      </c>
      <c r="I11" s="98">
        <v>9</v>
      </c>
      <c r="J11" s="80">
        <v>9</v>
      </c>
      <c r="K11" s="71">
        <v>7</v>
      </c>
      <c r="L11" s="80">
        <v>6</v>
      </c>
      <c r="M11" s="84">
        <f t="shared" si="1"/>
        <v>6.857142857142857</v>
      </c>
      <c r="N11" s="8">
        <f>ROUND(M11,0)</f>
        <v>7</v>
      </c>
      <c r="O11" s="8">
        <v>6</v>
      </c>
      <c r="P11" s="197">
        <f t="shared" si="3"/>
        <v>6.5</v>
      </c>
    </row>
    <row r="12" spans="1:16" ht="12.75">
      <c r="A12" s="3">
        <f t="shared" si="0"/>
        <v>7.5</v>
      </c>
      <c r="B12" s="2">
        <v>10</v>
      </c>
      <c r="C12" s="2" t="s">
        <v>283</v>
      </c>
      <c r="D12" s="118" t="s">
        <v>97</v>
      </c>
      <c r="E12" s="229">
        <v>4</v>
      </c>
      <c r="F12" s="89">
        <v>5</v>
      </c>
      <c r="G12" s="73">
        <v>10</v>
      </c>
      <c r="H12" s="72">
        <v>7</v>
      </c>
      <c r="I12" s="98">
        <v>8</v>
      </c>
      <c r="J12" s="80">
        <v>8</v>
      </c>
      <c r="K12" s="71">
        <v>9</v>
      </c>
      <c r="L12" s="80">
        <v>9</v>
      </c>
      <c r="M12" s="84">
        <f t="shared" si="1"/>
        <v>7.5</v>
      </c>
      <c r="N12" s="8">
        <f>ROUND(M12,0)</f>
        <v>8</v>
      </c>
      <c r="O12" s="8">
        <v>6</v>
      </c>
      <c r="P12" s="197">
        <f t="shared" si="3"/>
        <v>7</v>
      </c>
    </row>
    <row r="13" spans="1:16" ht="12.75">
      <c r="A13" s="3">
        <f t="shared" si="0"/>
        <v>7</v>
      </c>
      <c r="B13" s="2">
        <v>11</v>
      </c>
      <c r="C13" s="37" t="s">
        <v>284</v>
      </c>
      <c r="D13" s="118" t="s">
        <v>93</v>
      </c>
      <c r="E13" s="229">
        <v>5</v>
      </c>
      <c r="F13" s="89">
        <v>5</v>
      </c>
      <c r="G13" s="73"/>
      <c r="H13" s="80">
        <v>6</v>
      </c>
      <c r="I13" s="98">
        <v>9</v>
      </c>
      <c r="J13" s="80">
        <v>9</v>
      </c>
      <c r="K13" s="71">
        <v>7</v>
      </c>
      <c r="L13" s="80">
        <v>8</v>
      </c>
      <c r="M13" s="84">
        <f t="shared" si="1"/>
        <v>7</v>
      </c>
      <c r="N13" s="8">
        <f>ROUND(M13,0)</f>
        <v>7</v>
      </c>
      <c r="O13" s="8">
        <v>8</v>
      </c>
      <c r="P13" s="197">
        <f t="shared" si="3"/>
        <v>7.5</v>
      </c>
    </row>
    <row r="14" spans="1:20" ht="12.75">
      <c r="A14" s="3">
        <f t="shared" si="0"/>
        <v>6.571428571428571</v>
      </c>
      <c r="B14" s="2">
        <v>12</v>
      </c>
      <c r="C14" s="37" t="s">
        <v>285</v>
      </c>
      <c r="D14" s="118" t="s">
        <v>89</v>
      </c>
      <c r="E14" s="229">
        <v>4</v>
      </c>
      <c r="F14" s="89">
        <v>4</v>
      </c>
      <c r="G14" s="73"/>
      <c r="H14" s="80">
        <v>5</v>
      </c>
      <c r="I14" s="383">
        <v>7</v>
      </c>
      <c r="J14" s="72">
        <v>7</v>
      </c>
      <c r="K14" s="71">
        <v>9</v>
      </c>
      <c r="L14" s="80">
        <v>10</v>
      </c>
      <c r="M14" s="84">
        <f t="shared" si="1"/>
        <v>6.571428571428571</v>
      </c>
      <c r="N14" s="8">
        <f>ROUND(M14,0)</f>
        <v>7</v>
      </c>
      <c r="O14" s="8">
        <v>7</v>
      </c>
      <c r="P14" s="197">
        <f t="shared" si="3"/>
        <v>7</v>
      </c>
      <c r="T14" s="3"/>
    </row>
    <row r="15" spans="2:20" s="5" customFormat="1" ht="13.5" thickBot="1">
      <c r="B15" s="2"/>
      <c r="C15" s="428" t="s">
        <v>0</v>
      </c>
      <c r="D15" s="429"/>
      <c r="E15" s="176">
        <f aca="true" t="shared" si="4" ref="E15:P15">AVERAGE(E3:E14)</f>
        <v>5.5</v>
      </c>
      <c r="F15" s="214">
        <f t="shared" si="4"/>
        <v>5.083333333333333</v>
      </c>
      <c r="G15" s="166"/>
      <c r="H15" s="185">
        <f t="shared" si="4"/>
        <v>5.916666666666667</v>
      </c>
      <c r="I15" s="306">
        <f t="shared" si="4"/>
        <v>8.083333333333334</v>
      </c>
      <c r="J15" s="185">
        <f t="shared" si="4"/>
        <v>7.583333333333333</v>
      </c>
      <c r="K15" s="166">
        <f t="shared" si="4"/>
        <v>7.583333333333333</v>
      </c>
      <c r="L15" s="185">
        <f t="shared" si="4"/>
        <v>7.583333333333333</v>
      </c>
      <c r="M15" s="83">
        <f t="shared" si="4"/>
        <v>6.791666666666665</v>
      </c>
      <c r="N15" s="34">
        <f t="shared" si="4"/>
        <v>7.083333333333333</v>
      </c>
      <c r="O15" s="34">
        <f t="shared" si="4"/>
        <v>6.916666666666667</v>
      </c>
      <c r="P15" s="34">
        <f t="shared" si="4"/>
        <v>7</v>
      </c>
      <c r="S15"/>
      <c r="T15" s="3"/>
    </row>
    <row r="16" spans="2:20" s="5" customFormat="1" ht="13.5" thickBot="1">
      <c r="B16" s="2"/>
      <c r="C16" s="6"/>
      <c r="D16" s="64"/>
      <c r="E16" s="165" t="s">
        <v>129</v>
      </c>
      <c r="F16" s="177" t="s">
        <v>130</v>
      </c>
      <c r="G16" s="157"/>
      <c r="H16" s="157" t="s">
        <v>60</v>
      </c>
      <c r="I16" s="424" t="s">
        <v>124</v>
      </c>
      <c r="J16" s="426"/>
      <c r="K16" s="424" t="s">
        <v>125</v>
      </c>
      <c r="L16" s="426"/>
      <c r="M16" s="78"/>
      <c r="N16" s="9"/>
      <c r="S16"/>
      <c r="T16" s="3"/>
    </row>
    <row r="17" spans="2:20" ht="13.5" thickBot="1">
      <c r="B17" s="2"/>
      <c r="C17" s="4" t="s">
        <v>35</v>
      </c>
      <c r="D17" s="65"/>
      <c r="E17" s="422" t="s">
        <v>107</v>
      </c>
      <c r="F17" s="423"/>
      <c r="G17" s="340"/>
      <c r="H17" s="190"/>
      <c r="I17" s="421" t="s">
        <v>108</v>
      </c>
      <c r="J17" s="423"/>
      <c r="K17" s="421" t="s">
        <v>109</v>
      </c>
      <c r="L17" s="423"/>
      <c r="M17" s="61">
        <f>N17/$B$14</f>
        <v>1</v>
      </c>
      <c r="N17" s="8">
        <f>COUNTIF(N3:N14,"&gt;3")</f>
        <v>12</v>
      </c>
      <c r="T17" s="3"/>
    </row>
    <row r="18" spans="2:20" ht="12.75">
      <c r="B18" s="2"/>
      <c r="C18" s="4" t="s">
        <v>36</v>
      </c>
      <c r="D18" s="4"/>
      <c r="E18" s="60"/>
      <c r="F18" s="60"/>
      <c r="G18" s="60"/>
      <c r="H18" s="60"/>
      <c r="I18" s="60"/>
      <c r="J18" s="60"/>
      <c r="K18" s="60"/>
      <c r="L18" s="60"/>
      <c r="M18" s="61">
        <f>N18/$B$14</f>
        <v>0.8333333333333334</v>
      </c>
      <c r="N18" s="8">
        <f>COUNTIF(N3:N14,"&gt;6")</f>
        <v>10</v>
      </c>
      <c r="T18" s="171"/>
    </row>
    <row r="19" spans="9:20" ht="12.75">
      <c r="I19" s="14" t="s">
        <v>115</v>
      </c>
      <c r="J19" s="14" t="s">
        <v>116</v>
      </c>
      <c r="K19" s="14" t="s">
        <v>115</v>
      </c>
      <c r="L19" s="14" t="s">
        <v>116</v>
      </c>
      <c r="T19" s="171"/>
    </row>
    <row r="20" spans="3:20" ht="12.75">
      <c r="C20" t="s">
        <v>120</v>
      </c>
      <c r="T20" s="3"/>
    </row>
  </sheetData>
  <sheetProtection/>
  <mergeCells count="6">
    <mergeCell ref="K17:L17"/>
    <mergeCell ref="C15:D15"/>
    <mergeCell ref="E17:F17"/>
    <mergeCell ref="I17:J17"/>
    <mergeCell ref="I16:J16"/>
    <mergeCell ref="K16:L16"/>
  </mergeCells>
  <conditionalFormatting sqref="N3:O14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M3:M14 P3:P14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21"/>
  <sheetViews>
    <sheetView zoomScalePageLayoutView="0" workbookViewId="0" topLeftCell="B1">
      <selection activeCell="L12" sqref="L12"/>
    </sheetView>
  </sheetViews>
  <sheetFormatPr defaultColWidth="9.00390625" defaultRowHeight="12.75"/>
  <cols>
    <col min="1" max="1" width="7.00390625" style="0" hidden="1" customWidth="1"/>
    <col min="2" max="2" width="3.00390625" style="0" bestFit="1" customWidth="1"/>
    <col min="3" max="3" width="21.875" style="0" customWidth="1"/>
    <col min="4" max="4" width="7.875" style="0" customWidth="1"/>
    <col min="5" max="5" width="5.875" style="0" customWidth="1"/>
    <col min="6" max="6" width="6.125" style="0" customWidth="1"/>
    <col min="7" max="8" width="6.25390625" style="0" customWidth="1"/>
    <col min="9" max="9" width="6.375" style="0" customWidth="1"/>
    <col min="10" max="10" width="6.125" style="0" customWidth="1"/>
    <col min="11" max="11" width="6.625" style="0" customWidth="1"/>
    <col min="12" max="12" width="6.25390625" style="0" customWidth="1"/>
    <col min="13" max="13" width="6.75390625" style="0" customWidth="1"/>
    <col min="14" max="14" width="9.875" style="3" customWidth="1"/>
    <col min="15" max="15" width="12.125" style="10" bestFit="1" customWidth="1"/>
  </cols>
  <sheetData>
    <row r="1" spans="4:38" ht="13.5" thickBot="1">
      <c r="D1" s="63" t="s">
        <v>205</v>
      </c>
      <c r="E1" s="125"/>
      <c r="F1" s="125"/>
      <c r="G1" s="125"/>
      <c r="H1" s="125"/>
      <c r="I1" s="63"/>
      <c r="J1" s="125"/>
      <c r="K1" s="125"/>
      <c r="L1" s="125"/>
      <c r="M1" s="125"/>
      <c r="N1" s="52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53"/>
      <c r="AH1" s="54"/>
      <c r="AK1" s="14"/>
      <c r="AL1" s="15"/>
    </row>
    <row r="2" spans="2:34" ht="16.5" customHeight="1" thickBot="1">
      <c r="B2" s="55" t="s">
        <v>65</v>
      </c>
      <c r="C2" s="57" t="s">
        <v>26</v>
      </c>
      <c r="D2" s="85" t="s">
        <v>66</v>
      </c>
      <c r="E2" s="179">
        <v>43942</v>
      </c>
      <c r="F2" s="181">
        <v>43963</v>
      </c>
      <c r="G2" s="76">
        <v>43966</v>
      </c>
      <c r="H2" s="76">
        <v>43970</v>
      </c>
      <c r="I2" s="103">
        <v>43977</v>
      </c>
      <c r="J2" s="179">
        <v>43984</v>
      </c>
      <c r="K2" s="181">
        <v>43991</v>
      </c>
      <c r="L2" s="179">
        <v>43998</v>
      </c>
      <c r="M2" s="181">
        <v>44005</v>
      </c>
      <c r="N2" s="188" t="s">
        <v>24</v>
      </c>
      <c r="O2" s="189" t="s">
        <v>74</v>
      </c>
      <c r="P2" s="210" t="s">
        <v>21</v>
      </c>
      <c r="Q2" s="126" t="s">
        <v>83</v>
      </c>
      <c r="AA2" s="33"/>
      <c r="AB2" s="33"/>
      <c r="AC2" s="33"/>
      <c r="AD2" s="33"/>
      <c r="AE2" s="33"/>
      <c r="AF2" s="33"/>
      <c r="AG2" s="33"/>
      <c r="AH2" s="33"/>
    </row>
    <row r="3" spans="1:20" ht="12.75">
      <c r="A3" s="3">
        <f aca="true" t="shared" si="0" ref="A3:A15">N3</f>
        <v>7</v>
      </c>
      <c r="B3" s="2">
        <v>1</v>
      </c>
      <c r="C3" s="2" t="s">
        <v>221</v>
      </c>
      <c r="D3" s="152" t="s">
        <v>87</v>
      </c>
      <c r="E3" s="116"/>
      <c r="F3" s="115">
        <v>7</v>
      </c>
      <c r="G3" s="274">
        <v>7</v>
      </c>
      <c r="H3" s="274">
        <v>3</v>
      </c>
      <c r="I3" s="184">
        <v>6</v>
      </c>
      <c r="J3" s="114">
        <v>8</v>
      </c>
      <c r="K3" s="117">
        <v>7</v>
      </c>
      <c r="L3" s="114">
        <v>9</v>
      </c>
      <c r="M3" s="117">
        <v>9</v>
      </c>
      <c r="N3" s="84">
        <f aca="true" t="shared" si="1" ref="N3:N15">AVERAGE(E3:M3)</f>
        <v>7</v>
      </c>
      <c r="O3" s="8">
        <f aca="true" t="shared" si="2" ref="O3:O15">ROUND(N3,0)</f>
        <v>7</v>
      </c>
      <c r="P3" s="36">
        <v>8</v>
      </c>
      <c r="Q3" s="197">
        <f>AVERAGE(O3:P3)</f>
        <v>7.5</v>
      </c>
      <c r="R3" s="1" t="s">
        <v>30</v>
      </c>
      <c r="S3" s="1">
        <f>COUNTIF(O3:O15,"&gt;8")</f>
        <v>4</v>
      </c>
      <c r="T3" s="43">
        <f>S3/$B$15</f>
        <v>0.3076923076923077</v>
      </c>
    </row>
    <row r="4" spans="1:20" ht="12.75">
      <c r="A4" s="3">
        <f t="shared" si="0"/>
        <v>7.75</v>
      </c>
      <c r="B4" s="2">
        <v>2</v>
      </c>
      <c r="C4" s="2" t="s">
        <v>222</v>
      </c>
      <c r="D4" s="118" t="s">
        <v>99</v>
      </c>
      <c r="E4" s="73"/>
      <c r="F4" s="72">
        <v>6</v>
      </c>
      <c r="G4" s="107">
        <v>7</v>
      </c>
      <c r="H4" s="107">
        <v>6</v>
      </c>
      <c r="I4" s="82">
        <v>8</v>
      </c>
      <c r="J4" s="71">
        <v>8</v>
      </c>
      <c r="K4" s="80">
        <v>8</v>
      </c>
      <c r="L4" s="71">
        <v>10</v>
      </c>
      <c r="M4" s="80">
        <v>9</v>
      </c>
      <c r="N4" s="84">
        <f t="shared" si="1"/>
        <v>7.75</v>
      </c>
      <c r="O4" s="8">
        <f t="shared" si="2"/>
        <v>8</v>
      </c>
      <c r="P4" s="8">
        <v>7</v>
      </c>
      <c r="Q4" s="197">
        <f aca="true" t="shared" si="3" ref="Q4:Q15">AVERAGE(O4:P4)</f>
        <v>7.5</v>
      </c>
      <c r="R4" s="1" t="s">
        <v>31</v>
      </c>
      <c r="S4" s="44">
        <f>COUNTIF(O3:O15,7)+COUNTIF(O3:O15,8)</f>
        <v>7</v>
      </c>
      <c r="T4" s="43">
        <f>S4/$B$15</f>
        <v>0.5384615384615384</v>
      </c>
    </row>
    <row r="5" spans="1:20" ht="12.75">
      <c r="A5" s="3">
        <f t="shared" si="0"/>
        <v>6.75</v>
      </c>
      <c r="B5" s="2">
        <v>3</v>
      </c>
      <c r="C5" s="2" t="s">
        <v>223</v>
      </c>
      <c r="D5" s="118" t="s">
        <v>105</v>
      </c>
      <c r="E5" s="73"/>
      <c r="F5" s="72">
        <v>5</v>
      </c>
      <c r="G5" s="107">
        <v>6</v>
      </c>
      <c r="H5" s="107">
        <v>3</v>
      </c>
      <c r="I5" s="229">
        <v>6</v>
      </c>
      <c r="J5" s="71">
        <v>9</v>
      </c>
      <c r="K5" s="80">
        <v>8</v>
      </c>
      <c r="L5" s="71">
        <v>9</v>
      </c>
      <c r="M5" s="80">
        <v>8</v>
      </c>
      <c r="N5" s="84">
        <f t="shared" si="1"/>
        <v>6.75</v>
      </c>
      <c r="O5" s="8">
        <f t="shared" si="2"/>
        <v>7</v>
      </c>
      <c r="P5" s="8">
        <v>7</v>
      </c>
      <c r="Q5" s="197">
        <f t="shared" si="3"/>
        <v>7</v>
      </c>
      <c r="R5" s="1" t="s">
        <v>32</v>
      </c>
      <c r="S5" s="44">
        <f>COUNTIF(O3:O15,4)+COUNTIF(O3:O15,5)+COUNTIF(O3:O15,6)</f>
        <v>2</v>
      </c>
      <c r="T5" s="43">
        <f>S5/$B$15</f>
        <v>0.15384615384615385</v>
      </c>
    </row>
    <row r="6" spans="1:20" ht="12.75">
      <c r="A6" s="3">
        <f t="shared" si="0"/>
        <v>7.625</v>
      </c>
      <c r="B6" s="2">
        <v>4</v>
      </c>
      <c r="C6" s="2" t="s">
        <v>224</v>
      </c>
      <c r="D6" s="118" t="s">
        <v>98</v>
      </c>
      <c r="E6" s="73"/>
      <c r="F6" s="72">
        <v>8</v>
      </c>
      <c r="G6" s="107">
        <v>8</v>
      </c>
      <c r="H6" s="107">
        <v>5</v>
      </c>
      <c r="I6" s="82">
        <v>8</v>
      </c>
      <c r="J6" s="71">
        <v>9</v>
      </c>
      <c r="K6" s="80">
        <v>8</v>
      </c>
      <c r="L6" s="71">
        <v>8</v>
      </c>
      <c r="M6" s="80">
        <v>7</v>
      </c>
      <c r="N6" s="84">
        <f t="shared" si="1"/>
        <v>7.625</v>
      </c>
      <c r="O6" s="8">
        <f t="shared" si="2"/>
        <v>8</v>
      </c>
      <c r="P6" s="8">
        <v>9</v>
      </c>
      <c r="Q6" s="197">
        <f t="shared" si="3"/>
        <v>8.5</v>
      </c>
      <c r="R6" s="1" t="s">
        <v>33</v>
      </c>
      <c r="S6" s="1">
        <f>COUNTIF(O3:O16,"&lt;4")</f>
        <v>0</v>
      </c>
      <c r="T6" s="43">
        <f>S6/$B$15</f>
        <v>0</v>
      </c>
    </row>
    <row r="7" spans="1:20" ht="12.75">
      <c r="A7" s="3">
        <f t="shared" si="0"/>
        <v>9</v>
      </c>
      <c r="B7" s="2">
        <v>5</v>
      </c>
      <c r="C7" s="2" t="s">
        <v>225</v>
      </c>
      <c r="D7" s="118" t="s">
        <v>90</v>
      </c>
      <c r="E7" s="71"/>
      <c r="F7" s="72">
        <v>9</v>
      </c>
      <c r="G7" s="107">
        <v>9</v>
      </c>
      <c r="H7" s="107" t="s">
        <v>131</v>
      </c>
      <c r="I7" s="82">
        <v>9</v>
      </c>
      <c r="J7" s="71">
        <v>10</v>
      </c>
      <c r="K7" s="80">
        <v>10</v>
      </c>
      <c r="L7" s="71">
        <v>9</v>
      </c>
      <c r="M7" s="80">
        <v>7</v>
      </c>
      <c r="N7" s="84">
        <f t="shared" si="1"/>
        <v>9</v>
      </c>
      <c r="O7" s="8">
        <f t="shared" si="2"/>
        <v>9</v>
      </c>
      <c r="P7" s="8">
        <v>8</v>
      </c>
      <c r="Q7" s="197">
        <f t="shared" si="3"/>
        <v>8.5</v>
      </c>
      <c r="R7" s="45" t="s">
        <v>34</v>
      </c>
      <c r="S7" s="1">
        <f>B15-SUM(S3:S6)</f>
        <v>0</v>
      </c>
      <c r="T7" s="43">
        <f>S7/$B$15</f>
        <v>0</v>
      </c>
    </row>
    <row r="8" spans="1:17" ht="12.75">
      <c r="A8" s="3">
        <f t="shared" si="0"/>
        <v>8.5</v>
      </c>
      <c r="B8" s="2">
        <v>6</v>
      </c>
      <c r="C8" s="2" t="s">
        <v>226</v>
      </c>
      <c r="D8" s="118" t="s">
        <v>93</v>
      </c>
      <c r="E8" s="73" t="s">
        <v>131</v>
      </c>
      <c r="F8" s="72">
        <v>6</v>
      </c>
      <c r="G8" s="107">
        <v>7</v>
      </c>
      <c r="H8" s="107">
        <v>8</v>
      </c>
      <c r="I8" s="82">
        <v>9</v>
      </c>
      <c r="J8" s="71">
        <v>10</v>
      </c>
      <c r="K8" s="80">
        <v>10</v>
      </c>
      <c r="L8" s="71">
        <v>9</v>
      </c>
      <c r="M8" s="80">
        <v>9</v>
      </c>
      <c r="N8" s="84">
        <f t="shared" si="1"/>
        <v>8.5</v>
      </c>
      <c r="O8" s="8">
        <f t="shared" si="2"/>
        <v>9</v>
      </c>
      <c r="P8" s="8">
        <v>8</v>
      </c>
      <c r="Q8" s="197">
        <f t="shared" si="3"/>
        <v>8.5</v>
      </c>
    </row>
    <row r="9" spans="1:17" ht="12.75">
      <c r="A9" s="3">
        <f t="shared" si="0"/>
        <v>6.5</v>
      </c>
      <c r="B9" s="2">
        <v>7</v>
      </c>
      <c r="C9" s="2" t="s">
        <v>287</v>
      </c>
      <c r="D9" s="118" t="s">
        <v>106</v>
      </c>
      <c r="E9" s="73"/>
      <c r="F9" s="72">
        <v>4</v>
      </c>
      <c r="G9" s="107">
        <v>6</v>
      </c>
      <c r="H9" s="107">
        <v>5</v>
      </c>
      <c r="I9" s="82">
        <v>7</v>
      </c>
      <c r="J9" s="71">
        <v>8</v>
      </c>
      <c r="K9" s="80">
        <v>7</v>
      </c>
      <c r="L9" s="71">
        <v>8</v>
      </c>
      <c r="M9" s="80">
        <v>7</v>
      </c>
      <c r="N9" s="84">
        <f t="shared" si="1"/>
        <v>6.5</v>
      </c>
      <c r="O9" s="8">
        <f t="shared" si="2"/>
        <v>7</v>
      </c>
      <c r="P9" s="8">
        <v>7</v>
      </c>
      <c r="Q9" s="197">
        <f t="shared" si="3"/>
        <v>7</v>
      </c>
    </row>
    <row r="10" spans="1:17" ht="12.75">
      <c r="A10" s="3">
        <f t="shared" si="0"/>
        <v>6</v>
      </c>
      <c r="B10" s="2">
        <v>8</v>
      </c>
      <c r="C10" s="2" t="s">
        <v>228</v>
      </c>
      <c r="D10" s="118" t="s">
        <v>95</v>
      </c>
      <c r="E10" s="73" t="s">
        <v>131</v>
      </c>
      <c r="F10" s="72">
        <v>5</v>
      </c>
      <c r="G10" s="107">
        <v>6</v>
      </c>
      <c r="H10" s="107">
        <v>3</v>
      </c>
      <c r="I10" s="82">
        <v>6</v>
      </c>
      <c r="J10" s="73">
        <v>8</v>
      </c>
      <c r="K10" s="80">
        <v>7</v>
      </c>
      <c r="L10" s="71">
        <v>7</v>
      </c>
      <c r="M10" s="80">
        <v>6</v>
      </c>
      <c r="N10" s="84">
        <f t="shared" si="1"/>
        <v>6</v>
      </c>
      <c r="O10" s="8">
        <f t="shared" si="2"/>
        <v>6</v>
      </c>
      <c r="P10" s="8">
        <v>6</v>
      </c>
      <c r="Q10" s="197">
        <f t="shared" si="3"/>
        <v>6</v>
      </c>
    </row>
    <row r="11" spans="1:17" ht="12.75">
      <c r="A11" s="3">
        <f t="shared" si="0"/>
        <v>6.5</v>
      </c>
      <c r="B11" s="2">
        <v>9</v>
      </c>
      <c r="C11" s="2" t="s">
        <v>229</v>
      </c>
      <c r="D11" s="118" t="s">
        <v>97</v>
      </c>
      <c r="E11" s="71"/>
      <c r="F11" s="222">
        <v>4</v>
      </c>
      <c r="G11" s="107">
        <v>6</v>
      </c>
      <c r="H11" s="107">
        <v>5</v>
      </c>
      <c r="I11" s="82">
        <v>7</v>
      </c>
      <c r="J11" s="71">
        <v>7</v>
      </c>
      <c r="K11" s="80">
        <v>7</v>
      </c>
      <c r="L11" s="71">
        <v>8</v>
      </c>
      <c r="M11" s="80">
        <v>8</v>
      </c>
      <c r="N11" s="84">
        <f t="shared" si="1"/>
        <v>6.5</v>
      </c>
      <c r="O11" s="8">
        <f t="shared" si="2"/>
        <v>7</v>
      </c>
      <c r="P11" s="8">
        <v>7</v>
      </c>
      <c r="Q11" s="197">
        <f t="shared" si="3"/>
        <v>7</v>
      </c>
    </row>
    <row r="12" spans="1:17" ht="12.75">
      <c r="A12" s="3">
        <f t="shared" si="0"/>
        <v>6</v>
      </c>
      <c r="B12" s="2">
        <v>10</v>
      </c>
      <c r="C12" s="37" t="s">
        <v>230</v>
      </c>
      <c r="D12" s="118" t="s">
        <v>88</v>
      </c>
      <c r="E12" s="73" t="s">
        <v>131</v>
      </c>
      <c r="F12" s="72">
        <v>8</v>
      </c>
      <c r="G12" s="106">
        <v>8</v>
      </c>
      <c r="H12" s="106">
        <v>5</v>
      </c>
      <c r="I12" s="81">
        <v>6</v>
      </c>
      <c r="J12" s="267">
        <v>7</v>
      </c>
      <c r="K12" s="206">
        <v>6</v>
      </c>
      <c r="L12" s="71">
        <v>4</v>
      </c>
      <c r="M12" s="80">
        <v>4</v>
      </c>
      <c r="N12" s="84">
        <f t="shared" si="1"/>
        <v>6</v>
      </c>
      <c r="O12" s="8">
        <f t="shared" si="2"/>
        <v>6</v>
      </c>
      <c r="P12" s="8">
        <v>7</v>
      </c>
      <c r="Q12" s="197">
        <f t="shared" si="3"/>
        <v>6.5</v>
      </c>
    </row>
    <row r="13" spans="1:17" ht="12.75">
      <c r="A13" s="3">
        <f t="shared" si="0"/>
        <v>8.375</v>
      </c>
      <c r="B13" s="2">
        <v>11</v>
      </c>
      <c r="C13" s="37" t="s">
        <v>231</v>
      </c>
      <c r="D13" s="118" t="s">
        <v>96</v>
      </c>
      <c r="E13" s="73"/>
      <c r="F13" s="72">
        <v>8</v>
      </c>
      <c r="G13" s="106">
        <v>8</v>
      </c>
      <c r="H13" s="106">
        <v>6</v>
      </c>
      <c r="I13" s="81">
        <v>7</v>
      </c>
      <c r="J13" s="71">
        <v>10</v>
      </c>
      <c r="K13" s="80">
        <v>10</v>
      </c>
      <c r="L13" s="71">
        <v>9</v>
      </c>
      <c r="M13" s="80">
        <v>9</v>
      </c>
      <c r="N13" s="84">
        <f t="shared" si="1"/>
        <v>8.375</v>
      </c>
      <c r="O13" s="8">
        <v>9</v>
      </c>
      <c r="P13" s="8">
        <v>7</v>
      </c>
      <c r="Q13" s="197">
        <f t="shared" si="3"/>
        <v>8</v>
      </c>
    </row>
    <row r="14" spans="1:17" ht="12.75">
      <c r="A14" s="3">
        <f t="shared" si="0"/>
        <v>8.5</v>
      </c>
      <c r="B14" s="2">
        <v>12</v>
      </c>
      <c r="C14" s="37" t="s">
        <v>227</v>
      </c>
      <c r="D14" s="118" t="s">
        <v>93</v>
      </c>
      <c r="E14" s="73"/>
      <c r="F14" s="72">
        <v>6</v>
      </c>
      <c r="G14" s="106">
        <v>7</v>
      </c>
      <c r="H14" s="106">
        <v>8</v>
      </c>
      <c r="I14" s="81">
        <v>9</v>
      </c>
      <c r="J14" s="71">
        <v>10</v>
      </c>
      <c r="K14" s="80">
        <v>10</v>
      </c>
      <c r="L14" s="71">
        <v>9</v>
      </c>
      <c r="M14" s="80">
        <v>9</v>
      </c>
      <c r="N14" s="84">
        <f t="shared" si="1"/>
        <v>8.5</v>
      </c>
      <c r="O14" s="8">
        <f t="shared" si="2"/>
        <v>9</v>
      </c>
      <c r="P14" s="8">
        <v>8</v>
      </c>
      <c r="Q14" s="197">
        <f t="shared" si="3"/>
        <v>8.5</v>
      </c>
    </row>
    <row r="15" spans="1:19" ht="12.75">
      <c r="A15" s="3">
        <f t="shared" si="0"/>
        <v>6.625</v>
      </c>
      <c r="B15" s="2">
        <v>13</v>
      </c>
      <c r="C15" s="37" t="s">
        <v>232</v>
      </c>
      <c r="D15" s="118" t="s">
        <v>89</v>
      </c>
      <c r="E15" s="73"/>
      <c r="F15" s="72">
        <v>6</v>
      </c>
      <c r="G15" s="106">
        <v>6</v>
      </c>
      <c r="H15" s="106">
        <v>7</v>
      </c>
      <c r="I15" s="246">
        <v>6</v>
      </c>
      <c r="J15" s="71">
        <v>8</v>
      </c>
      <c r="K15" s="80">
        <v>7</v>
      </c>
      <c r="L15" s="71">
        <v>7</v>
      </c>
      <c r="M15" s="80">
        <v>6</v>
      </c>
      <c r="N15" s="84">
        <f t="shared" si="1"/>
        <v>6.625</v>
      </c>
      <c r="O15" s="8">
        <f t="shared" si="2"/>
        <v>7</v>
      </c>
      <c r="P15" s="8">
        <v>7</v>
      </c>
      <c r="Q15" s="197">
        <f t="shared" si="3"/>
        <v>7</v>
      </c>
      <c r="S15" s="3"/>
    </row>
    <row r="16" spans="2:19" s="5" customFormat="1" ht="13.5" thickBot="1">
      <c r="B16" s="2"/>
      <c r="C16" s="428" t="s">
        <v>0</v>
      </c>
      <c r="D16" s="429"/>
      <c r="E16" s="166"/>
      <c r="F16" s="185">
        <f aca="true" t="shared" si="4" ref="F16:O16">AVERAGE(F3:F15)</f>
        <v>6.3076923076923075</v>
      </c>
      <c r="G16" s="185">
        <f t="shared" si="4"/>
        <v>7</v>
      </c>
      <c r="H16" s="186"/>
      <c r="I16" s="176">
        <f t="shared" si="4"/>
        <v>7.230769230769231</v>
      </c>
      <c r="J16" s="166">
        <f t="shared" si="4"/>
        <v>8.615384615384615</v>
      </c>
      <c r="K16" s="185">
        <f t="shared" si="4"/>
        <v>8.076923076923077</v>
      </c>
      <c r="L16" s="166">
        <f t="shared" si="4"/>
        <v>8.153846153846153</v>
      </c>
      <c r="M16" s="185">
        <f t="shared" si="4"/>
        <v>7.538461538461538</v>
      </c>
      <c r="N16" s="83">
        <f t="shared" si="4"/>
        <v>7.3173076923076925</v>
      </c>
      <c r="O16" s="34">
        <f t="shared" si="4"/>
        <v>7.615384615384615</v>
      </c>
      <c r="P16" s="34">
        <f>AVERAGE(P2:P15)</f>
        <v>7.384615384615385</v>
      </c>
      <c r="Q16" s="34">
        <f>AVERAGE(Q2:Q15)</f>
        <v>7.5</v>
      </c>
      <c r="S16" s="171"/>
    </row>
    <row r="17" spans="2:19" s="5" customFormat="1" ht="13.5" thickBot="1">
      <c r="B17" s="2"/>
      <c r="C17" s="6"/>
      <c r="D17" s="64"/>
      <c r="E17" s="424" t="s">
        <v>129</v>
      </c>
      <c r="F17" s="426"/>
      <c r="G17" s="157" t="s">
        <v>130</v>
      </c>
      <c r="H17" s="157" t="s">
        <v>359</v>
      </c>
      <c r="I17" s="177" t="s">
        <v>60</v>
      </c>
      <c r="J17" s="424" t="s">
        <v>124</v>
      </c>
      <c r="K17" s="426"/>
      <c r="L17" s="424" t="s">
        <v>125</v>
      </c>
      <c r="M17" s="426"/>
      <c r="N17" s="78"/>
      <c r="O17" s="9"/>
      <c r="P17"/>
      <c r="Q17"/>
      <c r="S17" s="171"/>
    </row>
    <row r="18" spans="2:19" ht="13.5" thickBot="1">
      <c r="B18" s="2"/>
      <c r="C18" s="4" t="s">
        <v>35</v>
      </c>
      <c r="D18" s="65"/>
      <c r="E18" s="421" t="s">
        <v>107</v>
      </c>
      <c r="F18" s="422"/>
      <c r="G18" s="423"/>
      <c r="H18" s="340"/>
      <c r="I18" s="273"/>
      <c r="J18" s="421" t="s">
        <v>108</v>
      </c>
      <c r="K18" s="423"/>
      <c r="L18" s="421" t="s">
        <v>109</v>
      </c>
      <c r="M18" s="423"/>
      <c r="N18" s="61">
        <f>O18/$B$15</f>
        <v>1</v>
      </c>
      <c r="O18" s="8">
        <f>COUNTIF(O3:O15,"&gt;3")</f>
        <v>13</v>
      </c>
      <c r="P18" s="5"/>
      <c r="Q18" s="5"/>
      <c r="S18" s="171"/>
    </row>
    <row r="19" spans="2:19" ht="12.75">
      <c r="B19" s="2"/>
      <c r="C19" s="4" t="s">
        <v>36</v>
      </c>
      <c r="D19" s="187"/>
      <c r="E19" s="227"/>
      <c r="F19" s="13" t="s">
        <v>356</v>
      </c>
      <c r="G19" s="13" t="s">
        <v>356</v>
      </c>
      <c r="H19" s="236"/>
      <c r="I19" s="247"/>
      <c r="J19" s="247"/>
      <c r="K19" s="247"/>
      <c r="L19" s="247"/>
      <c r="M19" s="247"/>
      <c r="N19" s="61">
        <f>O19/$B$15</f>
        <v>0.8461538461538461</v>
      </c>
      <c r="O19" s="8">
        <f>COUNTIF(O3:O15,"&gt;6")</f>
        <v>11</v>
      </c>
      <c r="S19" s="171"/>
    </row>
    <row r="20" spans="10:19" ht="12.75">
      <c r="J20" s="14" t="s">
        <v>115</v>
      </c>
      <c r="K20" s="14" t="s">
        <v>116</v>
      </c>
      <c r="L20" s="14" t="s">
        <v>115</v>
      </c>
      <c r="M20" s="14" t="s">
        <v>116</v>
      </c>
      <c r="S20" s="171"/>
    </row>
    <row r="21" ht="12.75">
      <c r="C21" t="s">
        <v>233</v>
      </c>
    </row>
  </sheetData>
  <sheetProtection/>
  <mergeCells count="7">
    <mergeCell ref="L17:M17"/>
    <mergeCell ref="C16:D16"/>
    <mergeCell ref="J18:K18"/>
    <mergeCell ref="L18:M18"/>
    <mergeCell ref="E17:F17"/>
    <mergeCell ref="J17:K17"/>
    <mergeCell ref="E18:G18"/>
  </mergeCells>
  <conditionalFormatting sqref="O3:P15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N3:N15 Q3:Q15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PageLayoutView="0" workbookViewId="0" topLeftCell="A1">
      <selection activeCell="F60" sqref="F60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8.125" style="0" customWidth="1"/>
    <col min="4" max="4" width="8.625" style="0" customWidth="1"/>
    <col min="5" max="5" width="7.875" style="0" customWidth="1"/>
    <col min="6" max="6" width="8.00390625" style="0" customWidth="1"/>
    <col min="7" max="7" width="7.75390625" style="0" customWidth="1"/>
    <col min="8" max="8" width="7.00390625" style="0" customWidth="1"/>
    <col min="9" max="9" width="7.875" style="0" customWidth="1"/>
    <col min="10" max="10" width="8.125" style="0" customWidth="1"/>
    <col min="11" max="13" width="6.75390625" style="0" customWidth="1"/>
    <col min="14" max="14" width="7.625" style="0" customWidth="1"/>
    <col min="15" max="15" width="10.00390625" style="15" customWidth="1"/>
    <col min="16" max="16" width="11.875" style="29" customWidth="1"/>
    <col min="17" max="17" width="11.00390625" style="28" bestFit="1" customWidth="1"/>
  </cols>
  <sheetData>
    <row r="1" spans="4:17" s="16" customFormat="1" ht="15.75">
      <c r="D1" s="16" t="s">
        <v>2</v>
      </c>
      <c r="O1" s="17"/>
      <c r="P1" s="27"/>
      <c r="Q1" s="27"/>
    </row>
    <row r="2" spans="5:8" ht="15.75">
      <c r="E2" s="18" t="s">
        <v>300</v>
      </c>
      <c r="F2" s="16"/>
      <c r="G2" s="16"/>
      <c r="H2" s="16"/>
    </row>
    <row r="4" spans="1:3" ht="12.75">
      <c r="A4" s="5" t="s">
        <v>3</v>
      </c>
      <c r="B4" s="5" t="s">
        <v>4</v>
      </c>
      <c r="C4" s="5"/>
    </row>
    <row r="5" spans="1:9" ht="12.75">
      <c r="A5" s="470" t="s">
        <v>5</v>
      </c>
      <c r="B5" s="471"/>
      <c r="C5" s="471"/>
      <c r="D5" s="472"/>
      <c r="E5" s="468" t="s">
        <v>6</v>
      </c>
      <c r="F5" s="456"/>
      <c r="G5" s="456"/>
      <c r="H5" s="456"/>
      <c r="I5" s="456"/>
    </row>
    <row r="6" spans="1:9" ht="12.75">
      <c r="A6" s="465" t="s">
        <v>94</v>
      </c>
      <c r="B6" s="469"/>
      <c r="C6" s="469"/>
      <c r="D6" s="466"/>
      <c r="E6" s="12" t="s">
        <v>301</v>
      </c>
      <c r="F6" s="12" t="s">
        <v>302</v>
      </c>
      <c r="H6" s="32"/>
      <c r="I6" s="32"/>
    </row>
    <row r="7" spans="1:9" ht="12.75">
      <c r="A7" s="465" t="s">
        <v>121</v>
      </c>
      <c r="B7" s="469"/>
      <c r="C7" s="469"/>
      <c r="D7" s="466"/>
      <c r="E7" s="12" t="s">
        <v>303</v>
      </c>
      <c r="F7" s="12" t="s">
        <v>305</v>
      </c>
      <c r="H7" s="32"/>
      <c r="I7" s="32"/>
    </row>
    <row r="8" spans="1:9" ht="12.75">
      <c r="A8" s="465" t="s">
        <v>68</v>
      </c>
      <c r="B8" s="469"/>
      <c r="C8" s="469"/>
      <c r="D8" s="466"/>
      <c r="E8" s="12" t="s">
        <v>304</v>
      </c>
      <c r="F8" s="12" t="s">
        <v>127</v>
      </c>
      <c r="G8" s="12" t="s">
        <v>301</v>
      </c>
      <c r="H8" s="32"/>
      <c r="I8" s="32"/>
    </row>
    <row r="9" spans="1:9" ht="12.75">
      <c r="A9" s="465" t="s">
        <v>17</v>
      </c>
      <c r="B9" s="469"/>
      <c r="C9" s="469"/>
      <c r="D9" s="466"/>
      <c r="E9" s="12" t="s">
        <v>305</v>
      </c>
      <c r="F9" s="12" t="s">
        <v>301</v>
      </c>
      <c r="G9" s="12" t="s">
        <v>302</v>
      </c>
      <c r="H9" s="12" t="s">
        <v>306</v>
      </c>
      <c r="I9" s="12" t="s">
        <v>307</v>
      </c>
    </row>
    <row r="10" spans="3:6" ht="12.75">
      <c r="C10" s="14"/>
      <c r="D10" s="14"/>
      <c r="E10" s="14"/>
      <c r="F10" s="14"/>
    </row>
    <row r="11" spans="1:19" ht="12.75">
      <c r="A11" s="24" t="s">
        <v>8</v>
      </c>
      <c r="B11" s="24" t="s">
        <v>9</v>
      </c>
      <c r="C11" s="24">
        <v>10</v>
      </c>
      <c r="D11" s="25">
        <v>9</v>
      </c>
      <c r="E11" s="25">
        <v>8</v>
      </c>
      <c r="F11" s="24">
        <v>7</v>
      </c>
      <c r="G11" s="24">
        <v>6</v>
      </c>
      <c r="H11" s="24">
        <v>5</v>
      </c>
      <c r="I11" s="24">
        <v>4</v>
      </c>
      <c r="J11" s="24">
        <v>3</v>
      </c>
      <c r="K11" s="24">
        <v>2</v>
      </c>
      <c r="L11" s="24">
        <v>1</v>
      </c>
      <c r="M11" s="24">
        <v>0</v>
      </c>
      <c r="N11" s="24" t="s">
        <v>13</v>
      </c>
      <c r="O11" s="24" t="s">
        <v>10</v>
      </c>
      <c r="P11" s="26" t="s">
        <v>11</v>
      </c>
      <c r="Q11" s="26" t="s">
        <v>12</v>
      </c>
      <c r="R11" s="14"/>
      <c r="S11" s="14"/>
    </row>
    <row r="12" spans="1:19" ht="13.5" thickBot="1">
      <c r="A12" s="127" t="s">
        <v>18</v>
      </c>
      <c r="B12" s="127" t="s">
        <v>19</v>
      </c>
      <c r="C12" s="127"/>
      <c r="D12" s="128"/>
      <c r="E12" s="128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9"/>
      <c r="Q12" s="129"/>
      <c r="R12" s="14"/>
      <c r="S12" s="14"/>
    </row>
    <row r="13" spans="1:17" ht="12.75">
      <c r="A13" s="130" t="s">
        <v>309</v>
      </c>
      <c r="B13" s="131" t="s">
        <v>82</v>
      </c>
      <c r="C13" s="132">
        <f>COUNTIF('30в_ПМС'!$AD$3:$AD$31,C11)</f>
        <v>8</v>
      </c>
      <c r="D13" s="132">
        <f>COUNTIF('30в_ПМС'!$AD$3:$AD$31,D11)</f>
        <v>13</v>
      </c>
      <c r="E13" s="132">
        <f>COUNTIF('30в_ПМС'!$AD$3:$AD$31,E11)</f>
        <v>4</v>
      </c>
      <c r="F13" s="132">
        <f>COUNTIF('30в_ПМС'!$AD$3:$AD$31,F11)</f>
        <v>1</v>
      </c>
      <c r="G13" s="132">
        <f>COUNTIF('30в_ПМС'!$AD$3:$AD$31,G11)</f>
        <v>2</v>
      </c>
      <c r="H13" s="132">
        <f>COUNTIF('30в_ПМС'!$AD$3:$AD$31,H11)</f>
        <v>1</v>
      </c>
      <c r="I13" s="132">
        <f>COUNTIF('30в_ПМС'!$AD$3:$AD$31,I11)</f>
        <v>0</v>
      </c>
      <c r="J13" s="132">
        <f>COUNTIF('30в_ПМС'!$AD$3:$AD$31,J11)</f>
        <v>0</v>
      </c>
      <c r="K13" s="132">
        <f>COUNTIF('30в_ПМС'!$AD$3:$AD$31,K11)</f>
        <v>0</v>
      </c>
      <c r="L13" s="132">
        <f>COUNTIF('30в_ПМС'!$AD$3:$AD$31,L11)</f>
        <v>0</v>
      </c>
      <c r="M13" s="132">
        <f>COUNTIF('30в_ПМС'!$AD$3:$AD$31,M11)</f>
        <v>0</v>
      </c>
      <c r="N13" s="132">
        <f>$A$15-SUM(C13:M13)</f>
        <v>0</v>
      </c>
      <c r="O13" s="133">
        <f>'30в_ПМС'!AD32</f>
        <v>8.724137931034482</v>
      </c>
      <c r="P13" s="134">
        <f>SUM(C13:I13)/A15</f>
        <v>1</v>
      </c>
      <c r="Q13" s="135">
        <f>SUM(C13:F13)/A15</f>
        <v>0.896551724137931</v>
      </c>
    </row>
    <row r="14" spans="1:17" ht="12.75">
      <c r="A14" s="136"/>
      <c r="B14" s="1" t="s">
        <v>7</v>
      </c>
      <c r="C14" s="1">
        <f>COUNTIF('30в_ПМС'!$AH$3:$AH$31,C11)</f>
        <v>11</v>
      </c>
      <c r="D14" s="1">
        <f>COUNTIF('30в_ПМС'!$AH$3:$AH$31,D11)</f>
        <v>11</v>
      </c>
      <c r="E14" s="1">
        <f>COUNTIF('30в_ПМС'!$AH$3:$AH$31,E11)</f>
        <v>4</v>
      </c>
      <c r="F14" s="1">
        <f>COUNTIF('30в_ПМС'!$AH$3:$AH$31,F11)</f>
        <v>3</v>
      </c>
      <c r="G14" s="1">
        <f>COUNTIF('30в_ПМС'!$AH$3:$AH$31,G11)</f>
        <v>0</v>
      </c>
      <c r="H14" s="1">
        <f>COUNTIF('30в_ПМС'!$AH$3:$AH$31,H11)</f>
        <v>0</v>
      </c>
      <c r="I14" s="1">
        <f>COUNTIF('30в_ПМС'!$AH$3:$AH$31,I11)</f>
        <v>0</v>
      </c>
      <c r="J14" s="1">
        <f>COUNTIF('30в_ПМС'!$AH$3:$AH$31,J11)</f>
        <v>0</v>
      </c>
      <c r="K14" s="1">
        <f>COUNTIF('30в_ПМС'!$AH$3:$AH$31,K11)</f>
        <v>0</v>
      </c>
      <c r="L14" s="1">
        <f>COUNTIF('30в_ПМС'!$AH$3:$AH$31,L11)</f>
        <v>0</v>
      </c>
      <c r="M14" s="1">
        <f>COUNTIF('30в_ПМС'!$AH$3:$AH$31,M11)</f>
        <v>0</v>
      </c>
      <c r="N14" s="21">
        <f>$A$15-SUM(C14:M14)</f>
        <v>0</v>
      </c>
      <c r="O14" s="31">
        <f>'30в_ПМС'!AH32</f>
        <v>9.03448275862069</v>
      </c>
      <c r="P14" s="30">
        <f>SUM(C14:I14)/$A$15</f>
        <v>1</v>
      </c>
      <c r="Q14" s="137">
        <f>SUM(C14:F14)/$A$15</f>
        <v>1</v>
      </c>
    </row>
    <row r="15" spans="1:17" ht="13.5" thickBot="1">
      <c r="A15" s="250">
        <f>'30в_ПМС'!B31</f>
        <v>29</v>
      </c>
      <c r="B15" s="251" t="s">
        <v>81</v>
      </c>
      <c r="C15" s="251">
        <f>COUNTIF('30в_ПМС'!$AJ$3:$AJ$31,C11)</f>
        <v>10</v>
      </c>
      <c r="D15" s="251">
        <f>COUNTIF('30в_ПМС'!$AJ$3:$AJ$31,D11)</f>
        <v>11</v>
      </c>
      <c r="E15" s="251">
        <f>COUNTIF('30в_ПМС'!$AJ$3:$AJ$31,E11)</f>
        <v>1</v>
      </c>
      <c r="F15" s="251">
        <f>COUNTIF('30в_ПМС'!$AJ$3:$AJ$31,F11)</f>
        <v>1</v>
      </c>
      <c r="G15" s="251">
        <f>COUNTIF('30в_ПМС'!$AJ$3:$AJ$31,G11)</f>
        <v>3</v>
      </c>
      <c r="H15" s="251">
        <f>COUNTIF('30в_ПМС'!$AJ$3:$AJ$31,H11)</f>
        <v>3</v>
      </c>
      <c r="I15" s="251">
        <f>COUNTIF('30в_ПМС'!$AJ$3:$AJ$31,I11)</f>
        <v>0</v>
      </c>
      <c r="J15" s="251">
        <f>COUNTIF('30в_ПМС'!$AJ$3:$AJ$31,J11)</f>
        <v>0</v>
      </c>
      <c r="K15" s="251">
        <f>COUNTIF('30в_ПМС'!$AJ$3:$AJ$31,K11)</f>
        <v>0</v>
      </c>
      <c r="L15" s="251">
        <f>COUNTIF('30в_ПМС'!$AJ$3:$AJ$31,L11)</f>
        <v>0</v>
      </c>
      <c r="M15" s="251">
        <f>COUNTIF('30в_ПМС'!$AJ$3:$AJ$31,M11)</f>
        <v>0</v>
      </c>
      <c r="N15" s="252">
        <f>$A$15-SUM(C15:M15)</f>
        <v>0</v>
      </c>
      <c r="O15" s="253">
        <f>'30в_ПМС'!AJ32</f>
        <v>8.517241379310345</v>
      </c>
      <c r="P15" s="254">
        <f>SUM(C15:I15)/$A$15</f>
        <v>1</v>
      </c>
      <c r="Q15" s="255">
        <f>SUM(C15:F15)/$A$15</f>
        <v>0.7931034482758621</v>
      </c>
    </row>
    <row r="16" spans="1:17" ht="12.75">
      <c r="A16" s="258" t="s">
        <v>310</v>
      </c>
      <c r="B16" s="131" t="s">
        <v>1</v>
      </c>
      <c r="C16" s="132">
        <f>COUNTIF('30в-2_САПР'!$J$3:$J$16,C11)</f>
        <v>4</v>
      </c>
      <c r="D16" s="132">
        <f>COUNTIF('30в-2_САПР'!$J$3:$J$16,D11)</f>
        <v>10</v>
      </c>
      <c r="E16" s="132">
        <f>COUNTIF('30в-2_САПР'!$J$3:$J$16,E11)</f>
        <v>0</v>
      </c>
      <c r="F16" s="132">
        <f>COUNTIF('30в-2_САПР'!$J$3:$J$16,F11)</f>
        <v>0</v>
      </c>
      <c r="G16" s="132">
        <f>COUNTIF('30в-2_САПР'!$J$3:$J$16,G11)</f>
        <v>0</v>
      </c>
      <c r="H16" s="132">
        <f>COUNTIF('30в-2_САПР'!$J$3:$J$16,H11)</f>
        <v>0</v>
      </c>
      <c r="I16" s="132">
        <f>COUNTIF('30в-2_САПР'!$J$3:$J$16,I11)</f>
        <v>0</v>
      </c>
      <c r="J16" s="132">
        <f>COUNTIF('30в-2_САПР'!$J$3:$J$16,J11)</f>
        <v>0</v>
      </c>
      <c r="K16" s="132">
        <f>COUNTIF('30в-2_САПР'!$J$3:$J$16,K11)</f>
        <v>0</v>
      </c>
      <c r="L16" s="132">
        <f>COUNTIF('30в-2_САПР'!$J$3:$J$16,L11)</f>
        <v>0</v>
      </c>
      <c r="M16" s="132">
        <f>COUNTIF('30в-2_САПР'!$J$3:$J$16,M11)</f>
        <v>0</v>
      </c>
      <c r="N16" s="132">
        <f>$A$17-SUM(C16:M16)</f>
        <v>0</v>
      </c>
      <c r="O16" s="133">
        <f>'30в-2_САПР'!J17</f>
        <v>9.285714285714286</v>
      </c>
      <c r="P16" s="134">
        <f>SUM(C16:I16)/$A$17</f>
        <v>1</v>
      </c>
      <c r="Q16" s="135">
        <f>SUM(C16:F16)/$A$17</f>
        <v>1</v>
      </c>
    </row>
    <row r="17" spans="1:17" ht="13.5" thickBot="1">
      <c r="A17" s="336">
        <f>'30в-2_САПР'!B16</f>
        <v>14</v>
      </c>
      <c r="B17" s="251" t="s">
        <v>7</v>
      </c>
      <c r="C17" s="251">
        <f>COUNTIF('30в-2_САПР'!$Y$3:$Y$16,C11)</f>
        <v>6</v>
      </c>
      <c r="D17" s="251">
        <f>COUNTIF('30в-2_САПР'!$Y$3:$Y$16,D11)</f>
        <v>5</v>
      </c>
      <c r="E17" s="251">
        <f>COUNTIF('30в-2_САПР'!$Y$3:$Y$16,E11)</f>
        <v>2</v>
      </c>
      <c r="F17" s="251">
        <f>COUNTIF('30в-2_САПР'!$Y$3:$Y$16,F11)</f>
        <v>0</v>
      </c>
      <c r="G17" s="251">
        <f>COUNTIF('30в-2_САПР'!$Y$3:$Y$16,G11)</f>
        <v>0</v>
      </c>
      <c r="H17" s="251">
        <f>COUNTIF('30в-2_САПР'!$Y$3:$Y$16,H11)</f>
        <v>1</v>
      </c>
      <c r="I17" s="251">
        <f>COUNTIF('30в-2_САПР'!$Y$3:$Y$16,I11)</f>
        <v>0</v>
      </c>
      <c r="J17" s="251">
        <f>COUNTIF('30в-2_САПР'!$Y$3:$Y$16,J11)</f>
        <v>0</v>
      </c>
      <c r="K17" s="251">
        <f>COUNTIF('30в-2_САПР'!$Y$3:$Y$16,K11)</f>
        <v>0</v>
      </c>
      <c r="L17" s="251">
        <f>COUNTIF('30в-2_САПР'!$Y$3:$Y$16,L11)</f>
        <v>0</v>
      </c>
      <c r="M17" s="251">
        <f>COUNTIF('30в-2_САПР'!$Y$3:$Y$16,M11)</f>
        <v>0</v>
      </c>
      <c r="N17" s="251">
        <f>$A$17-SUM(C17:M17)</f>
        <v>0</v>
      </c>
      <c r="O17" s="253">
        <f>'30в-2_САПР'!Y17</f>
        <v>9</v>
      </c>
      <c r="P17" s="334">
        <f>SUM(C17:I17)/$A$17</f>
        <v>1</v>
      </c>
      <c r="Q17" s="335">
        <f>SUM(C17:F17)/$A$17</f>
        <v>0.9285714285714286</v>
      </c>
    </row>
    <row r="18" spans="1:17" ht="12.75">
      <c r="A18" s="258" t="s">
        <v>318</v>
      </c>
      <c r="B18" s="132" t="s">
        <v>1</v>
      </c>
      <c r="C18" s="132">
        <f>COUNTIF('31в-1_ПМС'!$O$3:$O$16,C11)</f>
        <v>1</v>
      </c>
      <c r="D18" s="132">
        <f>COUNTIF('31в-1_ПМС'!$O$3:$O$16,D11)</f>
        <v>3</v>
      </c>
      <c r="E18" s="132">
        <f>COUNTIF('31в-1_ПМС'!$O$3:$O$16,E11)</f>
        <v>2</v>
      </c>
      <c r="F18" s="132">
        <f>COUNTIF('31в-1_ПМС'!$O$3:$O$16,F11)</f>
        <v>0</v>
      </c>
      <c r="G18" s="132">
        <f>COUNTIF('31в-1_ПМС'!$O$3:$O$16,G11)</f>
        <v>0</v>
      </c>
      <c r="H18" s="132">
        <f>COUNTIF('31в-1_ПМС'!$O$3:$O$16,H11)</f>
        <v>5</v>
      </c>
      <c r="I18" s="132">
        <f>COUNTIF('31в-1_ПМС'!$O$3:$O$16,I11)</f>
        <v>3</v>
      </c>
      <c r="J18" s="132">
        <f>COUNTIF('31в-1_ПМС'!$O$3:$O$16,J11)</f>
        <v>0</v>
      </c>
      <c r="K18" s="132">
        <f>COUNTIF('31в-1_ПМС'!$O$3:$O$16,K11)</f>
        <v>0</v>
      </c>
      <c r="L18" s="132">
        <f>COUNTIF('31в-1_ПМС'!$O$3:$O$16,L11)</f>
        <v>0</v>
      </c>
      <c r="M18" s="132">
        <f>COUNTIF('31в-1_ПМС'!$O$3:$O$16,M11)</f>
        <v>0</v>
      </c>
      <c r="N18" s="132">
        <f>$A$21-SUM(C18:M18)</f>
        <v>0</v>
      </c>
      <c r="O18" s="133">
        <f>'31в-1_ИТ'!S17</f>
        <v>6.714285714285714</v>
      </c>
      <c r="P18" s="134">
        <f>SUM(C18:I18)/$A$21</f>
        <v>1</v>
      </c>
      <c r="Q18" s="135">
        <f>SUM(C18:F18)/$A$21</f>
        <v>0.42857142857142855</v>
      </c>
    </row>
    <row r="19" spans="1:17" ht="13.5" thickBot="1">
      <c r="A19" s="259">
        <f>'31в-1_ПМС'!B16</f>
        <v>14</v>
      </c>
      <c r="B19" s="139" t="s">
        <v>7</v>
      </c>
      <c r="C19" s="139">
        <f>COUNTIF('31в-1_ПМС'!$S$3:$S$16,C11)</f>
        <v>1</v>
      </c>
      <c r="D19" s="139">
        <f>COUNTIF('31в-1_ПМС'!$S$3:$S$16,D11)</f>
        <v>3</v>
      </c>
      <c r="E19" s="139">
        <f>COUNTIF('31в-1_ПМС'!$S$3:$S$16,E11)</f>
        <v>1</v>
      </c>
      <c r="F19" s="139">
        <f>COUNTIF('31в-1_ПМС'!$S$3:$S$16,F11)</f>
        <v>3</v>
      </c>
      <c r="G19" s="139">
        <f>COUNTIF('31в-1_ПМС'!$S$3:$S$16,G11)</f>
        <v>5</v>
      </c>
      <c r="H19" s="139">
        <f>COUNTIF('31в-1_ПМС'!$S$3:$S$16,H11)</f>
        <v>1</v>
      </c>
      <c r="I19" s="139">
        <f>COUNTIF('31в-1_ПМС'!$S$3:$S$16,I11)</f>
        <v>0</v>
      </c>
      <c r="J19" s="139">
        <f>COUNTIF('31в-1_ПМС'!$S$3:$S$16,J11)</f>
        <v>0</v>
      </c>
      <c r="K19" s="139">
        <f>COUNTIF('31в-1_ПМС'!$S$3:$S$16,K11)</f>
        <v>0</v>
      </c>
      <c r="L19" s="139">
        <f>COUNTIF('31в-1_ПМС'!$S$3:$S$16,L11)</f>
        <v>0</v>
      </c>
      <c r="M19" s="139">
        <f>COUNTIF('31в-1_ПМС'!$S$3:$S$16,M11)</f>
        <v>0</v>
      </c>
      <c r="N19" s="139">
        <f>$A$21-SUM(C19:M19)</f>
        <v>0</v>
      </c>
      <c r="O19" s="141">
        <f>'31в-1_ПМС'!S17</f>
        <v>7.214285714285714</v>
      </c>
      <c r="P19" s="260">
        <f>SUM(C19:I19)/$A$21</f>
        <v>1</v>
      </c>
      <c r="Q19" s="261">
        <f>SUM(C19:F19)/$A$21</f>
        <v>0.5714285714285714</v>
      </c>
    </row>
    <row r="20" spans="1:17" ht="12.75">
      <c r="A20" s="136" t="s">
        <v>317</v>
      </c>
      <c r="B20" s="256" t="s">
        <v>1</v>
      </c>
      <c r="C20" s="21">
        <f>COUNTIF('31в-1_ИТ'!$S$3:$S$16,C11)</f>
        <v>2</v>
      </c>
      <c r="D20" s="21">
        <f>COUNTIF('31в-1_ИТ'!$S$3:$S$16,D11)</f>
        <v>2</v>
      </c>
      <c r="E20" s="21">
        <f>COUNTIF('31в-1_ИТ'!$S$3:$S$16,E11)</f>
        <v>1</v>
      </c>
      <c r="F20" s="21">
        <f>COUNTIF('31в-1_ИТ'!$S$3:$S$16,F11)</f>
        <v>1</v>
      </c>
      <c r="G20" s="21">
        <f>COUNTIF('31в-1_ИТ'!$S$3:$S$16,G11)</f>
        <v>3</v>
      </c>
      <c r="H20" s="21">
        <f>COUNTIF('31в-1_ИТ'!$S$3:$S$16,H11)</f>
        <v>3</v>
      </c>
      <c r="I20" s="21">
        <f>COUNTIF('31в-1_ИТ'!$S$3:$S$16,I11)</f>
        <v>2</v>
      </c>
      <c r="J20" s="21">
        <f>COUNTIF('31в-1_ИТ'!$S$3:$S$16,J11)</f>
        <v>0</v>
      </c>
      <c r="K20" s="21">
        <f>COUNTIF('31в-1_ИТ'!$S$3:$S$16,K11)</f>
        <v>0</v>
      </c>
      <c r="L20" s="21">
        <f>COUNTIF('31в-1_ИТ'!$S$3:$S$16,L11)</f>
        <v>0</v>
      </c>
      <c r="M20" s="21">
        <f>COUNTIF('31в-1_ИТ'!$S$3:$S$16,M11)</f>
        <v>0</v>
      </c>
      <c r="N20" s="21">
        <f>$A$21-SUM(C20:M20)</f>
        <v>0</v>
      </c>
      <c r="O20" s="257">
        <f>'31в-1_ИТ'!S17</f>
        <v>6.714285714285714</v>
      </c>
      <c r="P20" s="30">
        <f>SUM(C20:I20)/$A$21</f>
        <v>1</v>
      </c>
      <c r="Q20" s="137">
        <f>SUM(C20:F20)/$A$21</f>
        <v>0.42857142857142855</v>
      </c>
    </row>
    <row r="21" spans="1:17" ht="13.5" thickBot="1">
      <c r="A21" s="250">
        <f>'31в-1_ИТ'!B16</f>
        <v>14</v>
      </c>
      <c r="B21" s="251" t="s">
        <v>7</v>
      </c>
      <c r="C21" s="251">
        <f>COUNTIF('31в-1_ИТ'!$X$3:$X$16,C11)</f>
        <v>1</v>
      </c>
      <c r="D21" s="251">
        <f>COUNTIF('31в-1_ИТ'!$X$3:$X$16,D11)</f>
        <v>2</v>
      </c>
      <c r="E21" s="251">
        <f>COUNTIF('31в-1_ИТ'!$X$3:$X$16,E11)</f>
        <v>3</v>
      </c>
      <c r="F21" s="251">
        <f>COUNTIF('31в-1_ИТ'!$X$3:$X$16,F11)</f>
        <v>5</v>
      </c>
      <c r="G21" s="251">
        <f>COUNTIF('31в-1_ИТ'!$X$3:$X$16,G11)</f>
        <v>1</v>
      </c>
      <c r="H21" s="251">
        <f>COUNTIF('31в-1_ИТ'!$X$3:$X$16,H11)</f>
        <v>2</v>
      </c>
      <c r="I21" s="251">
        <f>COUNTIF('31в-1_ИТ'!$X$3:$X$16,I11)</f>
        <v>0</v>
      </c>
      <c r="J21" s="251">
        <f>COUNTIF('31в-1_ИТ'!$X$3:$X$16,J11)</f>
        <v>0</v>
      </c>
      <c r="K21" s="251">
        <f>COUNTIF('31в-1_ИТ'!$X$3:$X$16,K11)</f>
        <v>0</v>
      </c>
      <c r="L21" s="251">
        <f>COUNTIF('31в-1_ИТ'!$X$3:$X$16,L11)</f>
        <v>0</v>
      </c>
      <c r="M21" s="251">
        <f>COUNTIF('31в-1_ИТ'!$X$3:$X$16,M11)</f>
        <v>0</v>
      </c>
      <c r="N21" s="252">
        <f>$A$21-SUM(C21:M21)</f>
        <v>0</v>
      </c>
      <c r="O21" s="253">
        <f>'31в-1_ИТ'!X17</f>
        <v>7.357142857142857</v>
      </c>
      <c r="P21" s="254">
        <f>SUM(C21:I21)/$A$21</f>
        <v>1</v>
      </c>
      <c r="Q21" s="255">
        <f>SUM(C21:F21)/$A$21</f>
        <v>0.7857142857142857</v>
      </c>
    </row>
    <row r="22" spans="1:17" ht="12.75">
      <c r="A22" s="350" t="s">
        <v>349</v>
      </c>
      <c r="B22" s="132" t="s">
        <v>1</v>
      </c>
      <c r="C22" s="132">
        <f>COUNTIF('50ппа-2_САПР'!$N$3:$N$17,C11)</f>
        <v>4</v>
      </c>
      <c r="D22" s="132">
        <f>COUNTIF('50ппа-2_САПР'!$N$3:$N$17,D11)</f>
        <v>4</v>
      </c>
      <c r="E22" s="132">
        <f>COUNTIF('50ппа-2_САПР'!$N$3:$N$17,E11)</f>
        <v>2</v>
      </c>
      <c r="F22" s="132">
        <f>COUNTIF('50ппа-2_САПР'!$N$3:$N$17,F11)</f>
        <v>2</v>
      </c>
      <c r="G22" s="132">
        <f>COUNTIF('50ппа-2_САПР'!$N$3:$N$17,G11)</f>
        <v>3</v>
      </c>
      <c r="H22" s="132">
        <f>COUNTIF('50ппа-2_САПР'!$N$3:$N$17,H11)</f>
        <v>0</v>
      </c>
      <c r="I22" s="132">
        <f>COUNTIF('50ппа-2_САПР'!$N$3:$N$17,I11)</f>
        <v>0</v>
      </c>
      <c r="J22" s="132">
        <f>COUNTIF('50ппа-2_САПР'!$N$3:$N$17,J11)</f>
        <v>0</v>
      </c>
      <c r="K22" s="132">
        <f>COUNTIF('50ппа-2_САПР'!$N$3:$N$17,K11)</f>
        <v>0</v>
      </c>
      <c r="L22" s="132">
        <f>COUNTIF('50ппа-2_САПР'!$N$3:$N$17,L11)</f>
        <v>0</v>
      </c>
      <c r="M22" s="132">
        <f>COUNTIF('50ппа-2_САПР'!$N$3:$N$17,M11)</f>
        <v>0</v>
      </c>
      <c r="N22" s="132">
        <f>$A$23-SUM(C22:M22)</f>
        <v>0</v>
      </c>
      <c r="O22" s="133">
        <f>'50ппа-2_САПР'!N18</f>
        <v>8.266666666666667</v>
      </c>
      <c r="P22" s="134">
        <f>SUM(C22:I22)/$A$23</f>
        <v>1</v>
      </c>
      <c r="Q22" s="135">
        <f>SUM(C22:F22)/$A$23</f>
        <v>0.8</v>
      </c>
    </row>
    <row r="23" spans="1:17" ht="13.5" thickBot="1">
      <c r="A23" s="351">
        <f>'50ппа-2_САПР'!B17</f>
        <v>15</v>
      </c>
      <c r="B23" s="139" t="s">
        <v>7</v>
      </c>
      <c r="C23" s="139">
        <f>COUNTIF('50ппа-2_САПР'!$Z$3:$Z$17,C11)</f>
        <v>2</v>
      </c>
      <c r="D23" s="139">
        <f>COUNTIF('50ппа-2_САПР'!$Z$3:$Z$17,D11)</f>
        <v>3</v>
      </c>
      <c r="E23" s="139">
        <f>COUNTIF('50ппа-2_САПР'!$Z$3:$Z$17,E11)</f>
        <v>6</v>
      </c>
      <c r="F23" s="139">
        <f>COUNTIF('50ппа-2_САПР'!$Z$3:$Z$17,F11)</f>
        <v>4</v>
      </c>
      <c r="G23" s="139">
        <f>COUNTIF('50ппа-2_САПР'!$Z$3:$Z$17,G11)</f>
        <v>0</v>
      </c>
      <c r="H23" s="139">
        <f>COUNTIF('50ппа-2_САПР'!$Z$3:$Z$17,H11)</f>
        <v>0</v>
      </c>
      <c r="I23" s="139">
        <f>COUNTIF('50ппа-2_САПР'!$Z$3:$Z$17,I11)</f>
        <v>0</v>
      </c>
      <c r="J23" s="139">
        <f>COUNTIF('50ппа-2_САПР'!$Z$3:$Z$17,J11)</f>
        <v>0</v>
      </c>
      <c r="K23" s="139">
        <f>COUNTIF('50ппа-2_САПР'!$Z$3:$Z$17,K11)</f>
        <v>0</v>
      </c>
      <c r="L23" s="139">
        <f>COUNTIF('50ппа-2_САПР'!$Z$3:$Z$17,L11)</f>
        <v>0</v>
      </c>
      <c r="M23" s="139">
        <f>COUNTIF('50ппа-2_САПР'!$Z$3:$Z$17,M11)</f>
        <v>0</v>
      </c>
      <c r="N23" s="139">
        <f>$A$23-SUM(C23:M23)</f>
        <v>0</v>
      </c>
      <c r="O23" s="141">
        <f>'50ппа-2_САПР'!Z18</f>
        <v>8.2</v>
      </c>
      <c r="P23" s="260">
        <f>SUM(C23:I23)/$A$23</f>
        <v>1</v>
      </c>
      <c r="Q23" s="261">
        <f>SUM(C23:F23)/$A$23</f>
        <v>1</v>
      </c>
    </row>
    <row r="24" spans="1:17" ht="12.75">
      <c r="A24" s="250" t="s">
        <v>350</v>
      </c>
      <c r="B24" s="263" t="s">
        <v>1</v>
      </c>
      <c r="C24" s="21">
        <f>COUNTIF('52ппа-1_САПР'!$P$3:$P$16,C11)</f>
        <v>0</v>
      </c>
      <c r="D24" s="21">
        <f>COUNTIF('52ппа-1_САПР'!$P$3:$P$16,D11)</f>
        <v>1</v>
      </c>
      <c r="E24" s="21">
        <f>COUNTIF('52ппа-1_САПР'!$P$3:$P$16,E11)</f>
        <v>3</v>
      </c>
      <c r="F24" s="21">
        <f>COUNTIF('52ппа-1_САПР'!$P$3:$P$16,F11)</f>
        <v>1</v>
      </c>
      <c r="G24" s="21">
        <f>COUNTIF('52ппа-1_САПР'!$P$3:$P$16,G11)</f>
        <v>5</v>
      </c>
      <c r="H24" s="21">
        <f>COUNTIF('52ппа-1_САПР'!$P$3:$P$16,H11)</f>
        <v>2</v>
      </c>
      <c r="I24" s="21">
        <f>COUNTIF('52ппа-1_САПР'!$P$3:$P$16,I11)</f>
        <v>2</v>
      </c>
      <c r="J24" s="21">
        <f>COUNTIF('52ппа-1_САПР'!$P$3:$P$16,J11)</f>
        <v>0</v>
      </c>
      <c r="K24" s="21">
        <f>COUNTIF('52ппа-1_САПР'!$P$3:$P$16,K11)</f>
        <v>0</v>
      </c>
      <c r="L24" s="21">
        <f>COUNTIF('52ппа-1_САПР'!$P$3:$P$16,L11)</f>
        <v>0</v>
      </c>
      <c r="M24" s="21">
        <f>COUNTIF('52ппа-1_САПР'!$P$3:$P$16,M11)</f>
        <v>0</v>
      </c>
      <c r="N24" s="21">
        <f>$A$25-SUM(C24:M24)</f>
        <v>0</v>
      </c>
      <c r="O24" s="257">
        <f>'52ппа-1_САПР'!P17</f>
        <v>6.285714285714286</v>
      </c>
      <c r="P24" s="30">
        <f>SUM(C24:I24)/$A$25</f>
        <v>1</v>
      </c>
      <c r="Q24" s="137">
        <f>SUM(C24:F24)/$A$25</f>
        <v>0.35714285714285715</v>
      </c>
    </row>
    <row r="25" spans="1:17" ht="13.5" thickBot="1">
      <c r="A25" s="250">
        <f>'52ппа-1_САПР'!B16</f>
        <v>14</v>
      </c>
      <c r="B25" s="262" t="s">
        <v>7</v>
      </c>
      <c r="C25" s="252">
        <f>COUNTIF('52ппа-1_САПР'!$AB$3:$AB$16,C11)</f>
        <v>0</v>
      </c>
      <c r="D25" s="252">
        <f>COUNTIF('52ппа-1_САПР'!$AB$3:$AB$16,D11)</f>
        <v>0</v>
      </c>
      <c r="E25" s="252">
        <f>COUNTIF('52ппа-1_САПР'!$AB$3:$AB$16,E11)</f>
        <v>1</v>
      </c>
      <c r="F25" s="252">
        <f>COUNTIF('52ппа-1_САПР'!$AB$3:$AB$16,F11)</f>
        <v>2</v>
      </c>
      <c r="G25" s="252">
        <f>COUNTIF('52ппа-1_САПР'!$AB$3:$AB$16,G11)</f>
        <v>6</v>
      </c>
      <c r="H25" s="252">
        <f>COUNTIF('52ппа-1_САПР'!$AB$3:$AB$16,H11)</f>
        <v>2</v>
      </c>
      <c r="I25" s="252">
        <f>COUNTIF('52ппа-1_САПР'!$AB$3:$AB$16,I11)</f>
        <v>3</v>
      </c>
      <c r="J25" s="252">
        <f>COUNTIF('52ппа-1_САПР'!$AB$3:$AB$16,J11)</f>
        <v>0</v>
      </c>
      <c r="K25" s="252">
        <f>COUNTIF('52ппа-1_САПР'!$AB$3:$AB$16,K11)</f>
        <v>0</v>
      </c>
      <c r="L25" s="252">
        <f>COUNTIF('52ппа-1_САПР'!$AB$3:$AB$16,L11)</f>
        <v>0</v>
      </c>
      <c r="M25" s="252">
        <f>COUNTIF('52ппа-1_САПР'!$AB$3:$AB$16,M11)</f>
        <v>0</v>
      </c>
      <c r="N25" s="252">
        <f>$A$25-SUM(C25:M25)</f>
        <v>0</v>
      </c>
      <c r="O25" s="253">
        <f>'52ппа-1_САПР'!AB17</f>
        <v>5.833333333333333</v>
      </c>
      <c r="P25" s="254">
        <f>SUM(C25:I25)/$A$25</f>
        <v>1</v>
      </c>
      <c r="Q25" s="255">
        <f>SUM(C25:F25)/$A$25</f>
        <v>0.21428571428571427</v>
      </c>
    </row>
    <row r="26" spans="1:17" ht="12.75">
      <c r="A26" s="130" t="s">
        <v>311</v>
      </c>
      <c r="B26" s="131" t="s">
        <v>1</v>
      </c>
      <c r="C26" s="132">
        <f>COUNTIF('52ппа-1_ИТ'!$O$3:$O$16,C11)</f>
        <v>0</v>
      </c>
      <c r="D26" s="132">
        <f>COUNTIF('52ппа-1_ИТ'!$O$3:$O$16,D11)</f>
        <v>3</v>
      </c>
      <c r="E26" s="132">
        <f>COUNTIF('52ппа-1_ИТ'!$O$3:$O$16,E11)</f>
        <v>1</v>
      </c>
      <c r="F26" s="132">
        <f>COUNTIF('52ппа-1_ИТ'!$O$3:$O$16,F11)</f>
        <v>5</v>
      </c>
      <c r="G26" s="132">
        <f>COUNTIF('52ппа-1_ИТ'!$O$3:$O$16,G11)</f>
        <v>2</v>
      </c>
      <c r="H26" s="132">
        <f>COUNTIF('52ппа-1_ИТ'!$O$3:$O$16,H11)</f>
        <v>0</v>
      </c>
      <c r="I26" s="132">
        <f>COUNTIF('52ппа-1_ИТ'!$O$3:$O$16,I11)</f>
        <v>3</v>
      </c>
      <c r="J26" s="132">
        <f>COUNTIF('52ппа-1_ИТ'!$O$3:$O$16,J11)</f>
        <v>0</v>
      </c>
      <c r="K26" s="132">
        <f>COUNTIF('52ппа-1_ИТ'!$O$3:$O$16,K11)</f>
        <v>0</v>
      </c>
      <c r="L26" s="132">
        <f>COUNTIF('52ппа-1_ИТ'!$O$3:$O$16,L11)</f>
        <v>0</v>
      </c>
      <c r="M26" s="132">
        <f>COUNTIF('52ппа-1_ИТ'!$O$3:$O$16,M11)</f>
        <v>0</v>
      </c>
      <c r="N26" s="132">
        <f>$A$27-SUM(C26:M26)</f>
        <v>0</v>
      </c>
      <c r="O26" s="133">
        <f>'52ппа-1_ИТ'!O17</f>
        <v>6.714285714285714</v>
      </c>
      <c r="P26" s="134">
        <f>SUM(C26:I26)/$A$27</f>
        <v>1</v>
      </c>
      <c r="Q26" s="135">
        <f>SUM(C26:F26)/$A$27</f>
        <v>0.6428571428571429</v>
      </c>
    </row>
    <row r="27" spans="1:17" ht="13.5" thickBot="1">
      <c r="A27" s="138">
        <f>'52ппа-1_ИТ'!B16</f>
        <v>14</v>
      </c>
      <c r="B27" s="139" t="s">
        <v>7</v>
      </c>
      <c r="C27" s="139">
        <f>COUNTIF('52ппа-1_ИТ'!$U$3:$U$16,C11)</f>
        <v>0</v>
      </c>
      <c r="D27" s="139">
        <f>COUNTIF('52ппа-1_ИТ'!$U$3:$U$16,D11)</f>
        <v>2</v>
      </c>
      <c r="E27" s="139">
        <f>COUNTIF('52ппа-1_ИТ'!$U$3:$U$16,E11)</f>
        <v>2</v>
      </c>
      <c r="F27" s="139">
        <f>COUNTIF('52ппа-1_ИТ'!$U$3:$U$16,F11)</f>
        <v>1</v>
      </c>
      <c r="G27" s="139">
        <f>COUNTIF('52ппа-1_ИТ'!$U$3:$U$16,G11)</f>
        <v>7</v>
      </c>
      <c r="H27" s="139">
        <f>COUNTIF('52ппа-1_ИТ'!$U$3:$U$16,H11)</f>
        <v>2</v>
      </c>
      <c r="I27" s="139">
        <f>COUNTIF('52ппа-1_ИТ'!$U$3:$U$16,I11)</f>
        <v>0</v>
      </c>
      <c r="J27" s="139">
        <f>COUNTIF('52ппа-1_ИТ'!$U$3:$U$16,J11)</f>
        <v>0</v>
      </c>
      <c r="K27" s="139">
        <f>COUNTIF('52ппа-1_ИТ'!$U$3:$U$16,K11)</f>
        <v>0</v>
      </c>
      <c r="L27" s="139">
        <f>COUNTIF('52ппа-1_ИТ'!$U$3:$U$16,L11)</f>
        <v>0</v>
      </c>
      <c r="M27" s="139">
        <f>COUNTIF('52ппа-1_ИТ'!$U$3:$U$16,M11)</f>
        <v>0</v>
      </c>
      <c r="N27" s="140">
        <f>$A$27-SUM(C27:M27)</f>
        <v>0</v>
      </c>
      <c r="O27" s="141">
        <f>'52ппа-1_ИТ'!U17</f>
        <v>6.642857142857143</v>
      </c>
      <c r="P27" s="142">
        <f>SUM(C27:I27)/$A$27</f>
        <v>1</v>
      </c>
      <c r="Q27" s="143">
        <f>SUM(C27:F27)/$A$27</f>
        <v>0.35714285714285715</v>
      </c>
    </row>
    <row r="28" spans="1:17" ht="12.75">
      <c r="A28" s="144" t="s">
        <v>312</v>
      </c>
      <c r="B28" s="145" t="s">
        <v>82</v>
      </c>
      <c r="C28" s="132">
        <f>COUNTIF('52ппа-1_Прогр'!$AE$3:$AE$16,C11)</f>
        <v>1</v>
      </c>
      <c r="D28" s="132">
        <f>COUNTIF('52ппа-1_Прогр'!$AE$3:$AE$16,D11)</f>
        <v>1</v>
      </c>
      <c r="E28" s="132">
        <f>COUNTIF('52ппа-1_Прогр'!$AE$3:$AE$16,E11)</f>
        <v>0</v>
      </c>
      <c r="F28" s="132">
        <f>COUNTIF('52ппа-1_Прогр'!$AE$3:$AE$16,F11)</f>
        <v>0</v>
      </c>
      <c r="G28" s="132">
        <f>COUNTIF('52ппа-1_Прогр'!$AE$3:$AE$16,G11)</f>
        <v>3</v>
      </c>
      <c r="H28" s="132">
        <f>COUNTIF('52ппа-1_Прогр'!$AE$3:$AE$16,H11)</f>
        <v>0</v>
      </c>
      <c r="I28" s="132">
        <f>COUNTIF('52ппа-1_Прогр'!$AE$3:$AE$16,I11)</f>
        <v>9</v>
      </c>
      <c r="J28" s="132">
        <f>COUNTIF('52ппа-1_Прогр'!$AE$3:$AE$16,J11)</f>
        <v>0</v>
      </c>
      <c r="K28" s="132">
        <f>COUNTIF('52ппа-1_Прогр'!$AE$3:$AE$16,K11)</f>
        <v>0</v>
      </c>
      <c r="L28" s="132">
        <f>COUNTIF('52ппа-1_Прогр'!$AE$3:$AE$16,L11)</f>
        <v>0</v>
      </c>
      <c r="M28" s="132">
        <f>COUNTIF('52ппа-1_Прогр'!$AE$3:$AE$16,M11)</f>
        <v>0</v>
      </c>
      <c r="N28" s="132">
        <f>$A$29-SUM(C28:M28)</f>
        <v>0</v>
      </c>
      <c r="O28" s="133">
        <f>'52ппа-1_Прогр'!AE17</f>
        <v>5.214285714285714</v>
      </c>
      <c r="P28" s="134">
        <f>SUM(C28:I28)/$A$29</f>
        <v>1</v>
      </c>
      <c r="Q28" s="135">
        <f>SUM(C28:F28)/$A$29</f>
        <v>0.14285714285714285</v>
      </c>
    </row>
    <row r="29" spans="1:17" ht="13.5" thickBot="1">
      <c r="A29" s="138">
        <f>'52ппа-1_Прогр'!B16</f>
        <v>14</v>
      </c>
      <c r="B29" s="146" t="s">
        <v>7</v>
      </c>
      <c r="C29" s="140">
        <f>COUNTIF('52ппа-1_Прогр'!$AJ$3:$AJ$16,C11)</f>
        <v>0</v>
      </c>
      <c r="D29" s="140">
        <f>COUNTIF('52ппа-1_Прогр'!$AJ$3:$AJ$16,D11)</f>
        <v>1</v>
      </c>
      <c r="E29" s="140">
        <f>COUNTIF('52ппа-1_Прогр'!$AJ$3:$AJ$16,E11)</f>
        <v>3</v>
      </c>
      <c r="F29" s="140">
        <f>COUNTIF('52ппа-1_Прогр'!$AJ$3:$AJ$16,F11)</f>
        <v>1</v>
      </c>
      <c r="G29" s="140">
        <f>COUNTIF('52ппа-1_Прогр'!$AJ$3:$AJ$16,G11)</f>
        <v>3</v>
      </c>
      <c r="H29" s="140">
        <f>COUNTIF('52ппа-1_Прогр'!$AJ$3:$AJ$16,H11)</f>
        <v>3</v>
      </c>
      <c r="I29" s="140">
        <f>COUNTIF('52ппа-1_Прогр'!$AJ$3:$AJ$16,I11)</f>
        <v>3</v>
      </c>
      <c r="J29" s="140">
        <f>COUNTIF('52ппа-1_Прогр'!$AJ$3:$AJ$16,J11)</f>
        <v>0</v>
      </c>
      <c r="K29" s="140">
        <f>COUNTIF('52ппа-1_Прогр'!$AJ$3:$AJ$16,K11)</f>
        <v>0</v>
      </c>
      <c r="L29" s="140">
        <f>COUNTIF('52ппа-1_Прогр'!$AJ$3:$AJ$16,L11)</f>
        <v>0</v>
      </c>
      <c r="M29" s="140">
        <f>COUNTIF('52ппа-1_Прогр'!$AJ$3:$AJ$16,M11)</f>
        <v>0</v>
      </c>
      <c r="N29" s="140">
        <f>$A$29-SUM(C29:M29)</f>
        <v>0</v>
      </c>
      <c r="O29" s="141">
        <f>'52ппа-1_Прогр'!AJ17</f>
        <v>6.071428571428571</v>
      </c>
      <c r="P29" s="142">
        <f>SUM(C29:I29)/$A$29</f>
        <v>1</v>
      </c>
      <c r="Q29" s="143">
        <f>SUM(C29:F29)/$A$29</f>
        <v>0.35714285714285715</v>
      </c>
    </row>
    <row r="30" spans="1:17" ht="12.75">
      <c r="A30" s="130" t="s">
        <v>313</v>
      </c>
      <c r="B30" s="131" t="s">
        <v>1</v>
      </c>
      <c r="C30" s="132">
        <f>COUNTIF('55ппу-1_ИТ'!$Q$3:$Q$13,C11)</f>
        <v>0</v>
      </c>
      <c r="D30" s="132">
        <f>COUNTIF('55ппу-1_ИТ'!$Q$3:$Q$13,D11)</f>
        <v>2</v>
      </c>
      <c r="E30" s="132">
        <f>COUNTIF('55ппу-1_ИТ'!$Q$3:$Q$13,E11)</f>
        <v>1</v>
      </c>
      <c r="F30" s="132">
        <f>COUNTIF('55ппу-1_ИТ'!$Q$3:$Q$13,F11)</f>
        <v>1</v>
      </c>
      <c r="G30" s="132">
        <f>COUNTIF('55ппу-1_ИТ'!$Q$3:$Q$13,G11)</f>
        <v>2</v>
      </c>
      <c r="H30" s="132">
        <f>COUNTIF('55ппу-1_ИТ'!$Q$3:$Q$13,H11)</f>
        <v>1</v>
      </c>
      <c r="I30" s="132">
        <f>COUNTIF('55ппу-1_ИТ'!$Q$3:$Q$13,I11)</f>
        <v>4</v>
      </c>
      <c r="J30" s="132">
        <f>COUNTIF('55ппу-1_ИТ'!$Q$3:$Q$13,J11)</f>
        <v>0</v>
      </c>
      <c r="K30" s="132">
        <f>COUNTIF('55ппу-1_ИТ'!$Q$3:$Q$13,K11)</f>
        <v>0</v>
      </c>
      <c r="L30" s="132">
        <f>COUNTIF('55ппу-1_ИТ'!$Q$3:$Q$13,L11)</f>
        <v>0</v>
      </c>
      <c r="M30" s="132">
        <f>COUNTIF('55ппу-1_ИТ'!$Q$3:$Q$13,M11)</f>
        <v>0</v>
      </c>
      <c r="N30" s="132">
        <f>$A$31-SUM(C30:M30)</f>
        <v>0</v>
      </c>
      <c r="O30" s="133">
        <f>'55ппу-1_ИТ'!Q14</f>
        <v>5.9</v>
      </c>
      <c r="P30" s="134">
        <f>SUM(C30:I30)/$A$31</f>
        <v>1</v>
      </c>
      <c r="Q30" s="135">
        <f>SUM(C30:F30)/$A$31</f>
        <v>0.36363636363636365</v>
      </c>
    </row>
    <row r="31" spans="1:17" ht="13.5" thickBot="1">
      <c r="A31" s="138">
        <f>'55ппу-1_ИТ'!B13</f>
        <v>11</v>
      </c>
      <c r="B31" s="139" t="s">
        <v>7</v>
      </c>
      <c r="C31" s="139">
        <f>COUNTIF('55ппу-1_ИТ'!$W$3:$W$13,C11)</f>
        <v>0</v>
      </c>
      <c r="D31" s="139">
        <f>COUNTIF('55ппу-1_ИТ'!$W$3:$W$13,D11)</f>
        <v>0</v>
      </c>
      <c r="E31" s="139">
        <f>COUNTIF('55ппу-1_ИТ'!$W$3:$W$13,E11)</f>
        <v>3</v>
      </c>
      <c r="F31" s="139">
        <f>COUNTIF('55ппу-1_ИТ'!$W$3:$W$13,F11)</f>
        <v>4</v>
      </c>
      <c r="G31" s="139">
        <f>COUNTIF('55ппу-1_ИТ'!$W$3:$W$13,G11)</f>
        <v>3</v>
      </c>
      <c r="H31" s="139">
        <f>COUNTIF('55ппу-1_ИТ'!$W$3:$W$13,H11)</f>
        <v>1</v>
      </c>
      <c r="I31" s="139">
        <f>COUNTIF('55ппу-1_ИТ'!$W$3:$W$13,I11)</f>
        <v>0</v>
      </c>
      <c r="J31" s="139">
        <f>COUNTIF('55ппу-1_ИТ'!$W$3:$W$13,J11)</f>
        <v>0</v>
      </c>
      <c r="K31" s="139">
        <f>COUNTIF('55ппу-1_ИТ'!$W$3:$W$13,K11)</f>
        <v>0</v>
      </c>
      <c r="L31" s="139">
        <f>COUNTIF('55ппу-1_ИТ'!$W$3:$W$13,L11)</f>
        <v>0</v>
      </c>
      <c r="M31" s="139">
        <f>COUNTIF('55ппу-1_ИТ'!$W$3:$W$13,M11)</f>
        <v>0</v>
      </c>
      <c r="N31" s="140">
        <f>$A$31-SUM(C31:M31)</f>
        <v>0</v>
      </c>
      <c r="O31" s="141">
        <f>'55ппу-1_ИТ'!W14</f>
        <v>6.8</v>
      </c>
      <c r="P31" s="142">
        <f>SUM(C31:I31)/$A$31</f>
        <v>1</v>
      </c>
      <c r="Q31" s="143">
        <f>SUM(C31:F31)/$A$31</f>
        <v>0.6363636363636364</v>
      </c>
    </row>
    <row r="32" spans="1:17" ht="12.75">
      <c r="A32" s="144" t="s">
        <v>314</v>
      </c>
      <c r="B32" s="145" t="s">
        <v>82</v>
      </c>
      <c r="C32" s="132">
        <f>COUNTIF('55ппу-1_Прогр'!$Z$3:$Z$13,C11)</f>
        <v>0</v>
      </c>
      <c r="D32" s="132">
        <f>COUNTIF('55ппу-1_Прогр'!$Z$3:$Z$13,D11)</f>
        <v>2</v>
      </c>
      <c r="E32" s="132">
        <f>COUNTIF('55ппу-1_Прогр'!$Z$3:$Z$13,E11)</f>
        <v>2</v>
      </c>
      <c r="F32" s="132">
        <f>COUNTIF('55ппу-1_Прогр'!$Z$3:$Z$13,F11)</f>
        <v>1</v>
      </c>
      <c r="G32" s="132">
        <f>COUNTIF('55ппу-1_Прогр'!$Z$3:$Z$13,G11)</f>
        <v>3</v>
      </c>
      <c r="H32" s="132">
        <f>COUNTIF('55ппу-1_Прогр'!$Z$3:$Z$13,H11)</f>
        <v>1</v>
      </c>
      <c r="I32" s="132">
        <f>COUNTIF('55ппу-1_Прогр'!$Z$3:$Z$13,I11)</f>
        <v>2</v>
      </c>
      <c r="J32" s="132">
        <f>COUNTIF('55ппу-1_Прогр'!$Z$3:$Z$13,J11)</f>
        <v>0</v>
      </c>
      <c r="K32" s="132">
        <f>COUNTIF('55ппу-1_Прогр'!$Z$3:$Z$13,K11)</f>
        <v>0</v>
      </c>
      <c r="L32" s="132">
        <f>COUNTIF('55ппу-1_Прогр'!$Z$3:$Z$13,L11)</f>
        <v>0</v>
      </c>
      <c r="M32" s="132">
        <f>COUNTIF('55ппу-1_Прогр'!$Z$3:$Z$13,M11)</f>
        <v>0</v>
      </c>
      <c r="N32" s="132">
        <f>$A$33-SUM(C32:M32)</f>
        <v>0</v>
      </c>
      <c r="O32" s="133">
        <f>'55ппу-1_Прогр'!Z14</f>
        <v>6.545454545454546</v>
      </c>
      <c r="P32" s="134">
        <f>SUM(C32:I32)/$A$33</f>
        <v>1</v>
      </c>
      <c r="Q32" s="135">
        <f>SUM(C32:F32)/$A$33</f>
        <v>0.45454545454545453</v>
      </c>
    </row>
    <row r="33" spans="1:17" ht="13.5" thickBot="1">
      <c r="A33" s="138">
        <f>'55ппу-1_Прогр'!B13</f>
        <v>11</v>
      </c>
      <c r="B33" s="146" t="s">
        <v>7</v>
      </c>
      <c r="C33" s="140">
        <f>COUNTIF('55ппу-1_Прогр'!$AD$3:$AD$13,C11)</f>
        <v>0</v>
      </c>
      <c r="D33" s="140">
        <f>COUNTIF('55ппу-1_Прогр'!$AD$3:$AD$13,D11)</f>
        <v>1</v>
      </c>
      <c r="E33" s="140">
        <f>COUNTIF('55ппу-1_Прогр'!$AD$3:$AD$13,E11)</f>
        <v>3</v>
      </c>
      <c r="F33" s="140">
        <f>COUNTIF('55ппу-1_Прогр'!$AD$3:$AD$13,F11)</f>
        <v>6</v>
      </c>
      <c r="G33" s="140">
        <f>COUNTIF('55ппу-1_Прогр'!$AD$3:$AD$13,G11)</f>
        <v>1</v>
      </c>
      <c r="H33" s="140">
        <f>COUNTIF('55ппу-1_Прогр'!$AD$3:$AD$13,H11)</f>
        <v>0</v>
      </c>
      <c r="I33" s="140">
        <f>COUNTIF('55ппу-1_Прогр'!$AD$3:$AD$13,I11)</f>
        <v>0</v>
      </c>
      <c r="J33" s="140">
        <f>COUNTIF('55ппу-1_Прогр'!$AD$3:$AD$13,J11)</f>
        <v>0</v>
      </c>
      <c r="K33" s="140">
        <f>COUNTIF('55ппу-1_Прогр'!$AD$3:$AD$13,K11)</f>
        <v>0</v>
      </c>
      <c r="L33" s="140">
        <f>COUNTIF('55ппу-1_Прогр'!$AD$3:$AD$13,L11)</f>
        <v>0</v>
      </c>
      <c r="M33" s="140">
        <f>COUNTIF('55ппу-1_Прогр'!$AD$3:$AD$13,M11)</f>
        <v>0</v>
      </c>
      <c r="N33" s="140">
        <f>$A$33-SUM(C33:M33)</f>
        <v>0</v>
      </c>
      <c r="O33" s="141">
        <f>'55ппу-1_Прогр'!AD14</f>
        <v>7.363636363636363</v>
      </c>
      <c r="P33" s="142">
        <f>SUM(C33:I33)/$A$33</f>
        <v>1</v>
      </c>
      <c r="Q33" s="143">
        <f>SUM(C33:F33)/$A$33</f>
        <v>0.9090909090909091</v>
      </c>
    </row>
    <row r="34" spans="1:17" ht="12.75">
      <c r="A34" s="250" t="s">
        <v>315</v>
      </c>
      <c r="B34" s="263" t="s">
        <v>1</v>
      </c>
      <c r="C34" s="21">
        <f>COUNTIF('218т-2_ИТ'!$H$3:$H$14,C11)</f>
        <v>0</v>
      </c>
      <c r="D34" s="21">
        <f>COUNTIF('218т-2_ИТ'!$H$3:$H$14,D11)</f>
        <v>0</v>
      </c>
      <c r="E34" s="21">
        <f>COUNTIF('218т-2_ИТ'!$H$3:$H$14,E11)</f>
        <v>0</v>
      </c>
      <c r="F34" s="21">
        <f>COUNTIF('218т-2_ИТ'!$H$3:$H$14,F11)</f>
        <v>3</v>
      </c>
      <c r="G34" s="21">
        <f>COUNTIF('218т-2_ИТ'!$H$3:$H$14,G11)</f>
        <v>5</v>
      </c>
      <c r="H34" s="21">
        <f>COUNTIF('218т-2_ИТ'!$H$3:$H$14,H11)</f>
        <v>4</v>
      </c>
      <c r="I34" s="21">
        <f>COUNTIF('218т-2_ИТ'!$H$3:$H$14,I11)</f>
        <v>0</v>
      </c>
      <c r="J34" s="21">
        <f>COUNTIF('218т-2_ИТ'!$H$3:$H$14,J11)</f>
        <v>0</v>
      </c>
      <c r="K34" s="21">
        <f>COUNTIF('218т-2_ИТ'!$H$3:$H$14,K11)</f>
        <v>0</v>
      </c>
      <c r="L34" s="21">
        <f>COUNTIF('218т-2_ИТ'!$H$3:$H$14,L11)</f>
        <v>0</v>
      </c>
      <c r="M34" s="21">
        <f>COUNTIF('218т-2_ИТ'!$H$3:$H$14,M11)</f>
        <v>0</v>
      </c>
      <c r="N34" s="21">
        <f>$A$35-SUM(C34:M34)</f>
        <v>0</v>
      </c>
      <c r="O34" s="257">
        <f>'218т-2_ИТ'!H15</f>
        <v>5.916666666666667</v>
      </c>
      <c r="P34" s="30">
        <f>SUM(C34:I34)/$A$35</f>
        <v>1</v>
      </c>
      <c r="Q34" s="137">
        <f>SUM(C34:F34)/$A$35</f>
        <v>0.25</v>
      </c>
    </row>
    <row r="35" spans="1:17" ht="13.5" thickBot="1">
      <c r="A35" s="138">
        <f>'218т-2_ИТ'!B14</f>
        <v>12</v>
      </c>
      <c r="B35" s="146" t="s">
        <v>7</v>
      </c>
      <c r="C35" s="139">
        <f>COUNTIF('218т-2_ИТ'!$N$3:$N$14,C11)</f>
        <v>0</v>
      </c>
      <c r="D35" s="139">
        <f>COUNTIF('218т-2_ИТ'!$N$3:$N$14,D11)</f>
        <v>0</v>
      </c>
      <c r="E35" s="139">
        <f>COUNTIF('218т-2_ИТ'!$N$3:$N$14,E11)</f>
        <v>3</v>
      </c>
      <c r="F35" s="139">
        <f>COUNTIF('218т-2_ИТ'!$N$3:$N$14,F11)</f>
        <v>7</v>
      </c>
      <c r="G35" s="139">
        <f>COUNTIF('218т-2_ИТ'!$N$3:$N$14,G11)</f>
        <v>2</v>
      </c>
      <c r="H35" s="139">
        <f>COUNTIF('218т-2_ИТ'!$N$3:$N$14,H11)</f>
        <v>0</v>
      </c>
      <c r="I35" s="139">
        <f>COUNTIF('218т-2_ИТ'!$N$3:$N$14,I11)</f>
        <v>0</v>
      </c>
      <c r="J35" s="139">
        <f>COUNTIF('218т-2_ИТ'!$N$3:$N$14,J11)</f>
        <v>0</v>
      </c>
      <c r="K35" s="139">
        <f>COUNTIF('218т-2_ИТ'!$N$3:$N$14,K11)</f>
        <v>0</v>
      </c>
      <c r="L35" s="139">
        <f>COUNTIF('218т-2_ИТ'!$N$3:$N$14,L11)</f>
        <v>0</v>
      </c>
      <c r="M35" s="139">
        <f>COUNTIF('218т-2_ИТ'!$N$3:$N$14,M11)</f>
        <v>0</v>
      </c>
      <c r="N35" s="140">
        <f>$A$35-SUM(C35:M35)</f>
        <v>0</v>
      </c>
      <c r="O35" s="141">
        <f>'218т-2_ИТ'!N15</f>
        <v>7.083333333333333</v>
      </c>
      <c r="P35" s="142">
        <f>SUM(C35:I35)/$A$35</f>
        <v>1</v>
      </c>
      <c r="Q35" s="143">
        <f>SUM(C35:F35)/$A$35</f>
        <v>0.8333333333333334</v>
      </c>
    </row>
    <row r="36" spans="1:17" ht="12.75">
      <c r="A36" s="144" t="s">
        <v>316</v>
      </c>
      <c r="B36" s="145" t="s">
        <v>1</v>
      </c>
      <c r="C36" s="132">
        <f>COUNTIF('219т-2_ИТ'!$I$3:$I$15,C11)</f>
        <v>0</v>
      </c>
      <c r="D36" s="132">
        <f>COUNTIF('219т-2_ИТ'!$I$3:$I$15,D11)</f>
        <v>3</v>
      </c>
      <c r="E36" s="132">
        <f>COUNTIF('219т-2_ИТ'!$I$3:$I$15,E11)</f>
        <v>2</v>
      </c>
      <c r="F36" s="132">
        <f>COUNTIF('219т-2_ИТ'!$I$3:$I$15,F11)</f>
        <v>3</v>
      </c>
      <c r="G36" s="132">
        <f>COUNTIF('219т-2_ИТ'!$I$3:$I$15,G11)</f>
        <v>5</v>
      </c>
      <c r="H36" s="132">
        <f>COUNTIF('219т-2_ИТ'!$I$3:$I$15,H11)</f>
        <v>0</v>
      </c>
      <c r="I36" s="132">
        <f>COUNTIF('219т-2_ИТ'!$I$3:$I$15,I11)</f>
        <v>0</v>
      </c>
      <c r="J36" s="132">
        <f>COUNTIF('219т-2_ИТ'!$I$3:$I$15,J11)</f>
        <v>0</v>
      </c>
      <c r="K36" s="132">
        <f>COUNTIF('219т-2_ИТ'!$I$3:$I$15,K11)</f>
        <v>0</v>
      </c>
      <c r="L36" s="132">
        <f>COUNTIF('219т-2_ИТ'!$I$3:$I$15,L11)</f>
        <v>0</v>
      </c>
      <c r="M36" s="132">
        <f>COUNTIF('219т-2_ИТ'!$I$3:$I$15,M11)</f>
        <v>0</v>
      </c>
      <c r="N36" s="132">
        <f>$A$37-SUM(C36:M36)</f>
        <v>0</v>
      </c>
      <c r="O36" s="133">
        <f>'219т-2_ИТ'!I16</f>
        <v>7.230769230769231</v>
      </c>
      <c r="P36" s="134">
        <f>SUM(C36:I36)/$A$37</f>
        <v>1</v>
      </c>
      <c r="Q36" s="135">
        <f>SUM(C36:F36)/$A$37</f>
        <v>0.6153846153846154</v>
      </c>
    </row>
    <row r="37" spans="1:17" ht="13.5" thickBot="1">
      <c r="A37" s="138">
        <f>'219т-2_ИТ'!B15</f>
        <v>13</v>
      </c>
      <c r="B37" s="146" t="s">
        <v>7</v>
      </c>
      <c r="C37" s="139">
        <f>COUNTIF('219т-2_ИТ'!$O$3:$O$15,C11)</f>
        <v>0</v>
      </c>
      <c r="D37" s="139">
        <f>COUNTIF('219т-2_ИТ'!$O$3:$O$15,D11)</f>
        <v>4</v>
      </c>
      <c r="E37" s="139">
        <f>COUNTIF('219т-2_ИТ'!$O$3:$O$15,E11)</f>
        <v>2</v>
      </c>
      <c r="F37" s="139">
        <f>COUNTIF('219т-2_ИТ'!$O$3:$O$15,F11)</f>
        <v>5</v>
      </c>
      <c r="G37" s="139">
        <f>COUNTIF('219т-2_ИТ'!$O$3:$O$15,G11)</f>
        <v>2</v>
      </c>
      <c r="H37" s="139">
        <f>COUNTIF('219т-2_ИТ'!$O$3:$O$15,H11)</f>
        <v>0</v>
      </c>
      <c r="I37" s="139">
        <f>COUNTIF('219т-2_ИТ'!$O$3:$O$15,I11)</f>
        <v>0</v>
      </c>
      <c r="J37" s="139">
        <f>COUNTIF('219т-2_ИТ'!$O$3:$O$15,J11)</f>
        <v>0</v>
      </c>
      <c r="K37" s="139">
        <f>COUNTIF('219т-2_ИТ'!$O$3:$O$15,K11)</f>
        <v>0</v>
      </c>
      <c r="L37" s="139">
        <f>COUNTIF('219т-2_ИТ'!$O$3:$O$15,L11)</f>
        <v>0</v>
      </c>
      <c r="M37" s="139">
        <f>COUNTIF('219т-2_ИТ'!$O$3:$O$15,M11)</f>
        <v>0</v>
      </c>
      <c r="N37" s="140">
        <f>$A$37-SUM(C37:M37)</f>
        <v>0</v>
      </c>
      <c r="O37" s="141">
        <f>'219т-2_ИТ'!O16</f>
        <v>7.615384615384615</v>
      </c>
      <c r="P37" s="142">
        <f>SUM(C37:I37)/$A$37</f>
        <v>1</v>
      </c>
      <c r="Q37" s="143">
        <f>SUM(C37:F37)/$A$37</f>
        <v>0.8461538461538461</v>
      </c>
    </row>
    <row r="38" spans="1:17" ht="13.5" thickBot="1">
      <c r="A38" s="147" t="s">
        <v>20</v>
      </c>
      <c r="B38" s="148">
        <f>SUM(A13:A37)</f>
        <v>175</v>
      </c>
      <c r="C38" s="148">
        <f>SUM(C15,C17,C19,C21,C23,C25,C27,C29,C31,C33,C35,C37)</f>
        <v>20</v>
      </c>
      <c r="D38" s="148">
        <f aca="true" t="shared" si="0" ref="D38:N38">SUM(D15,D17,D19,D21,D23,D25,D27,D29,D31,D33,D35,D37)</f>
        <v>32</v>
      </c>
      <c r="E38" s="148">
        <f t="shared" si="0"/>
        <v>30</v>
      </c>
      <c r="F38" s="148">
        <f t="shared" si="0"/>
        <v>39</v>
      </c>
      <c r="G38" s="148">
        <f t="shared" si="0"/>
        <v>33</v>
      </c>
      <c r="H38" s="148">
        <f t="shared" si="0"/>
        <v>15</v>
      </c>
      <c r="I38" s="148">
        <f t="shared" si="0"/>
        <v>6</v>
      </c>
      <c r="J38" s="148">
        <f t="shared" si="0"/>
        <v>0</v>
      </c>
      <c r="K38" s="148">
        <f t="shared" si="0"/>
        <v>0</v>
      </c>
      <c r="L38" s="148">
        <f t="shared" si="0"/>
        <v>0</v>
      </c>
      <c r="M38" s="148">
        <f t="shared" si="0"/>
        <v>0</v>
      </c>
      <c r="N38" s="148">
        <f t="shared" si="0"/>
        <v>0</v>
      </c>
      <c r="O38" s="149">
        <f>AVERAGE(O15,O17,O19,O21,O23,O25,O27,O29,O31,O33,O35,O37)</f>
        <v>7.3082202758926895</v>
      </c>
      <c r="P38" s="150">
        <f>SUM(C38:I38)/$B$38</f>
        <v>1</v>
      </c>
      <c r="Q38" s="151">
        <f>SUM(C38:F38)/$B$38</f>
        <v>0.6914285714285714</v>
      </c>
    </row>
    <row r="39" ht="12.75">
      <c r="O39" s="218"/>
    </row>
    <row r="40" spans="1:15" ht="12.75">
      <c r="A40" s="22" t="s">
        <v>14</v>
      </c>
      <c r="B40" s="23">
        <f ca="1">TODAY()</f>
        <v>44018</v>
      </c>
      <c r="N40" s="22" t="s">
        <v>15</v>
      </c>
      <c r="O40" s="15" t="s">
        <v>16</v>
      </c>
    </row>
    <row r="42" spans="3:13" ht="12.75">
      <c r="C42" s="461" t="s">
        <v>25</v>
      </c>
      <c r="D42" s="461"/>
      <c r="J42" s="461" t="s">
        <v>27</v>
      </c>
      <c r="K42" s="461"/>
      <c r="L42" s="47"/>
      <c r="M42" s="47"/>
    </row>
    <row r="43" spans="3:15" ht="12.75">
      <c r="C43" s="12" t="s">
        <v>24</v>
      </c>
      <c r="D43" s="467" t="s">
        <v>23</v>
      </c>
      <c r="E43" s="467"/>
      <c r="F43" s="467" t="s">
        <v>26</v>
      </c>
      <c r="G43" s="467"/>
      <c r="H43" s="467"/>
      <c r="J43" s="12" t="s">
        <v>24</v>
      </c>
      <c r="K43" s="462" t="s">
        <v>23</v>
      </c>
      <c r="L43" s="463"/>
      <c r="M43" s="467" t="s">
        <v>26</v>
      </c>
      <c r="N43" s="467"/>
      <c r="O43" s="467"/>
    </row>
    <row r="44" spans="3:15" ht="12.75">
      <c r="C44" s="38">
        <f>MAX('30в_ПМС'!AG3:AG31)</f>
        <v>10</v>
      </c>
      <c r="D44" s="476" t="str">
        <f>A13</f>
        <v>30в ПМС</v>
      </c>
      <c r="E44" s="476"/>
      <c r="F44" s="481" t="str">
        <f>VLOOKUP(C44,'30в_ПМС'!A3:C31,3,0)</f>
        <v>Радченко Алексей</v>
      </c>
      <c r="G44" s="482"/>
      <c r="H44" s="483"/>
      <c r="J44" s="41">
        <f>MIN('30в_ПМС'!AG3:AG31)</f>
        <v>6.666666666666667</v>
      </c>
      <c r="K44" s="465" t="str">
        <f aca="true" t="shared" si="1" ref="K44:K52">D44</f>
        <v>30в ПМС</v>
      </c>
      <c r="L44" s="466"/>
      <c r="M44" s="464" t="str">
        <f>VLOOKUP(J44,'30в_ПМС'!A3:C31,3,0)</f>
        <v>Некрасов Никита</v>
      </c>
      <c r="N44" s="464"/>
      <c r="O44" s="464"/>
    </row>
    <row r="45" spans="3:15" ht="12.75">
      <c r="C45" s="38">
        <f>MAX('30в-2_САПР'!X3:X16)</f>
        <v>10</v>
      </c>
      <c r="D45" s="465" t="str">
        <f>A16</f>
        <v>30в-2 САПР</v>
      </c>
      <c r="E45" s="466"/>
      <c r="F45" s="481" t="str">
        <f>VLOOKUP(C45,'30в-2_САПР'!A3:C16,3,0)</f>
        <v>Черепович Алексей</v>
      </c>
      <c r="G45" s="482"/>
      <c r="H45" s="483"/>
      <c r="J45" s="41">
        <f>MIN('30в-2_САПР'!X3:X16)</f>
        <v>5</v>
      </c>
      <c r="K45" s="465" t="str">
        <f>D45</f>
        <v>30в-2 САПР</v>
      </c>
      <c r="L45" s="466"/>
      <c r="M45" s="464" t="str">
        <f>VLOOKUP(J45,'30в-2_САПР'!A3:C16,3,0)</f>
        <v>Шиман Егор</v>
      </c>
      <c r="N45" s="464"/>
      <c r="O45" s="464"/>
    </row>
    <row r="46" spans="3:15" ht="12.75">
      <c r="C46" s="38">
        <f>MAX('31в-1_ИТ'!W3:W16)</f>
        <v>9.25</v>
      </c>
      <c r="D46" s="465" t="str">
        <f>A20</f>
        <v>31в-1 ИТ</v>
      </c>
      <c r="E46" s="466"/>
      <c r="F46" s="481" t="str">
        <f>VLOOKUP(C46,'31в-1_ИТ'!A3:C16,3,0)</f>
        <v>Жигало Александр</v>
      </c>
      <c r="G46" s="482"/>
      <c r="H46" s="483"/>
      <c r="J46" s="41">
        <f>MIN('31в-1_ИТ'!W3:W16)</f>
        <v>4.888888888888889</v>
      </c>
      <c r="K46" s="465" t="str">
        <f t="shared" si="1"/>
        <v>31в-1 ИТ</v>
      </c>
      <c r="L46" s="466"/>
      <c r="M46" s="464" t="str">
        <f>VLOOKUP(J46,'31в-1_ИТ'!A3:C16,3,0)</f>
        <v>Гинцевич Владимир</v>
      </c>
      <c r="N46" s="464"/>
      <c r="O46" s="464"/>
    </row>
    <row r="47" spans="3:15" ht="12.75">
      <c r="C47" s="38">
        <f>MAX('52ппа-1_ИТ'!T3:T16)</f>
        <v>9</v>
      </c>
      <c r="D47" s="465" t="str">
        <f>A26</f>
        <v>52ппа-1 ИТ</v>
      </c>
      <c r="E47" s="466"/>
      <c r="F47" s="481" t="str">
        <f>VLOOKUP(C47,'52ппа-1_ИТ'!A3:C16,3,0)</f>
        <v>Березовский Максим</v>
      </c>
      <c r="G47" s="482"/>
      <c r="H47" s="483"/>
      <c r="J47" s="41">
        <f>MIN('52ппа-1_ИТ'!T3:T16)</f>
        <v>4.8</v>
      </c>
      <c r="K47" s="465" t="str">
        <f t="shared" si="1"/>
        <v>52ппа-1 ИТ</v>
      </c>
      <c r="L47" s="466"/>
      <c r="M47" s="464" t="str">
        <f>VLOOKUP(J47,'52ппа-1_ИТ'!A3:C16,3,0)</f>
        <v>Бурый Денис</v>
      </c>
      <c r="N47" s="464"/>
      <c r="O47" s="464"/>
    </row>
    <row r="48" spans="3:15" ht="12.75">
      <c r="C48" s="38">
        <f>MAX('52ппа-1_Прогр'!AI3:AI16)</f>
        <v>9.055555555555555</v>
      </c>
      <c r="D48" s="465" t="str">
        <f>A28</f>
        <v>52ппа-1 Прогр.</v>
      </c>
      <c r="E48" s="466"/>
      <c r="F48" s="481" t="str">
        <f>VLOOKUP(C48,'52ппа-1_Прогр'!A3:C16,3,0)</f>
        <v>Березовский Максим</v>
      </c>
      <c r="G48" s="482"/>
      <c r="H48" s="483"/>
      <c r="J48" s="41">
        <f>MIN('52ппа-1_Прогр'!AI3:AI16)</f>
        <v>3.6923076923076925</v>
      </c>
      <c r="K48" s="465" t="str">
        <f t="shared" si="1"/>
        <v>52ппа-1 Прогр.</v>
      </c>
      <c r="L48" s="466"/>
      <c r="M48" s="464" t="str">
        <f>VLOOKUP(J48,'52ппа-1_Прогр'!A3:C16,3,0)</f>
        <v>Бурый Денис</v>
      </c>
      <c r="N48" s="464"/>
      <c r="O48" s="464"/>
    </row>
    <row r="49" spans="3:15" ht="12.75">
      <c r="C49" s="38">
        <f>MAX('55ппу-1_ИТ'!V3:V13)</f>
        <v>8</v>
      </c>
      <c r="D49" s="465" t="str">
        <f>A30</f>
        <v>55ппу-1 ИТ</v>
      </c>
      <c r="E49" s="466"/>
      <c r="F49" s="481" t="str">
        <f>VLOOKUP(C49,'55ппу-1_ИТ'!A3:C13,3,0)</f>
        <v>Богуслав Владислав</v>
      </c>
      <c r="G49" s="482"/>
      <c r="H49" s="483"/>
      <c r="J49" s="41">
        <f>MIN('55ппу-1_ИТ'!V3:V13)</f>
        <v>5.166666666666667</v>
      </c>
      <c r="K49" s="465" t="str">
        <f>D49</f>
        <v>55ппу-1 ИТ</v>
      </c>
      <c r="L49" s="466"/>
      <c r="M49" s="464" t="str">
        <f>VLOOKUP(J49,'55ппу-1_ИТ'!A3:C13,3,0)</f>
        <v>Колендо Иосиф</v>
      </c>
      <c r="N49" s="464"/>
      <c r="O49" s="464"/>
    </row>
    <row r="50" spans="3:15" ht="12.75">
      <c r="C50" s="38">
        <f>MAX('55ппу-1_Прогр'!AC3:AC13)</f>
        <v>8.526315789473685</v>
      </c>
      <c r="D50" s="216" t="str">
        <f>A32</f>
        <v>55ппу-1 Прогр.</v>
      </c>
      <c r="E50" s="217"/>
      <c r="F50" s="481" t="str">
        <f>VLOOKUP(C50,'55ппу-1_Прогр'!A3:C13,3,0)</f>
        <v>Богуслав Владислав</v>
      </c>
      <c r="G50" s="482"/>
      <c r="H50" s="483"/>
      <c r="J50" s="41">
        <f>MIN('55ппу-1_Прогр'!AC3:AC13)</f>
        <v>6</v>
      </c>
      <c r="K50" s="465" t="str">
        <f>D50</f>
        <v>55ппу-1 Прогр.</v>
      </c>
      <c r="L50" s="466"/>
      <c r="M50" s="464" t="str">
        <f>VLOOKUP(J50,'55ппу-1_Прогр'!A3:C13,3,0)</f>
        <v>Кухарчик Андрей</v>
      </c>
      <c r="N50" s="464"/>
      <c r="O50" s="464"/>
    </row>
    <row r="51" spans="3:15" ht="12.75">
      <c r="C51" s="38">
        <f>MAX('52ппа-1_САПР'!AA3:AA16)</f>
        <v>7.7</v>
      </c>
      <c r="D51" s="216" t="str">
        <f>A24</f>
        <v>52ппа-1 САПР</v>
      </c>
      <c r="E51" s="217"/>
      <c r="F51" s="481" t="str">
        <f>VLOOKUP(C51,'52ппа-1_САПР'!A3:C16,3,0)</f>
        <v>Андрушкевич Никита</v>
      </c>
      <c r="G51" s="482"/>
      <c r="H51" s="483"/>
      <c r="J51" s="41">
        <f>MIN('52ппа-1_САПР'!AA3:AA16)</f>
        <v>3.5</v>
      </c>
      <c r="K51" s="465" t="str">
        <f>D51</f>
        <v>52ппа-1 САПР</v>
      </c>
      <c r="L51" s="466"/>
      <c r="M51" s="464" t="str">
        <f>VLOOKUP(J51,'52ппа-1_САПР'!A3:C16,3,0)</f>
        <v>Кветень Виталий</v>
      </c>
      <c r="N51" s="464"/>
      <c r="O51" s="464"/>
    </row>
    <row r="52" spans="3:15" ht="12.75">
      <c r="C52" s="38">
        <f>MAX('50ппа-2_САПР'!Y3:Y17)</f>
        <v>9.8</v>
      </c>
      <c r="D52" s="465" t="str">
        <f>A22</f>
        <v>50ппа-2 САПР</v>
      </c>
      <c r="E52" s="466"/>
      <c r="F52" s="481" t="str">
        <f>VLOOKUP(C52,'50ппа-2_САПР'!A3:C17,3,0)</f>
        <v>Кожухайло Кирилл</v>
      </c>
      <c r="G52" s="482"/>
      <c r="H52" s="483"/>
      <c r="J52" s="41">
        <f>MIN('50ппа-2_САПР'!Y3:Y17)</f>
        <v>6.5</v>
      </c>
      <c r="K52" s="465" t="str">
        <f t="shared" si="1"/>
        <v>50ппа-2 САПР</v>
      </c>
      <c r="L52" s="466"/>
      <c r="M52" s="464" t="str">
        <f>VLOOKUP(J52,'50ппа-2_САПР'!A3:C17,3,0)</f>
        <v>Слесар Дмитрий</v>
      </c>
      <c r="N52" s="464"/>
      <c r="O52" s="464"/>
    </row>
    <row r="53" spans="3:15" ht="12.75">
      <c r="C53" s="38">
        <f>MAX('218т-2_ИТ'!M3:M14)</f>
        <v>7.571428571428571</v>
      </c>
      <c r="D53" s="465" t="str">
        <f>A34</f>
        <v>218т-2 ИТ</v>
      </c>
      <c r="E53" s="466"/>
      <c r="F53" s="481" t="str">
        <f>VLOOKUP(C53,'218т-2_ИТ'!A3:C14,3,0)</f>
        <v>Козловский Владислав</v>
      </c>
      <c r="G53" s="482"/>
      <c r="H53" s="483"/>
      <c r="J53" s="41">
        <f>MIN('218т-2_ИТ'!M3:M14)</f>
        <v>6</v>
      </c>
      <c r="K53" s="465" t="str">
        <f>D53</f>
        <v>218т-2 ИТ</v>
      </c>
      <c r="L53" s="466"/>
      <c r="M53" s="464" t="str">
        <f>VLOOKUP(J53,'218т-2_ИТ'!A3:C14,3,0)</f>
        <v>Кенть Максим</v>
      </c>
      <c r="N53" s="464"/>
      <c r="O53" s="464"/>
    </row>
    <row r="54" spans="3:15" ht="12.75">
      <c r="C54" s="38">
        <f>MAX('219т-2_ИТ'!N3:N15)</f>
        <v>9</v>
      </c>
      <c r="D54" s="465" t="str">
        <f>A36</f>
        <v>219т-2 ИТ</v>
      </c>
      <c r="E54" s="466"/>
      <c r="F54" s="481" t="str">
        <f>VLOOKUP(C54,'219т-2_ИТ'!A3:C15,3,0)</f>
        <v>Русак Антон</v>
      </c>
      <c r="G54" s="482"/>
      <c r="H54" s="483"/>
      <c r="J54" s="41">
        <f>MIN('219т-2_ИТ'!N3:N15)</f>
        <v>6</v>
      </c>
      <c r="K54" s="465" t="str">
        <f>D54</f>
        <v>219т-2 ИТ</v>
      </c>
      <c r="L54" s="466"/>
      <c r="M54" s="464" t="str">
        <f>VLOOKUP(J54,'219т-2_ИТ'!A3:C15,3,0)</f>
        <v>Урбанович Даниил</v>
      </c>
      <c r="N54" s="464"/>
      <c r="O54" s="464"/>
    </row>
    <row r="55" spans="3:15" ht="12.75">
      <c r="C55" s="38">
        <f>MAX('31в-1_ПМС'!R3:R16)</f>
        <v>9.2</v>
      </c>
      <c r="D55" s="465" t="str">
        <f>A18</f>
        <v>31в-1 ПМС</v>
      </c>
      <c r="E55" s="466"/>
      <c r="F55" s="481" t="str">
        <f>VLOOKUP(C55,'31в-1_ПМС'!A3:C16,3,0)</f>
        <v>Жигало Александр</v>
      </c>
      <c r="G55" s="482"/>
      <c r="H55" s="483"/>
      <c r="J55" s="41">
        <f>MIN('31в-1_ПМС'!R3:R16)</f>
        <v>5.1</v>
      </c>
      <c r="K55" s="465" t="str">
        <f>D55</f>
        <v>31в-1 ПМС</v>
      </c>
      <c r="L55" s="466"/>
      <c r="M55" s="464" t="str">
        <f>VLOOKUP(J55,'31в-1_ПМС'!A3:C16,3,0)</f>
        <v>Банцевич Сергей</v>
      </c>
      <c r="N55" s="464"/>
      <c r="O55" s="464"/>
    </row>
    <row r="56" spans="2:18" ht="12.75">
      <c r="B56" s="39" t="s">
        <v>28</v>
      </c>
      <c r="C56" s="40">
        <f>MAX(C44:C55)</f>
        <v>10</v>
      </c>
      <c r="D56" s="473" t="str">
        <f>VLOOKUP(C56,C44:E55,2,0)</f>
        <v>30в ПМС</v>
      </c>
      <c r="E56" s="474"/>
      <c r="F56" s="473" t="str">
        <f>VLOOKUP(C56,C44:H55,4,0)</f>
        <v>Радченко Алексей</v>
      </c>
      <c r="G56" s="475"/>
      <c r="H56" s="474"/>
      <c r="J56" s="42">
        <f>MIN(J44:J55)</f>
        <v>3.5</v>
      </c>
      <c r="K56" s="478" t="str">
        <f>VLOOKUP(J56,J44:L55,2,0)</f>
        <v>52ппа-1 САПР</v>
      </c>
      <c r="L56" s="479"/>
      <c r="M56" s="477" t="str">
        <f>VLOOKUP(J56,J44:N55,4,0)</f>
        <v>Кветень Виталий</v>
      </c>
      <c r="N56" s="477"/>
      <c r="O56" s="477"/>
      <c r="P56" s="192" t="s">
        <v>29</v>
      </c>
      <c r="R56" s="29"/>
    </row>
    <row r="60" spans="1:2" ht="12.75">
      <c r="A60" s="1" t="s">
        <v>37</v>
      </c>
      <c r="B60" s="46">
        <f>C38+D38</f>
        <v>52</v>
      </c>
    </row>
    <row r="61" spans="1:2" ht="12.75">
      <c r="A61" s="1" t="s">
        <v>38</v>
      </c>
      <c r="B61" s="46">
        <f>E38+F38</f>
        <v>69</v>
      </c>
    </row>
    <row r="62" spans="1:2" ht="12.75">
      <c r="A62" s="1" t="s">
        <v>39</v>
      </c>
      <c r="B62" s="46">
        <f>SUM(G38:I38)</f>
        <v>54</v>
      </c>
    </row>
    <row r="63" spans="1:2" ht="12.75">
      <c r="A63" s="1" t="s">
        <v>40</v>
      </c>
      <c r="B63" s="46">
        <f>SUM(J38:M38)</f>
        <v>0</v>
      </c>
    </row>
    <row r="64" spans="1:2" ht="12.75">
      <c r="A64" s="1" t="s">
        <v>41</v>
      </c>
      <c r="B64" s="46">
        <f>N38</f>
        <v>0</v>
      </c>
    </row>
  </sheetData>
  <sheetProtection/>
  <mergeCells count="62">
    <mergeCell ref="M46:O46"/>
    <mergeCell ref="K46:L46"/>
    <mergeCell ref="M48:O48"/>
    <mergeCell ref="K48:L48"/>
    <mergeCell ref="K47:L47"/>
    <mergeCell ref="M47:O47"/>
    <mergeCell ref="M56:O56"/>
    <mergeCell ref="K56:L56"/>
    <mergeCell ref="K51:L51"/>
    <mergeCell ref="K55:L55"/>
    <mergeCell ref="M55:O55"/>
    <mergeCell ref="K53:L53"/>
    <mergeCell ref="M53:O53"/>
    <mergeCell ref="K54:L54"/>
    <mergeCell ref="K52:L52"/>
    <mergeCell ref="M49:O49"/>
    <mergeCell ref="M50:O50"/>
    <mergeCell ref="M54:O54"/>
    <mergeCell ref="D49:E49"/>
    <mergeCell ref="F53:H53"/>
    <mergeCell ref="K50:L50"/>
    <mergeCell ref="M52:O52"/>
    <mergeCell ref="M51:O51"/>
    <mergeCell ref="D45:E45"/>
    <mergeCell ref="D44:E44"/>
    <mergeCell ref="D47:E47"/>
    <mergeCell ref="K49:L49"/>
    <mergeCell ref="F47:H47"/>
    <mergeCell ref="F45:H45"/>
    <mergeCell ref="F44:H44"/>
    <mergeCell ref="F46:H46"/>
    <mergeCell ref="D46:E46"/>
    <mergeCell ref="D48:E48"/>
    <mergeCell ref="D56:E56"/>
    <mergeCell ref="F54:H54"/>
    <mergeCell ref="D55:E55"/>
    <mergeCell ref="F55:H55"/>
    <mergeCell ref="F56:H56"/>
    <mergeCell ref="D54:E54"/>
    <mergeCell ref="F48:H48"/>
    <mergeCell ref="F49:H49"/>
    <mergeCell ref="D53:E53"/>
    <mergeCell ref="D52:E52"/>
    <mergeCell ref="F51:H51"/>
    <mergeCell ref="F52:H52"/>
    <mergeCell ref="F50:H50"/>
    <mergeCell ref="E5:I5"/>
    <mergeCell ref="D43:E43"/>
    <mergeCell ref="A7:D7"/>
    <mergeCell ref="A8:D8"/>
    <mergeCell ref="A5:D5"/>
    <mergeCell ref="A6:D6"/>
    <mergeCell ref="A9:D9"/>
    <mergeCell ref="C42:D42"/>
    <mergeCell ref="F43:H43"/>
    <mergeCell ref="J42:K42"/>
    <mergeCell ref="K43:L43"/>
    <mergeCell ref="M45:O45"/>
    <mergeCell ref="K45:L45"/>
    <mergeCell ref="K44:L44"/>
    <mergeCell ref="M43:O43"/>
    <mergeCell ref="M44:O44"/>
  </mergeCells>
  <printOptions/>
  <pageMargins left="0.74" right="0.1968503937007874" top="0.8" bottom="0.43" header="0.31496062992125984" footer="0.31496062992125984"/>
  <pageSetup fitToHeight="1" fitToWidth="1" horizontalDpi="300" verticalDpi="300" orientation="landscape" paperSize="9" scale="82" r:id="rId1"/>
  <ignoredErrors>
    <ignoredError sqref="N2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R68"/>
  <sheetViews>
    <sheetView zoomScalePageLayoutView="0" workbookViewId="0" topLeftCell="A4">
      <selection activeCell="B68" sqref="B68"/>
    </sheetView>
  </sheetViews>
  <sheetFormatPr defaultColWidth="9.00390625" defaultRowHeight="12.75"/>
  <cols>
    <col min="3" max="3" width="11.625" style="0" customWidth="1"/>
  </cols>
  <sheetData>
    <row r="1" spans="1:18" ht="12.75">
      <c r="A1" s="480" t="s">
        <v>42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</row>
    <row r="44" spans="1:3" ht="12.75">
      <c r="A44" s="12" t="s">
        <v>7</v>
      </c>
      <c r="B44" s="12" t="s">
        <v>24</v>
      </c>
      <c r="C44" s="12" t="s">
        <v>43</v>
      </c>
    </row>
    <row r="45" spans="1:3" ht="12.75">
      <c r="A45" s="1" t="s">
        <v>48</v>
      </c>
      <c r="B45" s="41">
        <v>6.59</v>
      </c>
      <c r="C45" s="43">
        <v>0.54</v>
      </c>
    </row>
    <row r="46" spans="1:3" ht="12.75">
      <c r="A46" s="1" t="s">
        <v>49</v>
      </c>
      <c r="B46" s="41">
        <v>7.21</v>
      </c>
      <c r="C46" s="43">
        <v>0.68</v>
      </c>
    </row>
    <row r="47" spans="1:3" ht="12.75">
      <c r="A47" s="1" t="s">
        <v>50</v>
      </c>
      <c r="B47" s="41">
        <v>7.03</v>
      </c>
      <c r="C47" s="43">
        <v>0.66</v>
      </c>
    </row>
    <row r="48" spans="1:3" ht="12.75">
      <c r="A48" s="1" t="s">
        <v>51</v>
      </c>
      <c r="B48" s="41">
        <v>6.95</v>
      </c>
      <c r="C48" s="43">
        <v>0.6</v>
      </c>
    </row>
    <row r="49" spans="1:3" ht="12.75">
      <c r="A49" s="1" t="s">
        <v>52</v>
      </c>
      <c r="B49" s="41">
        <v>7.42</v>
      </c>
      <c r="C49" s="43">
        <v>0.71</v>
      </c>
    </row>
    <row r="50" spans="1:3" ht="12.75">
      <c r="A50" s="1" t="s">
        <v>53</v>
      </c>
      <c r="B50" s="41">
        <v>7.16</v>
      </c>
      <c r="C50" s="43">
        <v>0.65</v>
      </c>
    </row>
    <row r="51" spans="1:3" ht="12.75">
      <c r="A51" s="1" t="s">
        <v>54</v>
      </c>
      <c r="B51" s="41">
        <v>7.5</v>
      </c>
      <c r="C51" s="43">
        <v>0.58</v>
      </c>
    </row>
    <row r="52" spans="1:3" ht="12.75">
      <c r="A52" s="1" t="s">
        <v>55</v>
      </c>
      <c r="B52" s="41">
        <v>7.14</v>
      </c>
      <c r="C52" s="43">
        <v>0.68</v>
      </c>
    </row>
    <row r="53" spans="1:3" ht="12.75">
      <c r="A53" s="1" t="s">
        <v>56</v>
      </c>
      <c r="B53" s="41">
        <v>6.29</v>
      </c>
      <c r="C53" s="43">
        <v>0.46</v>
      </c>
    </row>
    <row r="54" spans="1:3" ht="12.75">
      <c r="A54" s="1" t="s">
        <v>63</v>
      </c>
      <c r="B54" s="41">
        <v>7.18423254985755</v>
      </c>
      <c r="C54" s="43">
        <v>0.6214285714285714</v>
      </c>
    </row>
    <row r="55" spans="1:3" ht="12.75">
      <c r="A55" s="45" t="s">
        <v>64</v>
      </c>
      <c r="B55" s="41">
        <v>6.52</v>
      </c>
      <c r="C55" s="43">
        <v>0.52</v>
      </c>
    </row>
    <row r="56" spans="1:3" ht="12.75">
      <c r="A56" s="45" t="s">
        <v>70</v>
      </c>
      <c r="B56" s="41">
        <v>7.24</v>
      </c>
      <c r="C56" s="43">
        <v>0.7</v>
      </c>
    </row>
    <row r="57" spans="1:3" ht="12.75">
      <c r="A57" s="45" t="s">
        <v>71</v>
      </c>
      <c r="B57" s="41">
        <v>7.28</v>
      </c>
      <c r="C57" s="43">
        <v>0.69</v>
      </c>
    </row>
    <row r="58" spans="1:3" ht="12.75">
      <c r="A58" s="45" t="s">
        <v>72</v>
      </c>
      <c r="B58" s="41">
        <v>6.17</v>
      </c>
      <c r="C58" s="43">
        <v>0.4</v>
      </c>
    </row>
    <row r="59" spans="1:3" ht="12.75">
      <c r="A59" s="45" t="s">
        <v>73</v>
      </c>
      <c r="B59" s="41">
        <v>6.69</v>
      </c>
      <c r="C59" s="43">
        <v>0.6</v>
      </c>
    </row>
    <row r="60" spans="1:3" ht="12.75">
      <c r="A60" s="45" t="s">
        <v>86</v>
      </c>
      <c r="B60" s="41">
        <v>6.72</v>
      </c>
      <c r="C60" s="43">
        <v>0.61</v>
      </c>
    </row>
    <row r="61" spans="1:3" ht="12.75">
      <c r="A61" s="45" t="s">
        <v>100</v>
      </c>
      <c r="B61" s="41">
        <v>7.1</v>
      </c>
      <c r="C61" s="43">
        <v>0.7</v>
      </c>
    </row>
    <row r="62" spans="1:3" ht="12.75">
      <c r="A62" s="45" t="s">
        <v>101</v>
      </c>
      <c r="B62" s="41">
        <v>7.23</v>
      </c>
      <c r="C62" s="43">
        <v>0.73</v>
      </c>
    </row>
    <row r="63" spans="1:3" ht="12.75">
      <c r="A63" s="45" t="s">
        <v>110</v>
      </c>
      <c r="B63" s="1">
        <v>7.41</v>
      </c>
      <c r="C63" s="43">
        <v>0.84</v>
      </c>
    </row>
    <row r="64" spans="1:3" ht="12.75">
      <c r="A64" s="45" t="s">
        <v>111</v>
      </c>
      <c r="B64" s="41">
        <v>7.65</v>
      </c>
      <c r="C64" s="43">
        <v>0.82</v>
      </c>
    </row>
    <row r="65" spans="1:3" ht="12.75">
      <c r="A65" s="45" t="s">
        <v>122</v>
      </c>
      <c r="B65" s="1">
        <v>7.38</v>
      </c>
      <c r="C65" s="43">
        <v>0.74</v>
      </c>
    </row>
    <row r="66" spans="1:3" ht="12.75">
      <c r="A66" s="45" t="s">
        <v>123</v>
      </c>
      <c r="B66" s="41">
        <v>6.96</v>
      </c>
      <c r="C66" s="43">
        <v>0.66</v>
      </c>
    </row>
    <row r="67" spans="1:3" ht="12.75">
      <c r="A67" s="45" t="s">
        <v>143</v>
      </c>
      <c r="B67" s="41">
        <v>6.975075259989054</v>
      </c>
      <c r="C67" s="43">
        <v>0.7204301075268817</v>
      </c>
    </row>
    <row r="68" spans="1:3" ht="12.75">
      <c r="A68" s="45" t="s">
        <v>144</v>
      </c>
      <c r="B68" s="41">
        <f>Отчет!O38</f>
        <v>7.3082202758926895</v>
      </c>
      <c r="C68" s="43">
        <f>Отчет!Q38</f>
        <v>0.6914285714285714</v>
      </c>
    </row>
  </sheetData>
  <sheetProtection/>
  <mergeCells count="1">
    <mergeCell ref="A1:R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2"/>
  <sheetViews>
    <sheetView zoomScale="95" zoomScaleNormal="95" zoomScalePageLayoutView="0" workbookViewId="0" topLeftCell="B13">
      <selection activeCell="Y15" sqref="Y15"/>
    </sheetView>
  </sheetViews>
  <sheetFormatPr defaultColWidth="9.00390625" defaultRowHeight="12.75"/>
  <cols>
    <col min="1" max="1" width="4.625" style="0" hidden="1" customWidth="1"/>
    <col min="2" max="2" width="4.375" style="0" customWidth="1"/>
    <col min="3" max="3" width="22.125" style="0" customWidth="1"/>
    <col min="4" max="4" width="9.625" style="0" customWidth="1"/>
    <col min="5" max="10" width="6.125" style="0" customWidth="1"/>
    <col min="11" max="12" width="5.125" style="0" customWidth="1"/>
    <col min="13" max="13" width="5.375" style="0" customWidth="1"/>
    <col min="14" max="14" width="5.25390625" style="0" customWidth="1"/>
    <col min="15" max="15" width="5.125" style="0" customWidth="1"/>
    <col min="16" max="16" width="5.25390625" style="0" customWidth="1"/>
    <col min="17" max="17" width="5.125" style="0" customWidth="1"/>
    <col min="18" max="18" width="5.00390625" style="0" customWidth="1"/>
    <col min="19" max="19" width="4.875" style="0" customWidth="1"/>
    <col min="20" max="20" width="5.25390625" style="0" customWidth="1"/>
    <col min="21" max="22" width="5.375" style="0" customWidth="1"/>
    <col min="23" max="23" width="5.875" style="0" customWidth="1"/>
    <col min="24" max="24" width="9.25390625" style="3" bestFit="1" customWidth="1"/>
    <col min="25" max="25" width="9.25390625" style="10" bestFit="1" customWidth="1"/>
    <col min="26" max="27" width="9.25390625" style="10" customWidth="1"/>
    <col min="29" max="30" width="9.25390625" style="0" bestFit="1" customWidth="1"/>
  </cols>
  <sheetData>
    <row r="1" spans="3:39" ht="13.5" thickBot="1">
      <c r="C1" s="430" t="s">
        <v>192</v>
      </c>
      <c r="D1" s="430"/>
      <c r="E1" s="427"/>
      <c r="F1" s="427"/>
      <c r="G1" s="427"/>
      <c r="H1" s="427"/>
      <c r="I1" s="430"/>
      <c r="J1" s="430"/>
      <c r="K1" s="427"/>
      <c r="L1" s="427"/>
      <c r="M1" s="427"/>
      <c r="N1" s="430"/>
      <c r="O1" s="430"/>
      <c r="P1" s="430"/>
      <c r="Q1" s="430"/>
      <c r="R1" s="52"/>
      <c r="S1" s="52"/>
      <c r="T1" s="52"/>
      <c r="U1" s="52"/>
      <c r="V1" s="33"/>
      <c r="W1" s="33"/>
      <c r="X1" s="52"/>
      <c r="Y1" s="52"/>
      <c r="Z1" s="33"/>
      <c r="AA1" s="33"/>
      <c r="AB1" s="33"/>
      <c r="AC1" s="33"/>
      <c r="AD1" s="33"/>
      <c r="AE1" s="33"/>
      <c r="AI1" s="54"/>
      <c r="AL1" s="14"/>
      <c r="AM1" s="15"/>
    </row>
    <row r="2" spans="2:35" ht="16.5" customHeight="1" thickBot="1">
      <c r="B2" s="55" t="s">
        <v>65</v>
      </c>
      <c r="C2" s="56" t="s">
        <v>26</v>
      </c>
      <c r="D2" s="57" t="s">
        <v>66</v>
      </c>
      <c r="E2" s="179">
        <v>43875</v>
      </c>
      <c r="F2" s="182">
        <v>43878</v>
      </c>
      <c r="G2" s="179">
        <v>43881</v>
      </c>
      <c r="H2" s="181">
        <v>43882</v>
      </c>
      <c r="I2" s="76">
        <v>43885</v>
      </c>
      <c r="J2" s="354">
        <v>43886</v>
      </c>
      <c r="K2" s="67">
        <v>43895</v>
      </c>
      <c r="L2" s="123">
        <v>43899</v>
      </c>
      <c r="M2" s="68">
        <v>43900</v>
      </c>
      <c r="N2" s="94">
        <v>43901</v>
      </c>
      <c r="O2" s="68">
        <v>43902</v>
      </c>
      <c r="P2" s="67">
        <v>43903</v>
      </c>
      <c r="Q2" s="68">
        <v>43906</v>
      </c>
      <c r="R2" s="67">
        <v>43907</v>
      </c>
      <c r="S2" s="68">
        <v>43908</v>
      </c>
      <c r="T2" s="67">
        <v>43909</v>
      </c>
      <c r="U2" s="101">
        <v>43910</v>
      </c>
      <c r="V2" s="179">
        <v>43916</v>
      </c>
      <c r="W2" s="181">
        <v>43917</v>
      </c>
      <c r="X2" s="205" t="s">
        <v>24</v>
      </c>
      <c r="Y2" s="126" t="s">
        <v>74</v>
      </c>
      <c r="Z2" s="210" t="s">
        <v>21</v>
      </c>
      <c r="AA2" s="210" t="s">
        <v>117</v>
      </c>
      <c r="AB2" s="33"/>
      <c r="AC2" s="33"/>
      <c r="AD2" s="33"/>
      <c r="AE2" s="33"/>
      <c r="AI2" s="33"/>
    </row>
    <row r="3" spans="1:30" ht="12.75">
      <c r="A3" s="3">
        <f aca="true" t="shared" si="0" ref="A3:A15">X3</f>
        <v>9.5</v>
      </c>
      <c r="B3" s="37">
        <v>1</v>
      </c>
      <c r="C3" s="37" t="s">
        <v>155</v>
      </c>
      <c r="D3" s="152" t="s">
        <v>87</v>
      </c>
      <c r="E3" s="114"/>
      <c r="F3" s="183">
        <v>10</v>
      </c>
      <c r="G3" s="114"/>
      <c r="H3" s="117">
        <v>10</v>
      </c>
      <c r="I3" s="88">
        <v>9</v>
      </c>
      <c r="J3" s="238">
        <v>9</v>
      </c>
      <c r="K3" s="69"/>
      <c r="L3" s="355"/>
      <c r="M3" s="79">
        <v>10</v>
      </c>
      <c r="N3" s="95"/>
      <c r="O3" s="70">
        <v>9</v>
      </c>
      <c r="P3" s="74"/>
      <c r="Q3" s="79">
        <v>9</v>
      </c>
      <c r="R3" s="74"/>
      <c r="S3" s="70">
        <v>10</v>
      </c>
      <c r="T3" s="116"/>
      <c r="U3" s="362">
        <v>10</v>
      </c>
      <c r="V3" s="312"/>
      <c r="W3" s="115">
        <v>9</v>
      </c>
      <c r="X3" s="221">
        <f aca="true" t="shared" si="1" ref="X3:X16">AVERAGE(E3:W3)</f>
        <v>9.5</v>
      </c>
      <c r="Y3" s="212">
        <f aca="true" t="shared" si="2" ref="Y3:Y16">ROUND(X3,0)</f>
        <v>10</v>
      </c>
      <c r="Z3" s="36">
        <v>9</v>
      </c>
      <c r="AA3" s="36">
        <f>AVERAGE(Y3:Z3)</f>
        <v>9.5</v>
      </c>
      <c r="AB3" s="20" t="s">
        <v>30</v>
      </c>
      <c r="AC3" s="1">
        <f>COUNTIF(Y3:Y16,"&gt;8")</f>
        <v>11</v>
      </c>
      <c r="AD3" s="226">
        <f>AC3/B16</f>
        <v>0.7857142857142857</v>
      </c>
    </row>
    <row r="4" spans="1:30" ht="12.75">
      <c r="A4" s="3">
        <f t="shared" si="0"/>
        <v>9.7</v>
      </c>
      <c r="B4" s="2">
        <v>2</v>
      </c>
      <c r="C4" s="37" t="s">
        <v>156</v>
      </c>
      <c r="D4" s="152" t="s">
        <v>93</v>
      </c>
      <c r="E4" s="71"/>
      <c r="F4" s="93">
        <v>10</v>
      </c>
      <c r="G4" s="71"/>
      <c r="H4" s="80">
        <v>10</v>
      </c>
      <c r="I4" s="90">
        <v>10</v>
      </c>
      <c r="J4" s="239">
        <v>10</v>
      </c>
      <c r="K4" s="71"/>
      <c r="L4" s="153"/>
      <c r="M4" s="80">
        <v>10</v>
      </c>
      <c r="N4" s="97"/>
      <c r="O4" s="80">
        <v>10</v>
      </c>
      <c r="P4" s="73"/>
      <c r="Q4" s="80">
        <v>8</v>
      </c>
      <c r="R4" s="73"/>
      <c r="S4" s="72">
        <v>10</v>
      </c>
      <c r="T4" s="73"/>
      <c r="U4" s="220">
        <v>10</v>
      </c>
      <c r="V4" s="207"/>
      <c r="W4" s="206">
        <v>9</v>
      </c>
      <c r="X4" s="84">
        <f t="shared" si="1"/>
        <v>9.7</v>
      </c>
      <c r="Y4" s="212">
        <f t="shared" si="2"/>
        <v>10</v>
      </c>
      <c r="Z4" s="8">
        <v>9</v>
      </c>
      <c r="AA4" s="36">
        <f aca="true" t="shared" si="3" ref="AA4:AA16">AVERAGE(Y4:Z4)</f>
        <v>9.5</v>
      </c>
      <c r="AB4" s="20" t="s">
        <v>31</v>
      </c>
      <c r="AC4" s="44">
        <f>COUNTIF(Y3:Y16,7)+COUNTIF(Y3:Y16,8)</f>
        <v>2</v>
      </c>
      <c r="AD4" s="226">
        <f>AC4/B16</f>
        <v>0.14285714285714285</v>
      </c>
    </row>
    <row r="5" spans="1:30" ht="12.75">
      <c r="A5" s="3">
        <f t="shared" si="0"/>
        <v>9.8</v>
      </c>
      <c r="B5" s="2">
        <v>3</v>
      </c>
      <c r="C5" s="2" t="s">
        <v>157</v>
      </c>
      <c r="D5" s="118" t="s">
        <v>98</v>
      </c>
      <c r="E5" s="71"/>
      <c r="F5" s="93">
        <v>10</v>
      </c>
      <c r="G5" s="71"/>
      <c r="H5" s="80">
        <v>10</v>
      </c>
      <c r="I5" s="90">
        <v>10</v>
      </c>
      <c r="J5" s="239">
        <v>10</v>
      </c>
      <c r="K5" s="71"/>
      <c r="L5" s="153"/>
      <c r="M5" s="72">
        <v>10</v>
      </c>
      <c r="N5" s="97"/>
      <c r="O5" s="72">
        <v>9</v>
      </c>
      <c r="P5" s="73"/>
      <c r="Q5" s="80">
        <v>10</v>
      </c>
      <c r="R5" s="73"/>
      <c r="S5" s="72">
        <v>9</v>
      </c>
      <c r="T5" s="73"/>
      <c r="U5" s="124">
        <v>10</v>
      </c>
      <c r="V5" s="73"/>
      <c r="W5" s="72">
        <v>10</v>
      </c>
      <c r="X5" s="84">
        <f t="shared" si="1"/>
        <v>9.8</v>
      </c>
      <c r="Y5" s="212">
        <f t="shared" si="2"/>
        <v>10</v>
      </c>
      <c r="Z5" s="8">
        <v>10</v>
      </c>
      <c r="AA5" s="36">
        <f t="shared" si="3"/>
        <v>10</v>
      </c>
      <c r="AB5" s="20" t="s">
        <v>32</v>
      </c>
      <c r="AC5" s="44">
        <f>COUNTIF(Y3:Y16,4)+COUNTIF(Y3:Y16,5)+COUNTIF(Y3:Y16,6)</f>
        <v>1</v>
      </c>
      <c r="AD5" s="226">
        <f>AC5/B16</f>
        <v>0.07142857142857142</v>
      </c>
    </row>
    <row r="6" spans="1:30" ht="12.75">
      <c r="A6" s="3">
        <f t="shared" si="0"/>
        <v>8.8</v>
      </c>
      <c r="B6" s="2">
        <v>4</v>
      </c>
      <c r="C6" s="37" t="s">
        <v>158</v>
      </c>
      <c r="D6" s="152" t="s">
        <v>97</v>
      </c>
      <c r="E6" s="73"/>
      <c r="F6" s="124">
        <v>10</v>
      </c>
      <c r="G6" s="73"/>
      <c r="H6" s="72">
        <v>7</v>
      </c>
      <c r="I6" s="89">
        <v>8</v>
      </c>
      <c r="J6" s="240">
        <v>9</v>
      </c>
      <c r="K6" s="73"/>
      <c r="L6" s="12" t="s">
        <v>131</v>
      </c>
      <c r="M6" s="80">
        <v>9</v>
      </c>
      <c r="N6" s="97"/>
      <c r="O6" s="80">
        <v>9</v>
      </c>
      <c r="P6" s="73"/>
      <c r="Q6" s="206">
        <v>9</v>
      </c>
      <c r="R6" s="73"/>
      <c r="S6" s="206">
        <v>9</v>
      </c>
      <c r="T6" s="73"/>
      <c r="U6" s="93">
        <v>9</v>
      </c>
      <c r="V6" s="71"/>
      <c r="W6" s="72">
        <v>9</v>
      </c>
      <c r="X6" s="84">
        <f t="shared" si="1"/>
        <v>8.8</v>
      </c>
      <c r="Y6" s="212">
        <f t="shared" si="2"/>
        <v>9</v>
      </c>
      <c r="Z6" s="8">
        <v>7</v>
      </c>
      <c r="AA6" s="36">
        <f t="shared" si="3"/>
        <v>8</v>
      </c>
      <c r="AB6" s="20" t="s">
        <v>33</v>
      </c>
      <c r="AC6" s="1">
        <f>COUNTIF(Y3:Y16,"&lt;4")</f>
        <v>0</v>
      </c>
      <c r="AD6" s="226">
        <f>AC6/B16</f>
        <v>0</v>
      </c>
    </row>
    <row r="7" spans="1:30" ht="12.75">
      <c r="A7" s="3">
        <f t="shared" si="0"/>
        <v>7.6</v>
      </c>
      <c r="B7" s="2">
        <v>5</v>
      </c>
      <c r="C7" s="37" t="s">
        <v>159</v>
      </c>
      <c r="D7" s="152" t="s">
        <v>89</v>
      </c>
      <c r="E7" s="73"/>
      <c r="F7" s="124">
        <v>10</v>
      </c>
      <c r="G7" s="73"/>
      <c r="H7" s="72">
        <v>9</v>
      </c>
      <c r="I7" s="89">
        <v>5</v>
      </c>
      <c r="J7" s="240">
        <v>9</v>
      </c>
      <c r="K7" s="73"/>
      <c r="L7" s="12"/>
      <c r="M7" s="222">
        <v>7</v>
      </c>
      <c r="N7" s="97"/>
      <c r="O7" s="72">
        <v>8</v>
      </c>
      <c r="P7" s="73"/>
      <c r="Q7" s="80">
        <v>7</v>
      </c>
      <c r="R7" s="73"/>
      <c r="S7" s="72">
        <v>6</v>
      </c>
      <c r="T7" s="73"/>
      <c r="U7" s="124">
        <v>8</v>
      </c>
      <c r="V7" s="73"/>
      <c r="W7" s="72">
        <v>7</v>
      </c>
      <c r="X7" s="84">
        <f t="shared" si="1"/>
        <v>7.6</v>
      </c>
      <c r="Y7" s="212">
        <f t="shared" si="2"/>
        <v>8</v>
      </c>
      <c r="Z7" s="8">
        <v>8</v>
      </c>
      <c r="AA7" s="36">
        <f t="shared" si="3"/>
        <v>8</v>
      </c>
      <c r="AB7" s="122" t="s">
        <v>34</v>
      </c>
      <c r="AC7" s="1">
        <f>B16-SUM(AC3:AC6)</f>
        <v>0</v>
      </c>
      <c r="AD7" s="226">
        <f>AC7/B16</f>
        <v>0</v>
      </c>
    </row>
    <row r="8" spans="1:27" ht="12.75">
      <c r="A8" s="3">
        <f t="shared" si="0"/>
        <v>8.6</v>
      </c>
      <c r="B8" s="2">
        <v>6</v>
      </c>
      <c r="C8" s="37" t="s">
        <v>160</v>
      </c>
      <c r="D8" s="152" t="s">
        <v>106</v>
      </c>
      <c r="E8" s="73"/>
      <c r="F8" s="124">
        <v>10</v>
      </c>
      <c r="G8" s="73"/>
      <c r="H8" s="72">
        <v>9</v>
      </c>
      <c r="I8" s="295">
        <v>4</v>
      </c>
      <c r="J8" s="240">
        <v>9</v>
      </c>
      <c r="K8" s="73"/>
      <c r="L8" s="12"/>
      <c r="M8" s="72">
        <v>10</v>
      </c>
      <c r="N8" s="97"/>
      <c r="O8" s="72">
        <v>6</v>
      </c>
      <c r="P8" s="73"/>
      <c r="Q8" s="72">
        <v>8</v>
      </c>
      <c r="R8" s="73"/>
      <c r="S8" s="72">
        <v>10</v>
      </c>
      <c r="T8" s="73"/>
      <c r="U8" s="124">
        <v>10</v>
      </c>
      <c r="V8" s="73"/>
      <c r="W8" s="72">
        <v>10</v>
      </c>
      <c r="X8" s="84">
        <f t="shared" si="1"/>
        <v>8.6</v>
      </c>
      <c r="Y8" s="212">
        <f t="shared" si="2"/>
        <v>9</v>
      </c>
      <c r="Z8" s="8">
        <v>6</v>
      </c>
      <c r="AA8" s="36">
        <f t="shared" si="3"/>
        <v>7.5</v>
      </c>
    </row>
    <row r="9" spans="1:27" ht="12.75">
      <c r="A9" s="3">
        <f t="shared" si="0"/>
        <v>9.1</v>
      </c>
      <c r="B9" s="2">
        <v>7</v>
      </c>
      <c r="C9" s="37" t="s">
        <v>193</v>
      </c>
      <c r="D9" s="152" t="s">
        <v>88</v>
      </c>
      <c r="E9" s="73"/>
      <c r="F9" s="124">
        <v>9</v>
      </c>
      <c r="G9" s="73"/>
      <c r="H9" s="72">
        <v>9</v>
      </c>
      <c r="I9" s="89">
        <v>9</v>
      </c>
      <c r="J9" s="240">
        <v>9</v>
      </c>
      <c r="K9" s="73"/>
      <c r="L9" s="12"/>
      <c r="M9" s="80">
        <v>10</v>
      </c>
      <c r="N9" s="97"/>
      <c r="O9" s="72">
        <v>9</v>
      </c>
      <c r="P9" s="73"/>
      <c r="Q9" s="72">
        <v>7</v>
      </c>
      <c r="R9" s="73"/>
      <c r="S9" s="72">
        <v>10</v>
      </c>
      <c r="T9" s="73"/>
      <c r="U9" s="220">
        <v>9</v>
      </c>
      <c r="V9" s="207"/>
      <c r="W9" s="206">
        <v>10</v>
      </c>
      <c r="X9" s="84">
        <f t="shared" si="1"/>
        <v>9.1</v>
      </c>
      <c r="Y9" s="212">
        <f t="shared" si="2"/>
        <v>9</v>
      </c>
      <c r="Z9" s="8">
        <v>7</v>
      </c>
      <c r="AA9" s="36">
        <f t="shared" si="3"/>
        <v>8</v>
      </c>
    </row>
    <row r="10" spans="1:27" ht="12.75">
      <c r="A10" s="3">
        <f t="shared" si="0"/>
        <v>9.7</v>
      </c>
      <c r="B10" s="2">
        <v>8</v>
      </c>
      <c r="C10" s="37" t="s">
        <v>162</v>
      </c>
      <c r="D10" s="152" t="s">
        <v>105</v>
      </c>
      <c r="E10" s="71"/>
      <c r="F10" s="93">
        <v>10</v>
      </c>
      <c r="G10" s="71"/>
      <c r="H10" s="80">
        <v>9</v>
      </c>
      <c r="I10" s="90">
        <v>10</v>
      </c>
      <c r="J10" s="239">
        <v>10</v>
      </c>
      <c r="K10" s="71"/>
      <c r="L10" s="153"/>
      <c r="M10" s="80">
        <v>10</v>
      </c>
      <c r="N10" s="97"/>
      <c r="O10" s="80">
        <v>10</v>
      </c>
      <c r="P10" s="73" t="s">
        <v>131</v>
      </c>
      <c r="Q10" s="80">
        <v>9</v>
      </c>
      <c r="R10" s="73"/>
      <c r="S10" s="72">
        <v>9</v>
      </c>
      <c r="T10" s="73"/>
      <c r="U10" s="124">
        <v>10</v>
      </c>
      <c r="V10" s="73"/>
      <c r="W10" s="72">
        <v>10</v>
      </c>
      <c r="X10" s="84">
        <f t="shared" si="1"/>
        <v>9.7</v>
      </c>
      <c r="Y10" s="212">
        <f t="shared" si="2"/>
        <v>10</v>
      </c>
      <c r="Z10" s="8">
        <v>8</v>
      </c>
      <c r="AA10" s="36">
        <f t="shared" si="3"/>
        <v>9</v>
      </c>
    </row>
    <row r="11" spans="1:31" ht="12.75">
      <c r="A11" s="3">
        <f t="shared" si="0"/>
        <v>8.8</v>
      </c>
      <c r="B11" s="2">
        <v>9</v>
      </c>
      <c r="C11" s="2" t="s">
        <v>163</v>
      </c>
      <c r="D11" s="118" t="s">
        <v>99</v>
      </c>
      <c r="E11" s="73"/>
      <c r="F11" s="124">
        <v>10</v>
      </c>
      <c r="G11" s="73"/>
      <c r="H11" s="72">
        <v>10</v>
      </c>
      <c r="I11" s="89">
        <v>10</v>
      </c>
      <c r="J11" s="240">
        <v>9</v>
      </c>
      <c r="K11" s="73"/>
      <c r="L11" s="12"/>
      <c r="M11" s="72">
        <v>10</v>
      </c>
      <c r="N11" s="98"/>
      <c r="O11" s="80">
        <v>6</v>
      </c>
      <c r="P11" s="71"/>
      <c r="Q11" s="72">
        <v>6</v>
      </c>
      <c r="R11" s="73"/>
      <c r="S11" s="72">
        <v>8</v>
      </c>
      <c r="T11" s="73"/>
      <c r="U11" s="124">
        <v>9</v>
      </c>
      <c r="V11" s="73"/>
      <c r="W11" s="72">
        <v>10</v>
      </c>
      <c r="X11" s="84">
        <f t="shared" si="1"/>
        <v>8.8</v>
      </c>
      <c r="Y11" s="212">
        <f t="shared" si="2"/>
        <v>9</v>
      </c>
      <c r="Z11" s="8">
        <v>10</v>
      </c>
      <c r="AA11" s="36">
        <f t="shared" si="3"/>
        <v>9.5</v>
      </c>
      <c r="AD11" s="3"/>
      <c r="AE11" s="3"/>
    </row>
    <row r="12" spans="1:31" ht="12.75">
      <c r="A12" s="3">
        <f t="shared" si="0"/>
        <v>10</v>
      </c>
      <c r="B12" s="2">
        <v>10</v>
      </c>
      <c r="C12" s="2" t="s">
        <v>164</v>
      </c>
      <c r="D12" s="118" t="s">
        <v>95</v>
      </c>
      <c r="E12" s="73"/>
      <c r="F12" s="124">
        <v>10</v>
      </c>
      <c r="G12" s="73"/>
      <c r="H12" s="72">
        <v>10</v>
      </c>
      <c r="I12" s="89">
        <v>10</v>
      </c>
      <c r="J12" s="240">
        <v>10</v>
      </c>
      <c r="K12" s="73"/>
      <c r="L12" s="12"/>
      <c r="M12" s="72">
        <v>10</v>
      </c>
      <c r="N12" s="98"/>
      <c r="O12" s="72">
        <v>10</v>
      </c>
      <c r="P12" s="71"/>
      <c r="Q12" s="72">
        <v>10</v>
      </c>
      <c r="R12" s="73"/>
      <c r="S12" s="72">
        <v>10</v>
      </c>
      <c r="T12" s="73"/>
      <c r="U12" s="124">
        <v>10</v>
      </c>
      <c r="V12" s="73"/>
      <c r="W12" s="72">
        <v>10</v>
      </c>
      <c r="X12" s="84">
        <f t="shared" si="1"/>
        <v>10</v>
      </c>
      <c r="Y12" s="212">
        <f t="shared" si="2"/>
        <v>10</v>
      </c>
      <c r="Z12" s="8">
        <v>10</v>
      </c>
      <c r="AA12" s="36">
        <f t="shared" si="3"/>
        <v>10</v>
      </c>
      <c r="AD12" s="3"/>
      <c r="AE12" s="3"/>
    </row>
    <row r="13" spans="1:31" ht="12.75">
      <c r="A13" s="3">
        <f t="shared" si="0"/>
        <v>8.8</v>
      </c>
      <c r="B13" s="2">
        <v>11</v>
      </c>
      <c r="C13" s="2" t="s">
        <v>165</v>
      </c>
      <c r="D13" s="118" t="s">
        <v>97</v>
      </c>
      <c r="E13" s="73"/>
      <c r="F13" s="124">
        <v>10</v>
      </c>
      <c r="G13" s="73"/>
      <c r="H13" s="72">
        <v>7</v>
      </c>
      <c r="I13" s="89">
        <v>8</v>
      </c>
      <c r="J13" s="240">
        <v>9</v>
      </c>
      <c r="K13" s="73"/>
      <c r="L13" s="12"/>
      <c r="M13" s="80">
        <v>9</v>
      </c>
      <c r="N13" s="98"/>
      <c r="O13" s="80">
        <v>9</v>
      </c>
      <c r="P13" s="71" t="s">
        <v>131</v>
      </c>
      <c r="Q13" s="206">
        <v>9</v>
      </c>
      <c r="R13" s="73"/>
      <c r="S13" s="80">
        <v>9</v>
      </c>
      <c r="T13" s="73"/>
      <c r="U13" s="93">
        <v>9</v>
      </c>
      <c r="V13" s="71"/>
      <c r="W13" s="80">
        <v>9</v>
      </c>
      <c r="X13" s="84">
        <f t="shared" si="1"/>
        <v>8.8</v>
      </c>
      <c r="Y13" s="212">
        <f t="shared" si="2"/>
        <v>9</v>
      </c>
      <c r="Z13" s="8">
        <v>7</v>
      </c>
      <c r="AA13" s="36">
        <f t="shared" si="3"/>
        <v>8</v>
      </c>
      <c r="AD13" s="3"/>
      <c r="AE13" s="3"/>
    </row>
    <row r="14" spans="1:31" ht="12.75">
      <c r="A14" s="3">
        <f t="shared" si="0"/>
        <v>5</v>
      </c>
      <c r="B14" s="2">
        <v>12</v>
      </c>
      <c r="C14" s="2" t="s">
        <v>166</v>
      </c>
      <c r="D14" s="118" t="s">
        <v>90</v>
      </c>
      <c r="E14" s="73">
        <v>1</v>
      </c>
      <c r="F14" s="220">
        <v>5</v>
      </c>
      <c r="G14" s="73"/>
      <c r="H14" s="222">
        <v>6</v>
      </c>
      <c r="I14" s="89">
        <v>6</v>
      </c>
      <c r="J14" s="240">
        <v>9</v>
      </c>
      <c r="K14" s="73"/>
      <c r="L14" s="12">
        <v>1</v>
      </c>
      <c r="M14" s="206">
        <v>7</v>
      </c>
      <c r="N14" s="98">
        <v>1</v>
      </c>
      <c r="O14" s="206">
        <v>5</v>
      </c>
      <c r="P14" s="71"/>
      <c r="Q14" s="80">
        <v>4</v>
      </c>
      <c r="R14" s="73"/>
      <c r="S14" s="72">
        <v>7</v>
      </c>
      <c r="T14" s="73"/>
      <c r="U14" s="220">
        <v>6</v>
      </c>
      <c r="V14" s="71"/>
      <c r="W14" s="206">
        <v>7</v>
      </c>
      <c r="X14" s="84">
        <f t="shared" si="1"/>
        <v>5</v>
      </c>
      <c r="Y14" s="212">
        <f t="shared" si="2"/>
        <v>5</v>
      </c>
      <c r="Z14" s="8">
        <v>7</v>
      </c>
      <c r="AA14" s="36">
        <f t="shared" si="3"/>
        <v>6</v>
      </c>
      <c r="AD14" s="3"/>
      <c r="AE14" s="3"/>
    </row>
    <row r="15" spans="1:31" ht="12.75">
      <c r="A15" s="3">
        <f t="shared" si="0"/>
        <v>9.5</v>
      </c>
      <c r="B15" s="2">
        <v>13</v>
      </c>
      <c r="C15" s="37" t="s">
        <v>167</v>
      </c>
      <c r="D15" s="152" t="s">
        <v>96</v>
      </c>
      <c r="E15" s="73"/>
      <c r="F15" s="124">
        <v>10</v>
      </c>
      <c r="G15" s="73"/>
      <c r="H15" s="72">
        <v>10</v>
      </c>
      <c r="I15" s="89">
        <v>10</v>
      </c>
      <c r="J15" s="240">
        <v>9</v>
      </c>
      <c r="K15" s="73"/>
      <c r="L15" s="12"/>
      <c r="M15" s="72">
        <v>9</v>
      </c>
      <c r="N15" s="98"/>
      <c r="O15" s="80">
        <v>9</v>
      </c>
      <c r="P15" s="71"/>
      <c r="Q15" s="80">
        <v>9</v>
      </c>
      <c r="R15" s="73"/>
      <c r="S15" s="72">
        <v>10</v>
      </c>
      <c r="T15" s="73"/>
      <c r="U15" s="93">
        <v>9</v>
      </c>
      <c r="V15" s="71"/>
      <c r="W15" s="80">
        <v>10</v>
      </c>
      <c r="X15" s="84">
        <f t="shared" si="1"/>
        <v>9.5</v>
      </c>
      <c r="Y15" s="212">
        <f t="shared" si="2"/>
        <v>10</v>
      </c>
      <c r="Z15" s="8">
        <v>8</v>
      </c>
      <c r="AA15" s="36">
        <f t="shared" si="3"/>
        <v>9</v>
      </c>
      <c r="AD15" s="3"/>
      <c r="AE15" s="3"/>
    </row>
    <row r="16" spans="1:27" ht="12.75">
      <c r="A16" s="3">
        <f>X16</f>
        <v>7.6</v>
      </c>
      <c r="B16" s="2">
        <v>14</v>
      </c>
      <c r="C16" s="2" t="s">
        <v>168</v>
      </c>
      <c r="D16" s="118" t="s">
        <v>89</v>
      </c>
      <c r="E16" s="73"/>
      <c r="F16" s="124">
        <v>10</v>
      </c>
      <c r="G16" s="73"/>
      <c r="H16" s="72">
        <v>9</v>
      </c>
      <c r="I16" s="89">
        <v>5</v>
      </c>
      <c r="J16" s="240">
        <v>9</v>
      </c>
      <c r="K16" s="73"/>
      <c r="L16" s="12"/>
      <c r="M16" s="222">
        <v>7</v>
      </c>
      <c r="N16" s="97"/>
      <c r="O16" s="72">
        <v>8</v>
      </c>
      <c r="P16" s="73"/>
      <c r="Q16" s="80">
        <v>7</v>
      </c>
      <c r="R16" s="73"/>
      <c r="S16" s="72">
        <v>6</v>
      </c>
      <c r="T16" s="73"/>
      <c r="U16" s="124">
        <v>8</v>
      </c>
      <c r="V16" s="73"/>
      <c r="W16" s="72">
        <v>7</v>
      </c>
      <c r="X16" s="84">
        <f t="shared" si="1"/>
        <v>7.6</v>
      </c>
      <c r="Y16" s="212">
        <f t="shared" si="2"/>
        <v>8</v>
      </c>
      <c r="Z16" s="8">
        <v>8</v>
      </c>
      <c r="AA16" s="36">
        <f t="shared" si="3"/>
        <v>8</v>
      </c>
    </row>
    <row r="17" spans="2:34" s="5" customFormat="1" ht="12.75">
      <c r="B17" s="6"/>
      <c r="C17" s="431" t="s">
        <v>0</v>
      </c>
      <c r="D17" s="432"/>
      <c r="E17" s="99"/>
      <c r="F17" s="99">
        <f>AVERAGE(F3:F16)</f>
        <v>9.571428571428571</v>
      </c>
      <c r="G17" s="99"/>
      <c r="H17" s="99">
        <f>AVERAGE(H3:H16)</f>
        <v>8.928571428571429</v>
      </c>
      <c r="I17" s="99">
        <f>AVERAGE(I3:I16)</f>
        <v>8.142857142857142</v>
      </c>
      <c r="J17" s="353">
        <f>AVERAGE(J3:J16)</f>
        <v>9.285714285714286</v>
      </c>
      <c r="K17" s="99"/>
      <c r="L17" s="34"/>
      <c r="M17" s="100">
        <f>AVERAGE(M3:M16)</f>
        <v>9.142857142857142</v>
      </c>
      <c r="N17" s="109"/>
      <c r="O17" s="75">
        <f>AVERAGE(O3:O16)</f>
        <v>8.357142857142858</v>
      </c>
      <c r="P17" s="75"/>
      <c r="Q17" s="75">
        <f>AVERAGE(Q3:Q16)</f>
        <v>8</v>
      </c>
      <c r="R17" s="75"/>
      <c r="S17" s="75">
        <f>AVERAGE(S3:S16)</f>
        <v>8.785714285714286</v>
      </c>
      <c r="T17" s="361"/>
      <c r="U17" s="92">
        <f aca="true" t="shared" si="4" ref="U17:AA17">AVERAGE(U3:U16)</f>
        <v>9.071428571428571</v>
      </c>
      <c r="V17" s="99"/>
      <c r="W17" s="100">
        <f t="shared" si="4"/>
        <v>9.071428571428571</v>
      </c>
      <c r="X17" s="66">
        <f t="shared" si="4"/>
        <v>8.749999999999998</v>
      </c>
      <c r="Y17" s="92">
        <f t="shared" si="4"/>
        <v>9</v>
      </c>
      <c r="Z17" s="34">
        <f t="shared" si="4"/>
        <v>8.142857142857142</v>
      </c>
      <c r="AA17" s="34">
        <f t="shared" si="4"/>
        <v>8.571428571428571</v>
      </c>
      <c r="AF17"/>
      <c r="AG17"/>
      <c r="AH17"/>
    </row>
    <row r="18" spans="2:27" s="5" customFormat="1" ht="13.5" thickBot="1">
      <c r="B18" s="6"/>
      <c r="C18" s="7"/>
      <c r="D18" s="64"/>
      <c r="E18" s="436" t="s">
        <v>91</v>
      </c>
      <c r="F18" s="439"/>
      <c r="G18" s="436" t="s">
        <v>62</v>
      </c>
      <c r="H18" s="438"/>
      <c r="I18" s="234" t="s">
        <v>92</v>
      </c>
      <c r="J18" s="237" t="s">
        <v>60</v>
      </c>
      <c r="K18" s="436" t="s">
        <v>57</v>
      </c>
      <c r="L18" s="437"/>
      <c r="M18" s="438"/>
      <c r="N18" s="433" t="s">
        <v>58</v>
      </c>
      <c r="O18" s="434"/>
      <c r="P18" s="435" t="s">
        <v>59</v>
      </c>
      <c r="Q18" s="434"/>
      <c r="R18" s="435" t="s">
        <v>91</v>
      </c>
      <c r="S18" s="434"/>
      <c r="T18" s="440" t="s">
        <v>62</v>
      </c>
      <c r="U18" s="441"/>
      <c r="V18" s="358"/>
      <c r="W18" s="359" t="s">
        <v>92</v>
      </c>
      <c r="X18" s="78"/>
      <c r="Y18" s="8"/>
      <c r="Z18" s="10"/>
      <c r="AA18" s="10"/>
    </row>
    <row r="19" spans="2:25" ht="13.5" thickBot="1">
      <c r="B19" s="445" t="s">
        <v>35</v>
      </c>
      <c r="C19" s="445"/>
      <c r="D19" s="442"/>
      <c r="E19" s="421" t="s">
        <v>67</v>
      </c>
      <c r="F19" s="422"/>
      <c r="G19" s="422"/>
      <c r="H19" s="422"/>
      <c r="I19" s="422"/>
      <c r="J19" s="423"/>
      <c r="K19" s="424" t="s">
        <v>118</v>
      </c>
      <c r="L19" s="425"/>
      <c r="M19" s="425"/>
      <c r="N19" s="422"/>
      <c r="O19" s="422"/>
      <c r="P19" s="422"/>
      <c r="Q19" s="422"/>
      <c r="R19" s="422"/>
      <c r="S19" s="422"/>
      <c r="T19" s="422"/>
      <c r="U19" s="422"/>
      <c r="V19" s="425"/>
      <c r="W19" s="425"/>
      <c r="X19" s="208">
        <f>Y19/B16</f>
        <v>1</v>
      </c>
      <c r="Y19" s="36">
        <f>COUNTIF(Y3:Y16,"&gt;3")</f>
        <v>14</v>
      </c>
    </row>
    <row r="20" spans="2:25" ht="12.75">
      <c r="B20" s="442" t="s">
        <v>46</v>
      </c>
      <c r="C20" s="443"/>
      <c r="D20" s="444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209"/>
      <c r="W20" s="209"/>
      <c r="X20" s="61">
        <f>Y20/B16</f>
        <v>0.9285714285714286</v>
      </c>
      <c r="Y20" s="8">
        <f>COUNTIF(Y3:Y16,"&gt;6")</f>
        <v>13</v>
      </c>
    </row>
    <row r="22" ht="12.75">
      <c r="C22" t="s">
        <v>195</v>
      </c>
    </row>
  </sheetData>
  <sheetProtection/>
  <mergeCells count="13">
    <mergeCell ref="T18:U18"/>
    <mergeCell ref="R18:S18"/>
    <mergeCell ref="E19:J19"/>
    <mergeCell ref="B20:D20"/>
    <mergeCell ref="B19:D19"/>
    <mergeCell ref="K19:W19"/>
    <mergeCell ref="C1:Q1"/>
    <mergeCell ref="C17:D17"/>
    <mergeCell ref="N18:O18"/>
    <mergeCell ref="P18:Q18"/>
    <mergeCell ref="K18:M18"/>
    <mergeCell ref="E18:F18"/>
    <mergeCell ref="G18:H18"/>
  </mergeCells>
  <conditionalFormatting sqref="Y3:AA16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X3:X16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9"/>
  <sheetViews>
    <sheetView zoomScale="95" zoomScaleNormal="95" zoomScalePageLayoutView="0" workbookViewId="0" topLeftCell="B1">
      <selection activeCell="C12" sqref="C12"/>
    </sheetView>
  </sheetViews>
  <sheetFormatPr defaultColWidth="9.00390625" defaultRowHeight="12.75"/>
  <cols>
    <col min="1" max="1" width="5.00390625" style="0" hidden="1" customWidth="1"/>
    <col min="2" max="2" width="3.375" style="0" bestFit="1" customWidth="1"/>
    <col min="3" max="3" width="21.875" style="0" customWidth="1"/>
    <col min="4" max="4" width="8.875" style="0" customWidth="1"/>
    <col min="5" max="17" width="5.75390625" style="0" customWidth="1"/>
    <col min="18" max="18" width="9.125" style="3" customWidth="1"/>
    <col min="19" max="19" width="9.125" style="10" customWidth="1"/>
  </cols>
  <sheetData>
    <row r="1" spans="3:19" ht="13.5" thickBot="1">
      <c r="C1" s="63" t="s">
        <v>288</v>
      </c>
      <c r="D1" s="63"/>
      <c r="E1" s="63"/>
      <c r="F1" s="63"/>
      <c r="G1" s="63"/>
      <c r="H1" s="63"/>
      <c r="I1" s="63"/>
      <c r="J1" s="63"/>
      <c r="K1" s="52"/>
      <c r="L1" s="52"/>
      <c r="M1" s="33"/>
      <c r="N1" s="33"/>
      <c r="O1" s="33"/>
      <c r="P1" s="33"/>
      <c r="Q1" s="33"/>
      <c r="R1"/>
      <c r="S1"/>
    </row>
    <row r="2" spans="2:24" ht="16.5" customHeight="1" thickBot="1">
      <c r="B2" s="55" t="s">
        <v>65</v>
      </c>
      <c r="C2" s="56" t="s">
        <v>26</v>
      </c>
      <c r="D2" s="57" t="s">
        <v>66</v>
      </c>
      <c r="E2" s="67">
        <v>43900</v>
      </c>
      <c r="F2" s="123">
        <v>43907</v>
      </c>
      <c r="G2" s="68">
        <v>43921</v>
      </c>
      <c r="H2" s="67">
        <v>43956</v>
      </c>
      <c r="I2" s="103">
        <v>43963</v>
      </c>
      <c r="J2" s="68">
        <v>43969</v>
      </c>
      <c r="K2" s="94">
        <v>43977</v>
      </c>
      <c r="L2" s="101">
        <v>43984</v>
      </c>
      <c r="M2" s="67">
        <v>43991</v>
      </c>
      <c r="N2" s="105">
        <v>43998</v>
      </c>
      <c r="O2" s="76">
        <v>44005</v>
      </c>
      <c r="P2" s="94">
        <v>44012</v>
      </c>
      <c r="Q2" s="68">
        <v>44013</v>
      </c>
      <c r="R2" s="49" t="s">
        <v>24</v>
      </c>
      <c r="S2" s="303" t="s">
        <v>21</v>
      </c>
      <c r="T2" s="1" t="s">
        <v>30</v>
      </c>
      <c r="U2" s="1">
        <f>COUNTIF(S3:S16,"&gt;8")</f>
        <v>4</v>
      </c>
      <c r="V2" s="43">
        <f>U2/B16</f>
        <v>0.2857142857142857</v>
      </c>
      <c r="X2" s="32"/>
    </row>
    <row r="3" spans="1:22" ht="12.75">
      <c r="A3" s="3">
        <f aca="true" t="shared" si="0" ref="A3:A16">R3</f>
        <v>5.1</v>
      </c>
      <c r="B3" s="37">
        <v>1</v>
      </c>
      <c r="C3" s="398" t="s">
        <v>321</v>
      </c>
      <c r="D3" s="152" t="s">
        <v>87</v>
      </c>
      <c r="E3" s="71">
        <v>5</v>
      </c>
      <c r="F3" s="153"/>
      <c r="G3" s="72">
        <v>5</v>
      </c>
      <c r="H3" s="95">
        <v>5</v>
      </c>
      <c r="I3" s="87"/>
      <c r="J3" s="79">
        <v>5</v>
      </c>
      <c r="K3" s="289">
        <v>9</v>
      </c>
      <c r="L3" s="91">
        <v>4</v>
      </c>
      <c r="M3" s="114">
        <v>4</v>
      </c>
      <c r="N3" s="380">
        <v>5</v>
      </c>
      <c r="O3" s="184">
        <v>5</v>
      </c>
      <c r="P3" s="96"/>
      <c r="Q3" s="232">
        <v>4</v>
      </c>
      <c r="R3" s="77">
        <f aca="true" t="shared" si="1" ref="R3:R16">AVERAGE(E3:Q3)</f>
        <v>5.1</v>
      </c>
      <c r="S3" s="36">
        <f aca="true" t="shared" si="2" ref="S3:S10">ROUND(R3,0)</f>
        <v>5</v>
      </c>
      <c r="T3" s="1" t="s">
        <v>31</v>
      </c>
      <c r="U3" s="44">
        <f>COUNTIF(S3:S16,7)+COUNTIF(S3:S16,8)</f>
        <v>4</v>
      </c>
      <c r="V3" s="43">
        <f>U3/$B$16</f>
        <v>0.2857142857142857</v>
      </c>
    </row>
    <row r="4" spans="1:22" ht="12.75">
      <c r="A4" s="3">
        <f t="shared" si="0"/>
        <v>6.7</v>
      </c>
      <c r="B4" s="37">
        <v>2</v>
      </c>
      <c r="C4" s="398" t="s">
        <v>322</v>
      </c>
      <c r="D4" s="152" t="s">
        <v>88</v>
      </c>
      <c r="E4" s="73">
        <v>7</v>
      </c>
      <c r="F4" s="153"/>
      <c r="G4" s="72">
        <v>5</v>
      </c>
      <c r="H4" s="97">
        <v>6</v>
      </c>
      <c r="I4" s="89"/>
      <c r="J4" s="72">
        <v>7</v>
      </c>
      <c r="K4" s="97">
        <v>9</v>
      </c>
      <c r="L4" s="93">
        <v>9</v>
      </c>
      <c r="M4" s="71">
        <v>6</v>
      </c>
      <c r="N4" s="108">
        <v>4</v>
      </c>
      <c r="O4" s="82">
        <v>5</v>
      </c>
      <c r="P4" s="98"/>
      <c r="Q4" s="80">
        <v>9</v>
      </c>
      <c r="R4" s="77">
        <f t="shared" si="1"/>
        <v>6.7</v>
      </c>
      <c r="S4" s="36">
        <f t="shared" si="2"/>
        <v>7</v>
      </c>
      <c r="T4" s="1" t="s">
        <v>32</v>
      </c>
      <c r="U4" s="44">
        <f>COUNTIF(S3:S16,4)+COUNTIF(S3:S16,5)+COUNTIF(S3:S16,6)</f>
        <v>6</v>
      </c>
      <c r="V4" s="43">
        <f>U4/$B$16</f>
        <v>0.42857142857142855</v>
      </c>
    </row>
    <row r="5" spans="1:22" ht="12.75">
      <c r="A5" s="3">
        <f t="shared" si="0"/>
        <v>6.7</v>
      </c>
      <c r="B5" s="37">
        <v>3</v>
      </c>
      <c r="C5" s="398" t="s">
        <v>323</v>
      </c>
      <c r="D5" s="118" t="s">
        <v>88</v>
      </c>
      <c r="E5" s="71">
        <v>7</v>
      </c>
      <c r="F5" s="153"/>
      <c r="G5" s="80">
        <v>5</v>
      </c>
      <c r="H5" s="98">
        <v>6</v>
      </c>
      <c r="I5" s="90"/>
      <c r="J5" s="80">
        <v>7</v>
      </c>
      <c r="K5" s="97">
        <v>9</v>
      </c>
      <c r="L5" s="93">
        <v>9</v>
      </c>
      <c r="M5" s="71">
        <v>6</v>
      </c>
      <c r="N5" s="108">
        <v>4</v>
      </c>
      <c r="O5" s="82">
        <v>5</v>
      </c>
      <c r="P5" s="98"/>
      <c r="Q5" s="206">
        <v>9</v>
      </c>
      <c r="R5" s="77">
        <f t="shared" si="1"/>
        <v>6.7</v>
      </c>
      <c r="S5" s="36">
        <f t="shared" si="2"/>
        <v>7</v>
      </c>
      <c r="T5" s="1" t="s">
        <v>33</v>
      </c>
      <c r="U5" s="1">
        <f>COUNTIF(S3:S16,"&lt;4")</f>
        <v>0</v>
      </c>
      <c r="V5" s="43">
        <f>U5/$B$16</f>
        <v>0</v>
      </c>
    </row>
    <row r="6" spans="1:22" ht="12.75">
      <c r="A6" s="3">
        <f t="shared" si="0"/>
        <v>5.818181818181818</v>
      </c>
      <c r="B6" s="37">
        <v>4</v>
      </c>
      <c r="C6" s="398" t="s">
        <v>324</v>
      </c>
      <c r="D6" s="152" t="s">
        <v>99</v>
      </c>
      <c r="E6" s="71">
        <v>5</v>
      </c>
      <c r="F6" s="153"/>
      <c r="G6" s="80">
        <v>4</v>
      </c>
      <c r="H6" s="97">
        <v>8</v>
      </c>
      <c r="I6" s="89">
        <v>1</v>
      </c>
      <c r="J6" s="206">
        <v>4</v>
      </c>
      <c r="K6" s="95">
        <v>10</v>
      </c>
      <c r="L6" s="266">
        <v>4</v>
      </c>
      <c r="M6" s="207">
        <v>7</v>
      </c>
      <c r="N6" s="269">
        <v>7</v>
      </c>
      <c r="O6" s="225">
        <v>5</v>
      </c>
      <c r="P6" s="275"/>
      <c r="Q6" s="206">
        <v>9</v>
      </c>
      <c r="R6" s="77">
        <f t="shared" si="1"/>
        <v>5.818181818181818</v>
      </c>
      <c r="S6" s="36">
        <f t="shared" si="2"/>
        <v>6</v>
      </c>
      <c r="T6" s="45" t="s">
        <v>34</v>
      </c>
      <c r="U6" s="1">
        <f>B16-SUM(U2:U5)</f>
        <v>0</v>
      </c>
      <c r="V6" s="43">
        <f>U6/$B$16</f>
        <v>0</v>
      </c>
    </row>
    <row r="7" spans="1:19" ht="12.75">
      <c r="A7" s="3">
        <f t="shared" si="0"/>
        <v>8.7</v>
      </c>
      <c r="B7" s="37">
        <v>5</v>
      </c>
      <c r="C7" s="398" t="s">
        <v>325</v>
      </c>
      <c r="D7" s="152" t="s">
        <v>93</v>
      </c>
      <c r="E7" s="304">
        <v>8</v>
      </c>
      <c r="F7" s="153"/>
      <c r="G7" s="80">
        <v>9</v>
      </c>
      <c r="H7" s="97">
        <v>9</v>
      </c>
      <c r="I7" s="89"/>
      <c r="J7" s="72">
        <v>9</v>
      </c>
      <c r="K7" s="98">
        <v>9</v>
      </c>
      <c r="L7" s="220">
        <v>9</v>
      </c>
      <c r="M7" s="207">
        <v>8</v>
      </c>
      <c r="N7" s="269">
        <v>8</v>
      </c>
      <c r="O7" s="225">
        <v>8</v>
      </c>
      <c r="P7" s="275"/>
      <c r="Q7" s="206">
        <v>10</v>
      </c>
      <c r="R7" s="77">
        <f t="shared" si="1"/>
        <v>8.7</v>
      </c>
      <c r="S7" s="36">
        <f t="shared" si="2"/>
        <v>9</v>
      </c>
    </row>
    <row r="8" spans="1:19" ht="12.75">
      <c r="A8" s="3">
        <f t="shared" si="0"/>
        <v>5.818181818181818</v>
      </c>
      <c r="B8" s="37">
        <v>6</v>
      </c>
      <c r="C8" s="398" t="s">
        <v>326</v>
      </c>
      <c r="D8" s="152" t="s">
        <v>96</v>
      </c>
      <c r="E8" s="73">
        <v>5</v>
      </c>
      <c r="F8" s="153">
        <v>1</v>
      </c>
      <c r="G8" s="206">
        <v>6</v>
      </c>
      <c r="H8" s="97">
        <v>4</v>
      </c>
      <c r="I8" s="89"/>
      <c r="J8" s="80">
        <v>9</v>
      </c>
      <c r="K8" s="275">
        <v>7</v>
      </c>
      <c r="L8" s="220">
        <v>7</v>
      </c>
      <c r="M8" s="207">
        <v>6</v>
      </c>
      <c r="N8" s="269">
        <v>8</v>
      </c>
      <c r="O8" s="225">
        <v>4</v>
      </c>
      <c r="P8" s="275"/>
      <c r="Q8" s="206">
        <v>7</v>
      </c>
      <c r="R8" s="77">
        <f t="shared" si="1"/>
        <v>5.818181818181818</v>
      </c>
      <c r="S8" s="36">
        <f t="shared" si="2"/>
        <v>6</v>
      </c>
    </row>
    <row r="9" spans="1:19" ht="12.75">
      <c r="A9" s="3">
        <f t="shared" si="0"/>
        <v>7.1</v>
      </c>
      <c r="B9" s="37">
        <v>7</v>
      </c>
      <c r="C9" s="398" t="s">
        <v>327</v>
      </c>
      <c r="D9" s="152" t="s">
        <v>89</v>
      </c>
      <c r="E9" s="71">
        <v>6</v>
      </c>
      <c r="F9" s="153"/>
      <c r="G9" s="80">
        <v>8</v>
      </c>
      <c r="H9" s="98">
        <v>6</v>
      </c>
      <c r="I9" s="90"/>
      <c r="J9" s="206">
        <v>4</v>
      </c>
      <c r="K9" s="98">
        <v>10</v>
      </c>
      <c r="L9" s="220">
        <v>7</v>
      </c>
      <c r="M9" s="207">
        <v>7</v>
      </c>
      <c r="N9" s="269">
        <v>5</v>
      </c>
      <c r="O9" s="225">
        <v>9</v>
      </c>
      <c r="P9" s="275"/>
      <c r="Q9" s="206">
        <v>9</v>
      </c>
      <c r="R9" s="77">
        <f t="shared" si="1"/>
        <v>7.1</v>
      </c>
      <c r="S9" s="36">
        <f t="shared" si="2"/>
        <v>7</v>
      </c>
    </row>
    <row r="10" spans="1:19" ht="12.75">
      <c r="A10" s="3">
        <f t="shared" si="0"/>
        <v>7.7</v>
      </c>
      <c r="B10" s="37">
        <v>8</v>
      </c>
      <c r="C10" s="398" t="s">
        <v>328</v>
      </c>
      <c r="D10" s="152" t="s">
        <v>95</v>
      </c>
      <c r="E10" s="267">
        <v>5</v>
      </c>
      <c r="F10" s="153"/>
      <c r="G10" s="72">
        <v>9</v>
      </c>
      <c r="H10" s="98">
        <v>6</v>
      </c>
      <c r="I10" s="90"/>
      <c r="J10" s="80">
        <v>5</v>
      </c>
      <c r="K10" s="98">
        <v>10</v>
      </c>
      <c r="L10" s="93">
        <v>10</v>
      </c>
      <c r="M10" s="207">
        <v>7</v>
      </c>
      <c r="N10" s="108">
        <v>7</v>
      </c>
      <c r="O10" s="82">
        <v>9</v>
      </c>
      <c r="P10" s="98"/>
      <c r="Q10" s="206">
        <v>9</v>
      </c>
      <c r="R10" s="77">
        <f t="shared" si="1"/>
        <v>7.7</v>
      </c>
      <c r="S10" s="36">
        <f t="shared" si="2"/>
        <v>8</v>
      </c>
    </row>
    <row r="11" spans="1:19" ht="12.75">
      <c r="A11" s="3">
        <f t="shared" si="0"/>
        <v>9.2</v>
      </c>
      <c r="B11" s="37">
        <v>9</v>
      </c>
      <c r="C11" s="398" t="s">
        <v>329</v>
      </c>
      <c r="D11" s="118" t="s">
        <v>105</v>
      </c>
      <c r="E11" s="267">
        <v>9</v>
      </c>
      <c r="F11" s="153"/>
      <c r="G11" s="72">
        <v>9</v>
      </c>
      <c r="H11" s="275">
        <v>7</v>
      </c>
      <c r="I11" s="223"/>
      <c r="J11" s="80">
        <v>9</v>
      </c>
      <c r="K11" s="98">
        <v>10</v>
      </c>
      <c r="L11" s="93">
        <v>9</v>
      </c>
      <c r="M11" s="71">
        <v>10</v>
      </c>
      <c r="N11" s="108">
        <v>9</v>
      </c>
      <c r="O11" s="82">
        <v>10</v>
      </c>
      <c r="P11" s="98"/>
      <c r="Q11" s="206">
        <v>10</v>
      </c>
      <c r="R11" s="77">
        <f t="shared" si="1"/>
        <v>9.2</v>
      </c>
      <c r="S11" s="36">
        <v>10</v>
      </c>
    </row>
    <row r="12" spans="1:19" ht="12.75">
      <c r="A12" s="3">
        <f t="shared" si="0"/>
        <v>8.8</v>
      </c>
      <c r="B12" s="37">
        <v>10</v>
      </c>
      <c r="C12" s="398" t="s">
        <v>330</v>
      </c>
      <c r="D12" s="118" t="s">
        <v>106</v>
      </c>
      <c r="E12" s="71">
        <v>9</v>
      </c>
      <c r="F12" s="153"/>
      <c r="G12" s="80">
        <v>4</v>
      </c>
      <c r="H12" s="97">
        <v>10</v>
      </c>
      <c r="I12" s="89"/>
      <c r="J12" s="72">
        <v>8</v>
      </c>
      <c r="K12" s="98">
        <v>10</v>
      </c>
      <c r="L12" s="93">
        <v>9</v>
      </c>
      <c r="M12" s="71">
        <v>10</v>
      </c>
      <c r="N12" s="108">
        <v>9</v>
      </c>
      <c r="O12" s="82">
        <v>9</v>
      </c>
      <c r="P12" s="98"/>
      <c r="Q12" s="80">
        <v>10</v>
      </c>
      <c r="R12" s="77">
        <f t="shared" si="1"/>
        <v>8.8</v>
      </c>
      <c r="S12" s="36">
        <f>ROUND(R12,0)</f>
        <v>9</v>
      </c>
    </row>
    <row r="13" spans="1:19" ht="12.75">
      <c r="A13" s="3">
        <f t="shared" si="0"/>
        <v>6.1</v>
      </c>
      <c r="B13" s="37">
        <v>11</v>
      </c>
      <c r="C13" s="398" t="s">
        <v>331</v>
      </c>
      <c r="D13" s="118" t="s">
        <v>90</v>
      </c>
      <c r="E13" s="71">
        <v>5</v>
      </c>
      <c r="F13" s="153"/>
      <c r="G13" s="72">
        <v>5</v>
      </c>
      <c r="H13" s="305">
        <v>7</v>
      </c>
      <c r="I13" s="295"/>
      <c r="J13" s="206">
        <v>7</v>
      </c>
      <c r="K13" s="275">
        <v>10</v>
      </c>
      <c r="L13" s="220">
        <v>9</v>
      </c>
      <c r="M13" s="207">
        <v>5</v>
      </c>
      <c r="N13" s="269">
        <v>4</v>
      </c>
      <c r="O13" s="225">
        <v>4</v>
      </c>
      <c r="P13" s="275"/>
      <c r="Q13" s="206">
        <v>5</v>
      </c>
      <c r="R13" s="77">
        <f t="shared" si="1"/>
        <v>6.1</v>
      </c>
      <c r="S13" s="36">
        <f>ROUND(R13,0)</f>
        <v>6</v>
      </c>
    </row>
    <row r="14" spans="1:19" ht="12.75">
      <c r="A14" s="3">
        <f t="shared" si="0"/>
        <v>5.666666666666667</v>
      </c>
      <c r="B14" s="37">
        <v>12</v>
      </c>
      <c r="C14" s="398" t="s">
        <v>332</v>
      </c>
      <c r="D14" s="118" t="s">
        <v>98</v>
      </c>
      <c r="E14" s="73">
        <v>5</v>
      </c>
      <c r="F14" s="153">
        <v>1</v>
      </c>
      <c r="G14" s="374">
        <v>4</v>
      </c>
      <c r="H14" s="98">
        <v>7</v>
      </c>
      <c r="I14" s="90">
        <v>2</v>
      </c>
      <c r="J14" s="206">
        <v>6</v>
      </c>
      <c r="K14" s="98">
        <v>10</v>
      </c>
      <c r="L14" s="220">
        <v>5</v>
      </c>
      <c r="M14" s="207">
        <v>7</v>
      </c>
      <c r="N14" s="269">
        <v>7</v>
      </c>
      <c r="O14" s="225">
        <v>5</v>
      </c>
      <c r="P14" s="275"/>
      <c r="Q14" s="206">
        <v>9</v>
      </c>
      <c r="R14" s="77">
        <f t="shared" si="1"/>
        <v>5.666666666666667</v>
      </c>
      <c r="S14" s="36">
        <f>ROUND(R14,0)</f>
        <v>6</v>
      </c>
    </row>
    <row r="15" spans="1:19" ht="12.75">
      <c r="A15" s="3">
        <f t="shared" si="0"/>
        <v>5.818181818181818</v>
      </c>
      <c r="B15" s="37">
        <v>13</v>
      </c>
      <c r="C15" s="398" t="s">
        <v>333</v>
      </c>
      <c r="D15" s="152" t="s">
        <v>96</v>
      </c>
      <c r="E15" s="71">
        <v>5</v>
      </c>
      <c r="F15" s="153">
        <v>1</v>
      </c>
      <c r="G15" s="206">
        <v>6</v>
      </c>
      <c r="H15" s="98">
        <v>4</v>
      </c>
      <c r="I15" s="90"/>
      <c r="J15" s="80">
        <v>9</v>
      </c>
      <c r="K15" s="275">
        <v>9</v>
      </c>
      <c r="L15" s="220">
        <v>7</v>
      </c>
      <c r="M15" s="71">
        <v>4</v>
      </c>
      <c r="N15" s="108">
        <v>8</v>
      </c>
      <c r="O15" s="82">
        <v>4</v>
      </c>
      <c r="P15" s="98"/>
      <c r="Q15" s="206">
        <v>7</v>
      </c>
      <c r="R15" s="77">
        <f t="shared" si="1"/>
        <v>5.818181818181818</v>
      </c>
      <c r="S15" s="8">
        <f>ROUND(R15,0)</f>
        <v>6</v>
      </c>
    </row>
    <row r="16" spans="1:19" ht="12.75">
      <c r="A16" s="3">
        <f t="shared" si="0"/>
        <v>8.5</v>
      </c>
      <c r="B16" s="37">
        <v>14</v>
      </c>
      <c r="C16" s="398" t="s">
        <v>334</v>
      </c>
      <c r="D16" s="118" t="s">
        <v>97</v>
      </c>
      <c r="E16" s="71">
        <v>8</v>
      </c>
      <c r="F16" s="153"/>
      <c r="G16" s="80">
        <v>9</v>
      </c>
      <c r="H16" s="305">
        <v>7</v>
      </c>
      <c r="I16" s="295"/>
      <c r="J16" s="72">
        <v>9</v>
      </c>
      <c r="K16" s="97">
        <v>10</v>
      </c>
      <c r="L16" s="220">
        <v>7</v>
      </c>
      <c r="M16" s="207">
        <v>8</v>
      </c>
      <c r="N16" s="269">
        <v>9</v>
      </c>
      <c r="O16" s="225">
        <v>8</v>
      </c>
      <c r="P16" s="275"/>
      <c r="Q16" s="206">
        <v>10</v>
      </c>
      <c r="R16" s="77">
        <f t="shared" si="1"/>
        <v>8.5</v>
      </c>
      <c r="S16" s="8">
        <f>ROUND(R16,0)</f>
        <v>9</v>
      </c>
    </row>
    <row r="17" spans="3:27" s="5" customFormat="1" ht="13.5" thickBot="1">
      <c r="C17" s="428" t="s">
        <v>0</v>
      </c>
      <c r="D17" s="429"/>
      <c r="E17" s="166">
        <f>AVERAGE(E3:E16)</f>
        <v>6.357142857142857</v>
      </c>
      <c r="F17" s="215"/>
      <c r="G17" s="185">
        <f>AVERAGE(G3:G16)</f>
        <v>6.285714285714286</v>
      </c>
      <c r="H17" s="306">
        <f>AVERAGE(H3:H16)</f>
        <v>6.571428571428571</v>
      </c>
      <c r="I17" s="214"/>
      <c r="J17" s="185">
        <f aca="true" t="shared" si="3" ref="J17:O17">AVERAGE(J3:J16)</f>
        <v>7</v>
      </c>
      <c r="K17" s="185">
        <f t="shared" si="3"/>
        <v>9.428571428571429</v>
      </c>
      <c r="L17" s="307">
        <f t="shared" si="3"/>
        <v>7.5</v>
      </c>
      <c r="M17" s="166">
        <f t="shared" si="3"/>
        <v>6.785714285714286</v>
      </c>
      <c r="N17" s="166">
        <f t="shared" si="3"/>
        <v>6.714285714285714</v>
      </c>
      <c r="O17" s="176">
        <f t="shared" si="3"/>
        <v>6.428571428571429</v>
      </c>
      <c r="P17" s="306"/>
      <c r="Q17" s="185">
        <f>AVERAGE(Q3:Q16)</f>
        <v>8.357142857142858</v>
      </c>
      <c r="R17" s="83">
        <f>AVERAGE(R3:R16)</f>
        <v>6.98008658008658</v>
      </c>
      <c r="S17" s="34">
        <f>AVERAGE(S3:S16)</f>
        <v>7.214285714285714</v>
      </c>
      <c r="X17"/>
      <c r="Y17"/>
      <c r="Z17"/>
      <c r="AA17"/>
    </row>
    <row r="18" spans="3:27" s="5" customFormat="1" ht="13.5" thickBot="1">
      <c r="C18" s="6"/>
      <c r="D18" s="308"/>
      <c r="E18" s="446" t="s">
        <v>196</v>
      </c>
      <c r="F18" s="447"/>
      <c r="G18" s="448"/>
      <c r="H18" s="446" t="s">
        <v>197</v>
      </c>
      <c r="I18" s="447"/>
      <c r="J18" s="448"/>
      <c r="K18" s="446" t="s">
        <v>198</v>
      </c>
      <c r="L18" s="448"/>
      <c r="M18" s="421" t="s">
        <v>199</v>
      </c>
      <c r="N18" s="423"/>
      <c r="O18" s="381" t="s">
        <v>60</v>
      </c>
      <c r="P18" s="421" t="s">
        <v>357</v>
      </c>
      <c r="Q18" s="423"/>
      <c r="R18" s="78"/>
      <c r="S18" s="9"/>
      <c r="X18"/>
      <c r="Y18"/>
      <c r="Z18"/>
      <c r="AA18"/>
    </row>
    <row r="19" spans="3:19" ht="13.5" thickBot="1">
      <c r="C19" s="4" t="s">
        <v>44</v>
      </c>
      <c r="D19" s="187"/>
      <c r="E19" s="421" t="s">
        <v>22</v>
      </c>
      <c r="F19" s="422"/>
      <c r="G19" s="422"/>
      <c r="H19" s="422"/>
      <c r="I19" s="422"/>
      <c r="J19" s="422"/>
      <c r="K19" s="422"/>
      <c r="L19" s="422"/>
      <c r="M19" s="422"/>
      <c r="N19" s="422"/>
      <c r="O19" s="422"/>
      <c r="P19" s="422"/>
      <c r="Q19" s="422"/>
      <c r="R19" s="61">
        <f>S19/B16</f>
        <v>1</v>
      </c>
      <c r="S19" s="8">
        <f>COUNTIF(S3:S16,"&gt;3")</f>
        <v>14</v>
      </c>
    </row>
    <row r="20" spans="3:19" ht="12.75">
      <c r="C20" s="4" t="s">
        <v>45</v>
      </c>
      <c r="D20" s="4"/>
      <c r="E20" s="60"/>
      <c r="F20" s="60"/>
      <c r="G20" s="60"/>
      <c r="H20" s="60"/>
      <c r="I20" s="60"/>
      <c r="J20" s="60" t="s">
        <v>319</v>
      </c>
      <c r="K20" s="60"/>
      <c r="L20" s="60"/>
      <c r="M20" s="60"/>
      <c r="N20" s="60"/>
      <c r="O20" s="60"/>
      <c r="P20" s="60"/>
      <c r="Q20" s="60"/>
      <c r="R20" s="35">
        <f>S20/B16</f>
        <v>0.5714285714285714</v>
      </c>
      <c r="S20" s="8">
        <f>COUNTIF(S3:S16,"&gt;6")</f>
        <v>8</v>
      </c>
    </row>
    <row r="22" ht="12.75">
      <c r="C22" t="s">
        <v>360</v>
      </c>
    </row>
    <row r="24" ht="12.75">
      <c r="S24" s="86"/>
    </row>
    <row r="27" ht="12.75">
      <c r="S27" s="218"/>
    </row>
    <row r="29" ht="12.75">
      <c r="S29" s="218"/>
    </row>
    <row r="54" spans="2:11" ht="12.75">
      <c r="B54" s="1"/>
      <c r="C54" s="12" t="s">
        <v>289</v>
      </c>
      <c r="D54" s="12" t="s">
        <v>113</v>
      </c>
      <c r="E54" s="12" t="s">
        <v>114</v>
      </c>
      <c r="F54" s="12" t="s">
        <v>150</v>
      </c>
      <c r="G54" s="12" t="s">
        <v>151</v>
      </c>
      <c r="H54" s="311"/>
      <c r="I54" s="311"/>
      <c r="J54" s="32"/>
      <c r="K54" s="32"/>
    </row>
    <row r="55" spans="2:11" ht="12.75">
      <c r="B55" s="1">
        <v>1</v>
      </c>
      <c r="C55" s="1" t="s">
        <v>335</v>
      </c>
      <c r="D55" s="12">
        <v>6</v>
      </c>
      <c r="E55" s="12">
        <v>6</v>
      </c>
      <c r="F55" s="12">
        <v>10</v>
      </c>
      <c r="G55" s="249">
        <v>10</v>
      </c>
      <c r="H55" s="32"/>
      <c r="I55" s="32"/>
      <c r="J55" s="32"/>
      <c r="K55" s="32"/>
    </row>
    <row r="56" spans="2:11" ht="12.75">
      <c r="B56" s="1">
        <v>2</v>
      </c>
      <c r="C56" s="1" t="s">
        <v>336</v>
      </c>
      <c r="D56" s="12">
        <v>5</v>
      </c>
      <c r="E56" s="12">
        <v>6</v>
      </c>
      <c r="F56" s="249">
        <v>8</v>
      </c>
      <c r="G56" s="287">
        <v>6</v>
      </c>
      <c r="H56" s="32"/>
      <c r="I56" s="32"/>
      <c r="J56" s="32"/>
      <c r="K56" s="32"/>
    </row>
    <row r="57" spans="2:11" ht="12.75">
      <c r="B57" s="1">
        <v>3</v>
      </c>
      <c r="C57" s="1" t="s">
        <v>337</v>
      </c>
      <c r="D57" s="12">
        <v>5</v>
      </c>
      <c r="E57" s="249">
        <v>6</v>
      </c>
      <c r="F57" s="12">
        <v>10</v>
      </c>
      <c r="G57" s="249">
        <v>7</v>
      </c>
      <c r="H57" s="32"/>
      <c r="I57" s="32"/>
      <c r="J57" s="32"/>
      <c r="K57" s="32"/>
    </row>
    <row r="58" spans="2:11" ht="12.75">
      <c r="B58" s="1">
        <v>4</v>
      </c>
      <c r="C58" s="1" t="s">
        <v>338</v>
      </c>
      <c r="D58" s="12">
        <v>7</v>
      </c>
      <c r="E58" s="12">
        <v>7</v>
      </c>
      <c r="F58" s="287">
        <v>9</v>
      </c>
      <c r="G58" s="249">
        <v>8</v>
      </c>
      <c r="H58" s="32"/>
      <c r="I58" s="32"/>
      <c r="J58" s="32"/>
      <c r="K58" s="32"/>
    </row>
    <row r="59" spans="2:11" ht="12.75">
      <c r="B59" s="1">
        <v>5</v>
      </c>
      <c r="C59" s="1" t="s">
        <v>339</v>
      </c>
      <c r="D59" s="249">
        <v>7</v>
      </c>
      <c r="E59" s="12">
        <v>6</v>
      </c>
      <c r="F59" s="249">
        <v>10</v>
      </c>
      <c r="G59" s="249">
        <v>10</v>
      </c>
      <c r="H59" s="32"/>
      <c r="I59" s="32"/>
      <c r="J59" s="32"/>
      <c r="K59" s="32"/>
    </row>
    <row r="60" spans="2:11" ht="12.75">
      <c r="B60" s="1">
        <v>6</v>
      </c>
      <c r="C60" s="1" t="s">
        <v>340</v>
      </c>
      <c r="D60" s="249">
        <v>10</v>
      </c>
      <c r="E60" s="249">
        <v>10</v>
      </c>
      <c r="F60" s="249">
        <v>8</v>
      </c>
      <c r="G60" s="249">
        <v>10</v>
      </c>
      <c r="H60" s="32"/>
      <c r="I60" s="32"/>
      <c r="J60" s="32"/>
      <c r="K60" s="32"/>
    </row>
    <row r="61" spans="2:11" ht="12.75">
      <c r="B61" s="1">
        <v>7</v>
      </c>
      <c r="C61" s="1" t="s">
        <v>341</v>
      </c>
      <c r="D61" s="12">
        <v>5</v>
      </c>
      <c r="E61" s="12">
        <v>6</v>
      </c>
      <c r="F61" s="287">
        <v>9</v>
      </c>
      <c r="G61" s="287">
        <v>7</v>
      </c>
      <c r="H61" s="32"/>
      <c r="I61" s="32"/>
      <c r="J61" s="32"/>
      <c r="K61" s="32"/>
    </row>
    <row r="62" spans="2:11" ht="12.75">
      <c r="B62" s="1">
        <v>8</v>
      </c>
      <c r="C62" s="1" t="s">
        <v>342</v>
      </c>
      <c r="D62" s="12">
        <v>4</v>
      </c>
      <c r="E62" s="12">
        <v>5</v>
      </c>
      <c r="F62" s="249">
        <v>9</v>
      </c>
      <c r="G62" s="287">
        <v>9</v>
      </c>
      <c r="H62" s="32"/>
      <c r="I62" s="32"/>
      <c r="J62" s="32"/>
      <c r="K62" s="32"/>
    </row>
    <row r="63" spans="2:11" ht="12.75">
      <c r="B63" s="1">
        <v>9</v>
      </c>
      <c r="C63" s="1" t="s">
        <v>343</v>
      </c>
      <c r="D63" s="12">
        <v>6</v>
      </c>
      <c r="E63" s="12">
        <v>5</v>
      </c>
      <c r="F63" s="249">
        <v>10</v>
      </c>
      <c r="G63" s="249">
        <v>8</v>
      </c>
      <c r="H63" s="32"/>
      <c r="I63" s="32"/>
      <c r="J63" s="32"/>
      <c r="K63" s="32"/>
    </row>
    <row r="64" spans="2:11" ht="12.75">
      <c r="B64" s="1">
        <v>10</v>
      </c>
      <c r="C64" s="1" t="s">
        <v>344</v>
      </c>
      <c r="D64" s="12">
        <v>8</v>
      </c>
      <c r="E64" s="12">
        <v>6</v>
      </c>
      <c r="F64" s="287">
        <v>9</v>
      </c>
      <c r="G64" s="249">
        <v>8</v>
      </c>
      <c r="H64" s="32"/>
      <c r="I64" s="32"/>
      <c r="J64" s="32"/>
      <c r="K64" s="32"/>
    </row>
    <row r="65" spans="2:11" ht="12.75">
      <c r="B65" s="1">
        <v>11</v>
      </c>
      <c r="C65" s="1" t="s">
        <v>345</v>
      </c>
      <c r="D65" s="12">
        <v>8</v>
      </c>
      <c r="E65" s="249">
        <v>8</v>
      </c>
      <c r="F65" s="287">
        <v>9</v>
      </c>
      <c r="G65" s="249">
        <v>7</v>
      </c>
      <c r="H65" s="32"/>
      <c r="I65" s="32"/>
      <c r="J65" s="32"/>
      <c r="K65" s="32"/>
    </row>
    <row r="66" spans="2:11" ht="12.75">
      <c r="B66" s="1">
        <v>12</v>
      </c>
      <c r="C66" s="1" t="s">
        <v>346</v>
      </c>
      <c r="D66" s="12">
        <v>8</v>
      </c>
      <c r="E66" s="12">
        <v>6</v>
      </c>
      <c r="F66" s="287">
        <v>7</v>
      </c>
      <c r="G66" s="287">
        <v>8</v>
      </c>
      <c r="H66" s="32"/>
      <c r="I66" s="32"/>
      <c r="J66" s="32"/>
      <c r="K66" s="32"/>
    </row>
    <row r="67" spans="2:11" ht="12.75">
      <c r="B67" s="1">
        <v>13</v>
      </c>
      <c r="C67" s="1" t="s">
        <v>347</v>
      </c>
      <c r="D67" s="12">
        <v>4</v>
      </c>
      <c r="E67" s="12">
        <v>7</v>
      </c>
      <c r="F67" s="287">
        <v>7</v>
      </c>
      <c r="G67" s="287">
        <v>5</v>
      </c>
      <c r="H67" s="32"/>
      <c r="I67" s="32"/>
      <c r="J67" s="32"/>
      <c r="K67" s="32"/>
    </row>
    <row r="68" spans="4:11" ht="12.75">
      <c r="D68" s="31">
        <f>AVERAGE(D55:D67)</f>
        <v>6.384615384615385</v>
      </c>
      <c r="E68" s="31">
        <f>AVERAGE(E55:E67)</f>
        <v>6.461538461538462</v>
      </c>
      <c r="F68" s="31">
        <f>AVERAGE(F55:F67)</f>
        <v>8.846153846153847</v>
      </c>
      <c r="G68" s="310">
        <f>AVERAGE(G55:G67)</f>
        <v>7.923076923076923</v>
      </c>
      <c r="H68" s="309"/>
      <c r="I68" s="309"/>
      <c r="J68" s="33"/>
      <c r="K68" s="33"/>
    </row>
    <row r="69" spans="8:11" ht="12.75">
      <c r="H69" s="33"/>
      <c r="I69" s="33"/>
      <c r="J69" s="33"/>
      <c r="K69" s="33"/>
    </row>
  </sheetData>
  <sheetProtection/>
  <mergeCells count="7">
    <mergeCell ref="E19:Q19"/>
    <mergeCell ref="C17:D17"/>
    <mergeCell ref="E18:G18"/>
    <mergeCell ref="H18:J18"/>
    <mergeCell ref="K18:L18"/>
    <mergeCell ref="M18:N18"/>
    <mergeCell ref="P18:Q18"/>
  </mergeCells>
  <conditionalFormatting sqref="S3:S16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R3:R16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4"/>
  <sheetViews>
    <sheetView zoomScale="95" zoomScaleNormal="95" zoomScalePageLayoutView="0" workbookViewId="0" topLeftCell="B1">
      <selection activeCell="C12" sqref="C12"/>
    </sheetView>
  </sheetViews>
  <sheetFormatPr defaultColWidth="9.00390625" defaultRowHeight="12.75"/>
  <cols>
    <col min="1" max="1" width="6.00390625" style="0" hidden="1" customWidth="1"/>
    <col min="2" max="2" width="3.375" style="0" bestFit="1" customWidth="1"/>
    <col min="3" max="3" width="21.875" style="0" customWidth="1"/>
    <col min="4" max="4" width="8.875" style="0" customWidth="1"/>
    <col min="5" max="18" width="5.75390625" style="0" customWidth="1"/>
    <col min="19" max="19" width="6.625" style="0" customWidth="1"/>
    <col min="20" max="22" width="5.75390625" style="0" customWidth="1"/>
    <col min="23" max="23" width="9.125" style="3" customWidth="1"/>
    <col min="24" max="24" width="9.125" style="10" customWidth="1"/>
  </cols>
  <sheetData>
    <row r="1" spans="3:24" ht="13.5" thickBot="1">
      <c r="C1" s="63" t="s">
        <v>290</v>
      </c>
      <c r="D1" s="63"/>
      <c r="E1" s="63"/>
      <c r="F1" s="63"/>
      <c r="G1" s="125"/>
      <c r="H1" s="125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/>
      <c r="X1"/>
    </row>
    <row r="2" spans="2:29" ht="16.5" customHeight="1" thickBot="1">
      <c r="B2" s="55" t="s">
        <v>65</v>
      </c>
      <c r="C2" s="56" t="s">
        <v>26</v>
      </c>
      <c r="D2" s="57" t="s">
        <v>66</v>
      </c>
      <c r="E2" s="67">
        <v>43880</v>
      </c>
      <c r="F2" s="101">
        <v>43887</v>
      </c>
      <c r="G2" s="67">
        <v>43894</v>
      </c>
      <c r="H2" s="68">
        <v>43908</v>
      </c>
      <c r="I2" s="94">
        <v>43913</v>
      </c>
      <c r="J2" s="68">
        <v>43929</v>
      </c>
      <c r="K2" s="179">
        <v>43962</v>
      </c>
      <c r="L2" s="182">
        <v>43967</v>
      </c>
      <c r="M2" s="179">
        <v>43971</v>
      </c>
      <c r="N2" s="182">
        <v>43983</v>
      </c>
      <c r="O2" s="179">
        <v>43983</v>
      </c>
      <c r="P2" s="180">
        <v>43985</v>
      </c>
      <c r="Q2" s="180">
        <v>43990</v>
      </c>
      <c r="R2" s="181">
        <v>43991</v>
      </c>
      <c r="S2" s="103">
        <v>43992</v>
      </c>
      <c r="T2" s="67">
        <v>43999</v>
      </c>
      <c r="U2" s="103">
        <v>44000</v>
      </c>
      <c r="V2" s="68">
        <v>44004</v>
      </c>
      <c r="W2" s="49" t="s">
        <v>24</v>
      </c>
      <c r="X2" s="303" t="s">
        <v>21</v>
      </c>
      <c r="Y2" s="1" t="s">
        <v>30</v>
      </c>
      <c r="Z2" s="1">
        <f>COUNTIF(X3:X16,"&gt;8")</f>
        <v>3</v>
      </c>
      <c r="AA2" s="43">
        <f>Z2/B16</f>
        <v>0.21428571428571427</v>
      </c>
      <c r="AC2" s="32"/>
    </row>
    <row r="3" spans="1:29" ht="12.75">
      <c r="A3" s="3">
        <f aca="true" t="shared" si="0" ref="A3:A16">W3</f>
        <v>7.875</v>
      </c>
      <c r="B3" s="37">
        <v>1</v>
      </c>
      <c r="C3" s="37" t="s">
        <v>321</v>
      </c>
      <c r="D3" s="152" t="s">
        <v>87</v>
      </c>
      <c r="E3" s="71"/>
      <c r="F3" s="124">
        <v>9</v>
      </c>
      <c r="G3" s="74"/>
      <c r="H3" s="79">
        <v>7</v>
      </c>
      <c r="I3" s="357"/>
      <c r="J3" s="183">
        <v>10</v>
      </c>
      <c r="K3" s="114"/>
      <c r="L3" s="183">
        <v>7</v>
      </c>
      <c r="M3" s="114"/>
      <c r="N3" s="183">
        <v>7</v>
      </c>
      <c r="O3" s="114"/>
      <c r="P3" s="299"/>
      <c r="Q3" s="299"/>
      <c r="R3" s="117">
        <v>9</v>
      </c>
      <c r="S3" s="88">
        <v>5</v>
      </c>
      <c r="T3" s="69"/>
      <c r="U3" s="88"/>
      <c r="V3" s="232">
        <v>9</v>
      </c>
      <c r="W3" s="77">
        <f aca="true" t="shared" si="1" ref="W3:W16">AVERAGE(E3:V3)</f>
        <v>7.875</v>
      </c>
      <c r="X3" s="36">
        <f aca="true" t="shared" si="2" ref="X3:X16">ROUND(W3,0)</f>
        <v>8</v>
      </c>
      <c r="Y3" s="1" t="s">
        <v>31</v>
      </c>
      <c r="Z3" s="44">
        <f>COUNTIF(X3:X16,7)+COUNTIF(X3:X16,8)</f>
        <v>8</v>
      </c>
      <c r="AA3" s="43">
        <f>Z3/$B$16</f>
        <v>0.5714285714285714</v>
      </c>
      <c r="AC3" s="32"/>
    </row>
    <row r="4" spans="1:29" ht="12.75">
      <c r="A4" s="3">
        <f t="shared" si="0"/>
        <v>7</v>
      </c>
      <c r="B4" s="37">
        <v>2</v>
      </c>
      <c r="C4" s="37" t="s">
        <v>322</v>
      </c>
      <c r="D4" s="152" t="s">
        <v>88</v>
      </c>
      <c r="E4" s="73"/>
      <c r="F4" s="124">
        <v>9</v>
      </c>
      <c r="G4" s="73"/>
      <c r="H4" s="72">
        <v>7</v>
      </c>
      <c r="I4" s="97"/>
      <c r="J4" s="93">
        <v>6</v>
      </c>
      <c r="K4" s="71"/>
      <c r="L4" s="93">
        <v>5</v>
      </c>
      <c r="M4" s="71"/>
      <c r="N4" s="93">
        <v>9</v>
      </c>
      <c r="O4" s="71"/>
      <c r="P4" s="153"/>
      <c r="Q4" s="153"/>
      <c r="R4" s="80">
        <v>7</v>
      </c>
      <c r="S4" s="90">
        <v>6</v>
      </c>
      <c r="T4" s="71"/>
      <c r="U4" s="90"/>
      <c r="V4" s="80">
        <v>7</v>
      </c>
      <c r="W4" s="77">
        <f t="shared" si="1"/>
        <v>7</v>
      </c>
      <c r="X4" s="36">
        <f t="shared" si="2"/>
        <v>7</v>
      </c>
      <c r="Y4" s="1" t="s">
        <v>32</v>
      </c>
      <c r="Z4" s="44">
        <f>COUNTIF(X3:X16,4)+COUNTIF(X3:X16,5)+COUNTIF(X3:X16,6)</f>
        <v>3</v>
      </c>
      <c r="AA4" s="43">
        <f>Z4/$B$16</f>
        <v>0.21428571428571427</v>
      </c>
      <c r="AC4" s="32"/>
    </row>
    <row r="5" spans="1:29" ht="12.75">
      <c r="A5" s="3">
        <f t="shared" si="0"/>
        <v>7</v>
      </c>
      <c r="B5" s="37">
        <v>3</v>
      </c>
      <c r="C5" s="37" t="s">
        <v>323</v>
      </c>
      <c r="D5" s="118" t="s">
        <v>88</v>
      </c>
      <c r="E5" s="71"/>
      <c r="F5" s="93">
        <v>9</v>
      </c>
      <c r="G5" s="71"/>
      <c r="H5" s="80">
        <v>7</v>
      </c>
      <c r="I5" s="97"/>
      <c r="J5" s="93">
        <v>6</v>
      </c>
      <c r="K5" s="71"/>
      <c r="L5" s="93">
        <v>5</v>
      </c>
      <c r="M5" s="71"/>
      <c r="N5" s="93">
        <v>9</v>
      </c>
      <c r="O5" s="71"/>
      <c r="P5" s="153"/>
      <c r="Q5" s="153"/>
      <c r="R5" s="80">
        <v>7</v>
      </c>
      <c r="S5" s="90">
        <v>6</v>
      </c>
      <c r="T5" s="71"/>
      <c r="U5" s="90"/>
      <c r="V5" s="206">
        <v>7</v>
      </c>
      <c r="W5" s="77">
        <f t="shared" si="1"/>
        <v>7</v>
      </c>
      <c r="X5" s="36">
        <f t="shared" si="2"/>
        <v>7</v>
      </c>
      <c r="Y5" s="1" t="s">
        <v>33</v>
      </c>
      <c r="Z5" s="1">
        <f>COUNTIF(X3:X16,"&lt;4")</f>
        <v>0</v>
      </c>
      <c r="AA5" s="43">
        <f>Z5/$B$16</f>
        <v>0</v>
      </c>
      <c r="AC5" s="32"/>
    </row>
    <row r="6" spans="1:29" ht="12.75">
      <c r="A6" s="3">
        <f t="shared" si="0"/>
        <v>7</v>
      </c>
      <c r="B6" s="37">
        <v>4</v>
      </c>
      <c r="C6" s="37" t="s">
        <v>324</v>
      </c>
      <c r="D6" s="152" t="s">
        <v>99</v>
      </c>
      <c r="E6" s="71"/>
      <c r="F6" s="93">
        <v>8</v>
      </c>
      <c r="G6" s="73"/>
      <c r="H6" s="206">
        <v>8</v>
      </c>
      <c r="I6" s="97"/>
      <c r="J6" s="220">
        <v>8</v>
      </c>
      <c r="K6" s="207"/>
      <c r="L6" s="220">
        <v>5</v>
      </c>
      <c r="M6" s="207"/>
      <c r="N6" s="220">
        <v>7</v>
      </c>
      <c r="O6" s="207"/>
      <c r="P6" s="287"/>
      <c r="Q6" s="287"/>
      <c r="R6" s="206">
        <v>5</v>
      </c>
      <c r="S6" s="298">
        <v>6</v>
      </c>
      <c r="T6" s="207"/>
      <c r="U6" s="223"/>
      <c r="V6" s="206">
        <v>9</v>
      </c>
      <c r="W6" s="77">
        <f t="shared" si="1"/>
        <v>7</v>
      </c>
      <c r="X6" s="36">
        <f t="shared" si="2"/>
        <v>7</v>
      </c>
      <c r="Y6" s="45" t="s">
        <v>34</v>
      </c>
      <c r="Z6" s="1">
        <f>B16-SUM(Z2:Z5)</f>
        <v>0</v>
      </c>
      <c r="AA6" s="43">
        <f>Z6/$B$16</f>
        <v>0</v>
      </c>
      <c r="AC6" s="32"/>
    </row>
    <row r="7" spans="1:29" ht="12.75">
      <c r="A7" s="3">
        <f t="shared" si="0"/>
        <v>8.875</v>
      </c>
      <c r="B7" s="37">
        <v>5</v>
      </c>
      <c r="C7" s="37" t="s">
        <v>325</v>
      </c>
      <c r="D7" s="152" t="s">
        <v>93</v>
      </c>
      <c r="E7" s="304"/>
      <c r="F7" s="93">
        <v>10</v>
      </c>
      <c r="G7" s="73"/>
      <c r="H7" s="72">
        <v>8</v>
      </c>
      <c r="I7" s="98"/>
      <c r="J7" s="220">
        <v>9</v>
      </c>
      <c r="K7" s="207"/>
      <c r="L7" s="220">
        <v>7</v>
      </c>
      <c r="M7" s="207"/>
      <c r="N7" s="220">
        <v>10</v>
      </c>
      <c r="O7" s="207"/>
      <c r="P7" s="287"/>
      <c r="Q7" s="287"/>
      <c r="R7" s="206">
        <v>9</v>
      </c>
      <c r="S7" s="223">
        <v>9</v>
      </c>
      <c r="T7" s="207"/>
      <c r="U7" s="223"/>
      <c r="V7" s="206">
        <v>9</v>
      </c>
      <c r="W7" s="77">
        <f t="shared" si="1"/>
        <v>8.875</v>
      </c>
      <c r="X7" s="36">
        <f t="shared" si="2"/>
        <v>9</v>
      </c>
      <c r="AC7" s="32"/>
    </row>
    <row r="8" spans="1:29" ht="12.75">
      <c r="A8" s="3">
        <f t="shared" si="0"/>
        <v>4.888888888888889</v>
      </c>
      <c r="B8" s="37">
        <v>6</v>
      </c>
      <c r="C8" s="37" t="s">
        <v>326</v>
      </c>
      <c r="D8" s="152" t="s">
        <v>96</v>
      </c>
      <c r="E8" s="73" t="s">
        <v>131</v>
      </c>
      <c r="F8" s="220">
        <v>9</v>
      </c>
      <c r="G8" s="73"/>
      <c r="H8" s="80">
        <v>4</v>
      </c>
      <c r="I8" s="275"/>
      <c r="J8" s="220">
        <v>4</v>
      </c>
      <c r="K8" s="207"/>
      <c r="L8" s="220">
        <v>9</v>
      </c>
      <c r="M8" s="207">
        <v>1</v>
      </c>
      <c r="N8" s="220">
        <v>4</v>
      </c>
      <c r="O8" s="207"/>
      <c r="P8" s="287"/>
      <c r="Q8" s="287"/>
      <c r="R8" s="206">
        <v>4</v>
      </c>
      <c r="S8" s="223">
        <v>5</v>
      </c>
      <c r="T8" s="207"/>
      <c r="U8" s="223"/>
      <c r="V8" s="352">
        <v>4</v>
      </c>
      <c r="W8" s="77">
        <f t="shared" si="1"/>
        <v>4.888888888888889</v>
      </c>
      <c r="X8" s="36">
        <f t="shared" si="2"/>
        <v>5</v>
      </c>
      <c r="AC8" s="32"/>
    </row>
    <row r="9" spans="1:29" ht="12.75">
      <c r="A9" s="3">
        <f t="shared" si="0"/>
        <v>8.5</v>
      </c>
      <c r="B9" s="37">
        <v>7</v>
      </c>
      <c r="C9" s="37" t="s">
        <v>327</v>
      </c>
      <c r="D9" s="152" t="s">
        <v>89</v>
      </c>
      <c r="E9" s="71"/>
      <c r="F9" s="93">
        <v>9</v>
      </c>
      <c r="G9" s="71"/>
      <c r="H9" s="80">
        <v>8</v>
      </c>
      <c r="I9" s="98"/>
      <c r="J9" s="220">
        <v>9</v>
      </c>
      <c r="K9" s="207"/>
      <c r="L9" s="220">
        <v>7</v>
      </c>
      <c r="M9" s="207"/>
      <c r="N9" s="220">
        <v>10</v>
      </c>
      <c r="O9" s="207"/>
      <c r="P9" s="287"/>
      <c r="Q9" s="287"/>
      <c r="R9" s="206">
        <v>7</v>
      </c>
      <c r="S9" s="223">
        <v>10</v>
      </c>
      <c r="T9" s="207"/>
      <c r="U9" s="223"/>
      <c r="V9" s="206">
        <v>8</v>
      </c>
      <c r="W9" s="77">
        <f t="shared" si="1"/>
        <v>8.5</v>
      </c>
      <c r="X9" s="36">
        <f t="shared" si="2"/>
        <v>9</v>
      </c>
      <c r="AC9" s="32"/>
    </row>
    <row r="10" spans="1:29" ht="12.75">
      <c r="A10" s="3">
        <f t="shared" si="0"/>
        <v>6.5</v>
      </c>
      <c r="B10" s="37">
        <v>8</v>
      </c>
      <c r="C10" s="37" t="s">
        <v>328</v>
      </c>
      <c r="D10" s="152" t="s">
        <v>95</v>
      </c>
      <c r="E10" s="267"/>
      <c r="F10" s="124">
        <v>10</v>
      </c>
      <c r="G10" s="71"/>
      <c r="H10" s="80">
        <v>7</v>
      </c>
      <c r="I10" s="98"/>
      <c r="J10" s="220">
        <v>6</v>
      </c>
      <c r="K10" s="71"/>
      <c r="L10" s="93">
        <v>4</v>
      </c>
      <c r="M10" s="71"/>
      <c r="N10" s="93">
        <v>10</v>
      </c>
      <c r="O10" s="71"/>
      <c r="P10" s="153"/>
      <c r="Q10" s="153"/>
      <c r="R10" s="206">
        <v>4</v>
      </c>
      <c r="S10" s="90">
        <v>4</v>
      </c>
      <c r="T10" s="71"/>
      <c r="U10" s="90"/>
      <c r="V10" s="206">
        <v>7</v>
      </c>
      <c r="W10" s="77">
        <f t="shared" si="1"/>
        <v>6.5</v>
      </c>
      <c r="X10" s="36">
        <f t="shared" si="2"/>
        <v>7</v>
      </c>
      <c r="AC10" s="32"/>
    </row>
    <row r="11" spans="1:29" ht="12.75">
      <c r="A11" s="3">
        <f t="shared" si="0"/>
        <v>9.25</v>
      </c>
      <c r="B11" s="37">
        <v>9</v>
      </c>
      <c r="C11" s="37" t="s">
        <v>329</v>
      </c>
      <c r="D11" s="118" t="s">
        <v>105</v>
      </c>
      <c r="E11" s="267"/>
      <c r="F11" s="124">
        <v>10</v>
      </c>
      <c r="G11" s="207"/>
      <c r="H11" s="80">
        <v>9</v>
      </c>
      <c r="I11" s="98"/>
      <c r="J11" s="93">
        <v>10</v>
      </c>
      <c r="K11" s="71"/>
      <c r="L11" s="93">
        <v>9</v>
      </c>
      <c r="M11" s="71"/>
      <c r="N11" s="93">
        <v>9</v>
      </c>
      <c r="O11" s="71"/>
      <c r="P11" s="153"/>
      <c r="Q11" s="153"/>
      <c r="R11" s="80">
        <v>9</v>
      </c>
      <c r="S11" s="90">
        <v>8</v>
      </c>
      <c r="T11" s="71"/>
      <c r="U11" s="90"/>
      <c r="V11" s="206">
        <v>10</v>
      </c>
      <c r="W11" s="77">
        <f t="shared" si="1"/>
        <v>9.25</v>
      </c>
      <c r="X11" s="36">
        <v>10</v>
      </c>
      <c r="AC11" s="32"/>
    </row>
    <row r="12" spans="1:24" ht="12.75">
      <c r="A12" s="3">
        <f t="shared" si="0"/>
        <v>7.75</v>
      </c>
      <c r="B12" s="37">
        <v>10</v>
      </c>
      <c r="C12" s="37" t="s">
        <v>330</v>
      </c>
      <c r="D12" s="118" t="s">
        <v>106</v>
      </c>
      <c r="E12" s="71"/>
      <c r="F12" s="93">
        <v>7</v>
      </c>
      <c r="G12" s="73" t="s">
        <v>131</v>
      </c>
      <c r="H12" s="72">
        <v>4</v>
      </c>
      <c r="I12" s="98"/>
      <c r="J12" s="93">
        <v>9</v>
      </c>
      <c r="K12" s="71"/>
      <c r="L12" s="220">
        <v>7</v>
      </c>
      <c r="M12" s="71"/>
      <c r="N12" s="93">
        <v>9</v>
      </c>
      <c r="O12" s="71"/>
      <c r="P12" s="153"/>
      <c r="Q12" s="153"/>
      <c r="R12" s="80">
        <v>9</v>
      </c>
      <c r="S12" s="90">
        <v>9</v>
      </c>
      <c r="T12" s="71"/>
      <c r="U12" s="90"/>
      <c r="V12" s="80">
        <v>8</v>
      </c>
      <c r="W12" s="77">
        <f t="shared" si="1"/>
        <v>7.75</v>
      </c>
      <c r="X12" s="36">
        <f t="shared" si="2"/>
        <v>8</v>
      </c>
    </row>
    <row r="13" spans="1:24" ht="12.75">
      <c r="A13" s="3">
        <f t="shared" si="0"/>
        <v>7</v>
      </c>
      <c r="B13" s="37">
        <v>11</v>
      </c>
      <c r="C13" s="37" t="s">
        <v>331</v>
      </c>
      <c r="D13" s="118" t="s">
        <v>90</v>
      </c>
      <c r="E13" s="71"/>
      <c r="F13" s="124">
        <v>8</v>
      </c>
      <c r="G13" s="267"/>
      <c r="H13" s="206">
        <v>8</v>
      </c>
      <c r="I13" s="275"/>
      <c r="J13" s="220">
        <v>10</v>
      </c>
      <c r="K13" s="207"/>
      <c r="L13" s="220">
        <v>4</v>
      </c>
      <c r="M13" s="207"/>
      <c r="N13" s="220">
        <v>7</v>
      </c>
      <c r="O13" s="207"/>
      <c r="P13" s="287"/>
      <c r="Q13" s="287"/>
      <c r="R13" s="206">
        <v>6</v>
      </c>
      <c r="S13" s="223">
        <v>7</v>
      </c>
      <c r="T13" s="207"/>
      <c r="U13" s="223"/>
      <c r="V13" s="206">
        <v>6</v>
      </c>
      <c r="W13" s="77">
        <f t="shared" si="1"/>
        <v>7</v>
      </c>
      <c r="X13" s="36">
        <f t="shared" si="2"/>
        <v>7</v>
      </c>
    </row>
    <row r="14" spans="1:24" ht="12.75">
      <c r="A14" s="3">
        <f t="shared" si="0"/>
        <v>5.5</v>
      </c>
      <c r="B14" s="37">
        <v>12</v>
      </c>
      <c r="C14" s="37" t="s">
        <v>332</v>
      </c>
      <c r="D14" s="118" t="s">
        <v>98</v>
      </c>
      <c r="E14" s="73"/>
      <c r="F14" s="220">
        <v>6</v>
      </c>
      <c r="G14" s="71"/>
      <c r="H14" s="206">
        <v>9</v>
      </c>
      <c r="I14" s="98"/>
      <c r="J14" s="220">
        <v>6</v>
      </c>
      <c r="K14" s="207"/>
      <c r="L14" s="220">
        <v>4</v>
      </c>
      <c r="M14" s="207"/>
      <c r="N14" s="220">
        <v>6</v>
      </c>
      <c r="O14" s="207"/>
      <c r="P14" s="287"/>
      <c r="Q14" s="287"/>
      <c r="R14" s="206">
        <v>4</v>
      </c>
      <c r="S14" s="223">
        <v>4</v>
      </c>
      <c r="T14" s="207"/>
      <c r="U14" s="223"/>
      <c r="V14" s="206">
        <v>5</v>
      </c>
      <c r="W14" s="77">
        <f t="shared" si="1"/>
        <v>5.5</v>
      </c>
      <c r="X14" s="36">
        <f t="shared" si="2"/>
        <v>6</v>
      </c>
    </row>
    <row r="15" spans="1:24" ht="12.75">
      <c r="A15" s="3">
        <f t="shared" si="0"/>
        <v>4.888888888888889</v>
      </c>
      <c r="B15" s="37">
        <v>13</v>
      </c>
      <c r="C15" s="37" t="s">
        <v>333</v>
      </c>
      <c r="D15" s="152" t="s">
        <v>96</v>
      </c>
      <c r="E15" s="71"/>
      <c r="F15" s="93">
        <v>9</v>
      </c>
      <c r="G15" s="71"/>
      <c r="H15" s="206">
        <v>4</v>
      </c>
      <c r="I15" s="275"/>
      <c r="J15" s="93">
        <v>4</v>
      </c>
      <c r="K15" s="71"/>
      <c r="L15" s="93">
        <v>9</v>
      </c>
      <c r="M15" s="71">
        <v>1</v>
      </c>
      <c r="N15" s="220">
        <v>4</v>
      </c>
      <c r="O15" s="71"/>
      <c r="P15" s="153"/>
      <c r="Q15" s="153"/>
      <c r="R15" s="206">
        <v>4</v>
      </c>
      <c r="S15" s="90">
        <v>5</v>
      </c>
      <c r="T15" s="71"/>
      <c r="U15" s="90"/>
      <c r="V15" s="352">
        <v>4</v>
      </c>
      <c r="W15" s="77">
        <f t="shared" si="1"/>
        <v>4.888888888888889</v>
      </c>
      <c r="X15" s="36">
        <f t="shared" si="2"/>
        <v>5</v>
      </c>
    </row>
    <row r="16" spans="1:24" ht="12.75">
      <c r="A16" s="3">
        <f t="shared" si="0"/>
        <v>8.125</v>
      </c>
      <c r="B16" s="37">
        <v>14</v>
      </c>
      <c r="C16" s="2" t="s">
        <v>334</v>
      </c>
      <c r="D16" s="118" t="s">
        <v>97</v>
      </c>
      <c r="E16" s="71"/>
      <c r="F16" s="93">
        <v>10</v>
      </c>
      <c r="G16" s="267"/>
      <c r="H16" s="72">
        <v>9</v>
      </c>
      <c r="I16" s="97"/>
      <c r="J16" s="220">
        <v>10</v>
      </c>
      <c r="K16" s="207"/>
      <c r="L16" s="220">
        <v>6</v>
      </c>
      <c r="M16" s="207"/>
      <c r="N16" s="220">
        <v>8</v>
      </c>
      <c r="O16" s="207"/>
      <c r="P16" s="287"/>
      <c r="Q16" s="287"/>
      <c r="R16" s="206">
        <v>8</v>
      </c>
      <c r="S16" s="223">
        <v>10</v>
      </c>
      <c r="T16" s="207"/>
      <c r="U16" s="223"/>
      <c r="V16" s="206">
        <v>4</v>
      </c>
      <c r="W16" s="77">
        <f t="shared" si="1"/>
        <v>8.125</v>
      </c>
      <c r="X16" s="8">
        <f t="shared" si="2"/>
        <v>8</v>
      </c>
    </row>
    <row r="17" spans="3:24" s="5" customFormat="1" ht="13.5" thickBot="1">
      <c r="C17" s="428" t="s">
        <v>0</v>
      </c>
      <c r="D17" s="429"/>
      <c r="E17" s="166"/>
      <c r="F17" s="307">
        <f>AVERAGE(F3:F16)</f>
        <v>8.785714285714286</v>
      </c>
      <c r="G17" s="166"/>
      <c r="H17" s="185">
        <f>AVERAGE(H3:H16)</f>
        <v>7.071428571428571</v>
      </c>
      <c r="I17" s="306"/>
      <c r="J17" s="307">
        <f>AVERAGE(J3:J16)</f>
        <v>7.642857142857143</v>
      </c>
      <c r="K17" s="166"/>
      <c r="L17" s="307">
        <f aca="true" t="shared" si="3" ref="L17:S17">AVERAGE(L3:L16)</f>
        <v>6.285714285714286</v>
      </c>
      <c r="M17" s="166"/>
      <c r="N17" s="307">
        <f t="shared" si="3"/>
        <v>7.785714285714286</v>
      </c>
      <c r="O17" s="166"/>
      <c r="P17" s="215"/>
      <c r="Q17" s="215"/>
      <c r="R17" s="185">
        <f t="shared" si="3"/>
        <v>6.571428571428571</v>
      </c>
      <c r="S17" s="186">
        <f t="shared" si="3"/>
        <v>6.714285714285714</v>
      </c>
      <c r="T17" s="215"/>
      <c r="U17" s="307"/>
      <c r="V17" s="185">
        <f>AVERAGE(V3:V16)</f>
        <v>6.928571428571429</v>
      </c>
      <c r="W17" s="83">
        <f>AVERAGE(W3:W16)</f>
        <v>7.153769841269841</v>
      </c>
      <c r="X17" s="34">
        <f>AVERAGE(X3:X16)</f>
        <v>7.357142857142857</v>
      </c>
    </row>
    <row r="18" spans="3:24" s="5" customFormat="1" ht="13.5" thickBot="1">
      <c r="C18" s="6"/>
      <c r="D18" s="308"/>
      <c r="E18" s="446" t="s">
        <v>57</v>
      </c>
      <c r="F18" s="448"/>
      <c r="G18" s="446" t="s">
        <v>58</v>
      </c>
      <c r="H18" s="448"/>
      <c r="I18" s="446" t="s">
        <v>59</v>
      </c>
      <c r="J18" s="448"/>
      <c r="K18" s="424" t="s">
        <v>91</v>
      </c>
      <c r="L18" s="426"/>
      <c r="M18" s="424" t="s">
        <v>62</v>
      </c>
      <c r="N18" s="426"/>
      <c r="O18" s="424" t="s">
        <v>92</v>
      </c>
      <c r="P18" s="425"/>
      <c r="Q18" s="425"/>
      <c r="R18" s="426"/>
      <c r="S18" s="279" t="s">
        <v>60</v>
      </c>
      <c r="T18" s="421" t="s">
        <v>61</v>
      </c>
      <c r="U18" s="422"/>
      <c r="V18" s="423"/>
      <c r="W18" s="78"/>
      <c r="X18" s="9"/>
    </row>
    <row r="19" spans="3:24" ht="13.5" thickBot="1">
      <c r="C19" s="4" t="s">
        <v>44</v>
      </c>
      <c r="D19" s="187"/>
      <c r="E19" s="421" t="s">
        <v>47</v>
      </c>
      <c r="F19" s="422"/>
      <c r="G19" s="422"/>
      <c r="H19" s="422"/>
      <c r="I19" s="422"/>
      <c r="J19" s="422"/>
      <c r="K19" s="422"/>
      <c r="L19" s="422"/>
      <c r="M19" s="422"/>
      <c r="N19" s="422"/>
      <c r="O19" s="422"/>
      <c r="P19" s="422"/>
      <c r="Q19" s="422"/>
      <c r="R19" s="422"/>
      <c r="S19" s="422"/>
      <c r="T19" s="422"/>
      <c r="U19" s="422"/>
      <c r="V19" s="422"/>
      <c r="W19" s="61">
        <f>X19/B16</f>
        <v>1</v>
      </c>
      <c r="X19" s="8">
        <f>COUNTIF(X3:X16,"&gt;3")</f>
        <v>14</v>
      </c>
    </row>
    <row r="20" spans="3:24" ht="12.75">
      <c r="C20" s="4" t="s">
        <v>45</v>
      </c>
      <c r="D20" s="4"/>
      <c r="E20" s="236" t="s">
        <v>320</v>
      </c>
      <c r="F20" s="236" t="s">
        <v>320</v>
      </c>
      <c r="G20" s="236" t="s">
        <v>319</v>
      </c>
      <c r="H20" s="236" t="s">
        <v>320</v>
      </c>
      <c r="I20" s="236" t="s">
        <v>319</v>
      </c>
      <c r="J20" s="236" t="s">
        <v>319</v>
      </c>
      <c r="K20" s="236" t="s">
        <v>320</v>
      </c>
      <c r="L20" s="236" t="s">
        <v>320</v>
      </c>
      <c r="M20" s="236" t="s">
        <v>320</v>
      </c>
      <c r="N20" s="236" t="s">
        <v>319</v>
      </c>
      <c r="O20" s="236" t="s">
        <v>319</v>
      </c>
      <c r="P20" s="236" t="s">
        <v>353</v>
      </c>
      <c r="Q20" s="236" t="s">
        <v>319</v>
      </c>
      <c r="R20" s="236" t="s">
        <v>358</v>
      </c>
      <c r="S20" s="236" t="s">
        <v>353</v>
      </c>
      <c r="T20" s="236" t="s">
        <v>353</v>
      </c>
      <c r="U20" s="236" t="s">
        <v>353</v>
      </c>
      <c r="V20" s="236" t="s">
        <v>348</v>
      </c>
      <c r="W20" s="35">
        <f>X20/B16</f>
        <v>0.7857142857142857</v>
      </c>
      <c r="X20" s="8">
        <f>COUNTIF(X3:X16,"&gt;6")</f>
        <v>11</v>
      </c>
    </row>
    <row r="22" ht="12.75">
      <c r="C22" t="s">
        <v>132</v>
      </c>
    </row>
    <row r="24" ht="12.75">
      <c r="X24" s="86"/>
    </row>
    <row r="27" ht="12.75">
      <c r="X27" s="218"/>
    </row>
    <row r="29" ht="12.75">
      <c r="X29" s="218"/>
    </row>
    <row r="54" spans="7:9" ht="12.75">
      <c r="G54" s="33"/>
      <c r="H54" s="33"/>
      <c r="I54" s="33"/>
    </row>
  </sheetData>
  <sheetProtection/>
  <mergeCells count="9">
    <mergeCell ref="E19:V19"/>
    <mergeCell ref="C17:D17"/>
    <mergeCell ref="E18:F18"/>
    <mergeCell ref="G18:H18"/>
    <mergeCell ref="I18:J18"/>
    <mergeCell ref="T18:V18"/>
    <mergeCell ref="K18:L18"/>
    <mergeCell ref="M18:N18"/>
    <mergeCell ref="O18:R18"/>
  </mergeCells>
  <conditionalFormatting sqref="X3:X16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W3:W16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23"/>
  <sheetViews>
    <sheetView zoomScale="95" zoomScaleNormal="95" zoomScalePageLayoutView="0" workbookViewId="0" topLeftCell="B1">
      <selection activeCell="Z7" sqref="Z7"/>
    </sheetView>
  </sheetViews>
  <sheetFormatPr defaultColWidth="9.00390625" defaultRowHeight="12.75"/>
  <cols>
    <col min="1" max="1" width="0" style="0" hidden="1" customWidth="1"/>
    <col min="2" max="2" width="4.375" style="0" customWidth="1"/>
    <col min="3" max="3" width="24.625" style="0" customWidth="1"/>
    <col min="4" max="4" width="8.875" style="0" customWidth="1"/>
    <col min="5" max="5" width="6.00390625" style="0" customWidth="1"/>
    <col min="6" max="8" width="5.625" style="0" customWidth="1"/>
    <col min="9" max="10" width="5.875" style="0" bestFit="1" customWidth="1"/>
    <col min="11" max="11" width="5.25390625" style="0" customWidth="1"/>
    <col min="12" max="13" width="5.75390625" style="0" customWidth="1"/>
    <col min="14" max="14" width="6.25390625" style="0" customWidth="1"/>
    <col min="15" max="15" width="5.375" style="0" customWidth="1"/>
    <col min="16" max="24" width="5.75390625" style="0" customWidth="1"/>
    <col min="25" max="25" width="9.25390625" style="3" bestFit="1" customWidth="1"/>
    <col min="26" max="26" width="9.25390625" style="10" bestFit="1" customWidth="1"/>
    <col min="28" max="29" width="9.25390625" style="0" bestFit="1" customWidth="1"/>
  </cols>
  <sheetData>
    <row r="1" spans="3:38" ht="13.5" thickBot="1">
      <c r="C1" s="430" t="s">
        <v>153</v>
      </c>
      <c r="D1" s="430"/>
      <c r="E1" s="430"/>
      <c r="F1" s="427"/>
      <c r="G1" s="427"/>
      <c r="H1" s="427"/>
      <c r="I1" s="430"/>
      <c r="J1" s="430"/>
      <c r="K1" s="52"/>
      <c r="L1" s="52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52"/>
      <c r="Z1" s="52"/>
      <c r="AA1" s="33"/>
      <c r="AB1" s="33"/>
      <c r="AC1" s="33"/>
      <c r="AD1" s="33"/>
      <c r="AE1" s="33"/>
      <c r="AF1" s="33"/>
      <c r="AG1" s="53"/>
      <c r="AH1" s="54"/>
      <c r="AK1" s="14"/>
      <c r="AL1" s="15"/>
    </row>
    <row r="2" spans="2:34" ht="16.5" customHeight="1" thickBot="1">
      <c r="B2" s="55" t="s">
        <v>65</v>
      </c>
      <c r="C2" s="56" t="s">
        <v>26</v>
      </c>
      <c r="D2" s="57" t="s">
        <v>66</v>
      </c>
      <c r="E2" s="179">
        <v>43845</v>
      </c>
      <c r="F2" s="101">
        <v>43847</v>
      </c>
      <c r="G2" s="179">
        <v>43850</v>
      </c>
      <c r="H2" s="181">
        <v>43857</v>
      </c>
      <c r="I2" s="94">
        <v>43859</v>
      </c>
      <c r="J2" s="68">
        <v>43871</v>
      </c>
      <c r="K2" s="67">
        <v>43873</v>
      </c>
      <c r="L2" s="101">
        <v>43878</v>
      </c>
      <c r="M2" s="76">
        <v>43882</v>
      </c>
      <c r="N2" s="103">
        <v>43885</v>
      </c>
      <c r="O2" s="76">
        <v>43887</v>
      </c>
      <c r="P2" s="179">
        <v>43893</v>
      </c>
      <c r="Q2" s="199">
        <v>43894</v>
      </c>
      <c r="R2" s="67">
        <v>43896</v>
      </c>
      <c r="S2" s="105">
        <v>43913</v>
      </c>
      <c r="T2" s="67">
        <v>43915</v>
      </c>
      <c r="U2" s="103">
        <v>43916</v>
      </c>
      <c r="V2" s="67">
        <v>43922</v>
      </c>
      <c r="W2" s="123">
        <v>44007</v>
      </c>
      <c r="X2" s="68">
        <v>44008</v>
      </c>
      <c r="Y2" s="58" t="s">
        <v>24</v>
      </c>
      <c r="Z2" s="59" t="s">
        <v>74</v>
      </c>
      <c r="AA2" s="33"/>
      <c r="AB2" s="33"/>
      <c r="AC2" s="33"/>
      <c r="AD2" s="33"/>
      <c r="AE2" s="33"/>
      <c r="AF2" s="33"/>
      <c r="AG2" s="33"/>
      <c r="AH2" s="33"/>
    </row>
    <row r="3" spans="1:29" ht="12.75">
      <c r="A3" s="3">
        <f>Y3</f>
        <v>9.727272727272727</v>
      </c>
      <c r="B3" s="37">
        <v>1</v>
      </c>
      <c r="C3" s="111" t="s">
        <v>133</v>
      </c>
      <c r="D3" s="152" t="s">
        <v>95</v>
      </c>
      <c r="E3" s="114"/>
      <c r="F3" s="91">
        <v>10</v>
      </c>
      <c r="G3" s="114"/>
      <c r="H3" s="117">
        <v>10</v>
      </c>
      <c r="I3" s="95"/>
      <c r="J3" s="70">
        <v>10</v>
      </c>
      <c r="K3" s="74"/>
      <c r="L3" s="102">
        <v>10</v>
      </c>
      <c r="M3" s="242">
        <v>9</v>
      </c>
      <c r="N3" s="119">
        <v>10</v>
      </c>
      <c r="O3" s="242">
        <v>10</v>
      </c>
      <c r="P3" s="342"/>
      <c r="Q3" s="362">
        <v>9</v>
      </c>
      <c r="R3" s="116"/>
      <c r="S3" s="213">
        <v>10</v>
      </c>
      <c r="T3" s="116"/>
      <c r="U3" s="213">
        <v>9</v>
      </c>
      <c r="V3" s="74"/>
      <c r="W3" s="87"/>
      <c r="X3" s="70">
        <v>10</v>
      </c>
      <c r="Y3" s="77">
        <f aca="true" t="shared" si="0" ref="Y3:Y17">AVERAGE(E3:X3)</f>
        <v>9.727272727272727</v>
      </c>
      <c r="Z3" s="36">
        <f aca="true" t="shared" si="1" ref="Z3:Z17">ROUND(Y3,0)</f>
        <v>10</v>
      </c>
      <c r="AA3" s="1" t="s">
        <v>30</v>
      </c>
      <c r="AB3" s="1">
        <f>COUNTIF(Z3:Z17,"&gt;8")</f>
        <v>5</v>
      </c>
      <c r="AC3" s="43">
        <f>AB3/$B$17</f>
        <v>0.3333333333333333</v>
      </c>
    </row>
    <row r="4" spans="1:29" ht="12.75">
      <c r="A4" s="3">
        <f aca="true" t="shared" si="2" ref="A4:A17">Y4</f>
        <v>7.5</v>
      </c>
      <c r="B4" s="2">
        <v>2</v>
      </c>
      <c r="C4" s="2" t="s">
        <v>134</v>
      </c>
      <c r="D4" s="118" t="s">
        <v>87</v>
      </c>
      <c r="E4" s="71"/>
      <c r="F4" s="268">
        <v>6</v>
      </c>
      <c r="G4" s="73"/>
      <c r="H4" s="72">
        <v>8</v>
      </c>
      <c r="I4" s="97"/>
      <c r="J4" s="72">
        <v>7</v>
      </c>
      <c r="K4" s="73"/>
      <c r="L4" s="124">
        <v>7</v>
      </c>
      <c r="M4" s="229">
        <v>8</v>
      </c>
      <c r="N4" s="89">
        <v>7</v>
      </c>
      <c r="O4" s="229"/>
      <c r="P4" s="97"/>
      <c r="Q4" s="268">
        <v>7</v>
      </c>
      <c r="R4" s="73" t="s">
        <v>131</v>
      </c>
      <c r="S4" s="124">
        <v>9</v>
      </c>
      <c r="T4" s="73"/>
      <c r="U4" s="124">
        <v>8</v>
      </c>
      <c r="V4" s="73"/>
      <c r="W4" s="89"/>
      <c r="X4" s="72">
        <v>8</v>
      </c>
      <c r="Y4" s="77">
        <f t="shared" si="0"/>
        <v>7.5</v>
      </c>
      <c r="Z4" s="36">
        <f t="shared" si="1"/>
        <v>8</v>
      </c>
      <c r="AA4" s="1" t="s">
        <v>31</v>
      </c>
      <c r="AB4" s="44">
        <f>COUNTIF(Z3:Z17,7)+COUNTIF(Z3:Z17,8)</f>
        <v>10</v>
      </c>
      <c r="AC4" s="43">
        <f>AB4/$B$17</f>
        <v>0.6666666666666666</v>
      </c>
    </row>
    <row r="5" spans="1:29" ht="12.75">
      <c r="A5" s="3">
        <f t="shared" si="2"/>
        <v>8.7</v>
      </c>
      <c r="B5" s="2">
        <v>3</v>
      </c>
      <c r="C5" s="2" t="s">
        <v>135</v>
      </c>
      <c r="D5" s="118" t="s">
        <v>106</v>
      </c>
      <c r="E5" s="71"/>
      <c r="F5" s="124">
        <v>8</v>
      </c>
      <c r="G5" s="73"/>
      <c r="H5" s="72">
        <v>9</v>
      </c>
      <c r="I5" s="97"/>
      <c r="J5" s="72">
        <v>8</v>
      </c>
      <c r="K5" s="73"/>
      <c r="L5" s="268">
        <v>8</v>
      </c>
      <c r="M5" s="291">
        <v>9</v>
      </c>
      <c r="N5" s="89">
        <v>10</v>
      </c>
      <c r="O5" s="229"/>
      <c r="P5" s="97"/>
      <c r="Q5" s="124">
        <v>9</v>
      </c>
      <c r="R5" s="73"/>
      <c r="S5" s="124">
        <v>9</v>
      </c>
      <c r="T5" s="73"/>
      <c r="U5" s="124">
        <v>8</v>
      </c>
      <c r="V5" s="73"/>
      <c r="W5" s="89"/>
      <c r="X5" s="72">
        <v>9</v>
      </c>
      <c r="Y5" s="77">
        <f t="shared" si="0"/>
        <v>8.7</v>
      </c>
      <c r="Z5" s="36">
        <f t="shared" si="1"/>
        <v>9</v>
      </c>
      <c r="AA5" s="1" t="s">
        <v>32</v>
      </c>
      <c r="AB5" s="44">
        <f>COUNTIF(Z3:Z17,4)+COUNTIF(Z3:Z17,5)+COUNTIF(Z3:Z17,6)</f>
        <v>0</v>
      </c>
      <c r="AC5" s="43">
        <f>AB5/$B$17</f>
        <v>0</v>
      </c>
    </row>
    <row r="6" spans="1:29" ht="12.75">
      <c r="A6" s="3">
        <f t="shared" si="2"/>
        <v>8.9</v>
      </c>
      <c r="B6" s="2">
        <v>4</v>
      </c>
      <c r="C6" s="2" t="s">
        <v>136</v>
      </c>
      <c r="D6" s="118" t="s">
        <v>106</v>
      </c>
      <c r="E6" s="73"/>
      <c r="F6" s="124">
        <v>8</v>
      </c>
      <c r="G6" s="73"/>
      <c r="H6" s="72">
        <v>9</v>
      </c>
      <c r="I6" s="97" t="s">
        <v>131</v>
      </c>
      <c r="J6" s="72">
        <v>10</v>
      </c>
      <c r="K6" s="73"/>
      <c r="L6" s="124">
        <v>8</v>
      </c>
      <c r="M6" s="229">
        <v>9</v>
      </c>
      <c r="N6" s="89">
        <v>10</v>
      </c>
      <c r="O6" s="229"/>
      <c r="P6" s="97"/>
      <c r="Q6" s="268">
        <v>9</v>
      </c>
      <c r="R6" s="73"/>
      <c r="S6" s="124">
        <v>9</v>
      </c>
      <c r="T6" s="73"/>
      <c r="U6" s="124">
        <v>8</v>
      </c>
      <c r="V6" s="73"/>
      <c r="W6" s="89"/>
      <c r="X6" s="72">
        <v>9</v>
      </c>
      <c r="Y6" s="77">
        <f t="shared" si="0"/>
        <v>8.9</v>
      </c>
      <c r="Z6" s="36">
        <f t="shared" si="1"/>
        <v>9</v>
      </c>
      <c r="AA6" s="1" t="s">
        <v>33</v>
      </c>
      <c r="AB6" s="1">
        <f>COUNTIF(Z3:Z17,"&lt;4")</f>
        <v>0</v>
      </c>
      <c r="AC6" s="43">
        <f>AB6/$B$17</f>
        <v>0</v>
      </c>
    </row>
    <row r="7" spans="1:29" ht="12.75">
      <c r="A7" s="3">
        <f t="shared" si="2"/>
        <v>6.8</v>
      </c>
      <c r="B7" s="2">
        <v>5</v>
      </c>
      <c r="C7" s="2" t="s">
        <v>137</v>
      </c>
      <c r="D7" s="118" t="s">
        <v>90</v>
      </c>
      <c r="E7" s="73"/>
      <c r="F7" s="124">
        <v>9</v>
      </c>
      <c r="G7" s="73"/>
      <c r="H7" s="72">
        <v>9</v>
      </c>
      <c r="I7" s="97"/>
      <c r="J7" s="80">
        <v>8</v>
      </c>
      <c r="K7" s="73"/>
      <c r="L7" s="268">
        <v>8</v>
      </c>
      <c r="M7" s="291">
        <v>6</v>
      </c>
      <c r="N7" s="89">
        <v>9</v>
      </c>
      <c r="O7" s="229"/>
      <c r="P7" s="97"/>
      <c r="Q7" s="394">
        <v>4</v>
      </c>
      <c r="R7" s="73"/>
      <c r="S7" s="409">
        <v>4</v>
      </c>
      <c r="T7" s="73"/>
      <c r="U7" s="124">
        <v>5</v>
      </c>
      <c r="V7" s="73"/>
      <c r="W7" s="89"/>
      <c r="X7" s="72">
        <v>6</v>
      </c>
      <c r="Y7" s="77">
        <f t="shared" si="0"/>
        <v>6.8</v>
      </c>
      <c r="Z7" s="36">
        <f t="shared" si="1"/>
        <v>7</v>
      </c>
      <c r="AA7" s="45" t="s">
        <v>34</v>
      </c>
      <c r="AB7" s="1">
        <f>B17-SUM(AB3:AB6)</f>
        <v>0</v>
      </c>
      <c r="AC7" s="43">
        <f>AB7/B17</f>
        <v>0</v>
      </c>
    </row>
    <row r="8" spans="1:26" ht="12.75">
      <c r="A8" s="3">
        <f t="shared" si="2"/>
        <v>9.8</v>
      </c>
      <c r="B8" s="2">
        <v>6</v>
      </c>
      <c r="C8" s="2" t="s">
        <v>138</v>
      </c>
      <c r="D8" s="118" t="s">
        <v>98</v>
      </c>
      <c r="E8" s="73"/>
      <c r="F8" s="124">
        <v>10</v>
      </c>
      <c r="G8" s="73"/>
      <c r="H8" s="72">
        <v>10</v>
      </c>
      <c r="I8" s="97"/>
      <c r="J8" s="72">
        <v>10</v>
      </c>
      <c r="K8" s="73"/>
      <c r="L8" s="124">
        <v>10</v>
      </c>
      <c r="M8" s="229">
        <v>9</v>
      </c>
      <c r="N8" s="89">
        <v>9</v>
      </c>
      <c r="O8" s="229"/>
      <c r="P8" s="97"/>
      <c r="Q8" s="124">
        <v>10</v>
      </c>
      <c r="R8" s="73"/>
      <c r="S8" s="124">
        <v>10</v>
      </c>
      <c r="T8" s="73"/>
      <c r="U8" s="124">
        <v>10</v>
      </c>
      <c r="V8" s="73"/>
      <c r="W8" s="89"/>
      <c r="X8" s="72">
        <v>10</v>
      </c>
      <c r="Y8" s="77">
        <f t="shared" si="0"/>
        <v>9.8</v>
      </c>
      <c r="Z8" s="8">
        <f t="shared" si="1"/>
        <v>10</v>
      </c>
    </row>
    <row r="9" spans="1:26" ht="12.75">
      <c r="A9" s="3">
        <f t="shared" si="2"/>
        <v>8.5</v>
      </c>
      <c r="B9" s="2">
        <v>7</v>
      </c>
      <c r="C9" s="2" t="s">
        <v>139</v>
      </c>
      <c r="D9" s="118" t="s">
        <v>96</v>
      </c>
      <c r="E9" s="73"/>
      <c r="F9" s="93">
        <v>8</v>
      </c>
      <c r="G9" s="71"/>
      <c r="H9" s="80">
        <v>9</v>
      </c>
      <c r="I9" s="97"/>
      <c r="J9" s="80">
        <v>10</v>
      </c>
      <c r="K9" s="73"/>
      <c r="L9" s="124">
        <v>10</v>
      </c>
      <c r="M9" s="229">
        <v>8</v>
      </c>
      <c r="N9" s="90">
        <v>8</v>
      </c>
      <c r="O9" s="82"/>
      <c r="P9" s="97"/>
      <c r="Q9" s="268">
        <v>7</v>
      </c>
      <c r="R9" s="73"/>
      <c r="S9" s="268">
        <v>7</v>
      </c>
      <c r="T9" s="73"/>
      <c r="U9" s="124">
        <v>9</v>
      </c>
      <c r="V9" s="73"/>
      <c r="W9" s="89"/>
      <c r="X9" s="72">
        <v>9</v>
      </c>
      <c r="Y9" s="77">
        <f t="shared" si="0"/>
        <v>8.5</v>
      </c>
      <c r="Z9" s="8">
        <f t="shared" si="1"/>
        <v>9</v>
      </c>
    </row>
    <row r="10" spans="1:26" ht="12.75">
      <c r="A10" s="3">
        <f t="shared" si="2"/>
        <v>7.7</v>
      </c>
      <c r="B10" s="2">
        <v>8</v>
      </c>
      <c r="C10" s="2" t="s">
        <v>140</v>
      </c>
      <c r="D10" s="118" t="s">
        <v>88</v>
      </c>
      <c r="E10" s="71"/>
      <c r="F10" s="124">
        <v>9</v>
      </c>
      <c r="G10" s="73"/>
      <c r="H10" s="72">
        <v>9</v>
      </c>
      <c r="I10" s="97"/>
      <c r="J10" s="72">
        <v>7</v>
      </c>
      <c r="K10" s="73"/>
      <c r="L10" s="124">
        <v>7</v>
      </c>
      <c r="M10" s="229">
        <v>6</v>
      </c>
      <c r="N10" s="89">
        <v>9</v>
      </c>
      <c r="O10" s="229"/>
      <c r="P10" s="97"/>
      <c r="Q10" s="268">
        <v>9</v>
      </c>
      <c r="R10" s="73"/>
      <c r="S10" s="268">
        <v>6</v>
      </c>
      <c r="T10" s="73"/>
      <c r="U10" s="124">
        <v>8</v>
      </c>
      <c r="V10" s="73"/>
      <c r="W10" s="89"/>
      <c r="X10" s="72">
        <v>7</v>
      </c>
      <c r="Y10" s="77">
        <f t="shared" si="0"/>
        <v>7.7</v>
      </c>
      <c r="Z10" s="8">
        <f t="shared" si="1"/>
        <v>8</v>
      </c>
    </row>
    <row r="11" spans="1:26" ht="12.75">
      <c r="A11" s="3">
        <f t="shared" si="2"/>
        <v>7.1</v>
      </c>
      <c r="B11" s="2">
        <v>9</v>
      </c>
      <c r="C11" s="2" t="s">
        <v>141</v>
      </c>
      <c r="D11" s="118" t="s">
        <v>97</v>
      </c>
      <c r="E11" s="71"/>
      <c r="F11" s="124">
        <v>8</v>
      </c>
      <c r="G11" s="73"/>
      <c r="H11" s="72">
        <v>9</v>
      </c>
      <c r="I11" s="97"/>
      <c r="J11" s="72">
        <v>7</v>
      </c>
      <c r="K11" s="73"/>
      <c r="L11" s="268">
        <v>8</v>
      </c>
      <c r="M11" s="291">
        <v>8</v>
      </c>
      <c r="N11" s="89">
        <v>8</v>
      </c>
      <c r="O11" s="229"/>
      <c r="P11" s="97"/>
      <c r="Q11" s="268">
        <v>7</v>
      </c>
      <c r="R11" s="73"/>
      <c r="S11" s="268">
        <v>4</v>
      </c>
      <c r="T11" s="73"/>
      <c r="U11" s="124">
        <v>6</v>
      </c>
      <c r="V11" s="73"/>
      <c r="W11" s="89"/>
      <c r="X11" s="72">
        <v>6</v>
      </c>
      <c r="Y11" s="77">
        <f t="shared" si="0"/>
        <v>7.1</v>
      </c>
      <c r="Z11" s="8">
        <f t="shared" si="1"/>
        <v>7</v>
      </c>
    </row>
    <row r="12" spans="1:26" ht="12.75">
      <c r="A12" s="3">
        <f t="shared" si="2"/>
        <v>7.6</v>
      </c>
      <c r="B12" s="2">
        <v>10</v>
      </c>
      <c r="C12" s="2" t="s">
        <v>142</v>
      </c>
      <c r="D12" s="118" t="s">
        <v>99</v>
      </c>
      <c r="E12" s="69"/>
      <c r="F12" s="268">
        <v>7</v>
      </c>
      <c r="G12" s="73"/>
      <c r="H12" s="72">
        <v>8</v>
      </c>
      <c r="I12" s="95"/>
      <c r="J12" s="70">
        <v>10</v>
      </c>
      <c r="K12" s="74"/>
      <c r="L12" s="271">
        <v>7</v>
      </c>
      <c r="M12" s="291">
        <v>7</v>
      </c>
      <c r="N12" s="87">
        <v>9</v>
      </c>
      <c r="O12" s="246"/>
      <c r="P12" s="97"/>
      <c r="Q12" s="268">
        <v>6</v>
      </c>
      <c r="R12" s="73" t="s">
        <v>131</v>
      </c>
      <c r="S12" s="268">
        <v>7</v>
      </c>
      <c r="T12" s="73"/>
      <c r="U12" s="124">
        <v>8</v>
      </c>
      <c r="V12" s="73"/>
      <c r="W12" s="89"/>
      <c r="X12" s="72">
        <v>7</v>
      </c>
      <c r="Y12" s="77">
        <f t="shared" si="0"/>
        <v>7.6</v>
      </c>
      <c r="Z12" s="8">
        <f t="shared" si="1"/>
        <v>8</v>
      </c>
    </row>
    <row r="13" spans="1:31" ht="12.75">
      <c r="A13" s="3">
        <f t="shared" si="2"/>
        <v>8</v>
      </c>
      <c r="B13" s="2">
        <v>11</v>
      </c>
      <c r="C13" s="2" t="s">
        <v>146</v>
      </c>
      <c r="D13" s="118" t="s">
        <v>89</v>
      </c>
      <c r="E13" s="73"/>
      <c r="F13" s="124">
        <v>9</v>
      </c>
      <c r="G13" s="73"/>
      <c r="H13" s="72">
        <v>8</v>
      </c>
      <c r="I13" s="98"/>
      <c r="J13" s="72">
        <v>9</v>
      </c>
      <c r="K13" s="73"/>
      <c r="L13" s="124">
        <v>7</v>
      </c>
      <c r="M13" s="229">
        <v>6</v>
      </c>
      <c r="N13" s="89">
        <v>10</v>
      </c>
      <c r="O13" s="229"/>
      <c r="P13" s="97"/>
      <c r="Q13" s="268">
        <v>8</v>
      </c>
      <c r="R13" s="73"/>
      <c r="S13" s="268">
        <v>6</v>
      </c>
      <c r="T13" s="73"/>
      <c r="U13" s="268">
        <v>9</v>
      </c>
      <c r="V13" s="267"/>
      <c r="W13" s="295"/>
      <c r="X13" s="72">
        <v>8</v>
      </c>
      <c r="Y13" s="77">
        <f t="shared" si="0"/>
        <v>8</v>
      </c>
      <c r="Z13" s="8">
        <f t="shared" si="1"/>
        <v>8</v>
      </c>
      <c r="AC13" s="3"/>
      <c r="AD13" s="3"/>
      <c r="AE13" s="3"/>
    </row>
    <row r="14" spans="1:30" ht="12.75">
      <c r="A14" s="3">
        <f t="shared" si="2"/>
        <v>6.5</v>
      </c>
      <c r="B14" s="2">
        <v>12</v>
      </c>
      <c r="C14" s="2" t="s">
        <v>147</v>
      </c>
      <c r="D14" s="118" t="s">
        <v>93</v>
      </c>
      <c r="E14" s="73"/>
      <c r="F14" s="93">
        <v>9</v>
      </c>
      <c r="G14" s="71"/>
      <c r="H14" s="80">
        <v>7</v>
      </c>
      <c r="I14" s="97"/>
      <c r="J14" s="80">
        <v>5</v>
      </c>
      <c r="K14" s="73"/>
      <c r="L14" s="93">
        <v>4</v>
      </c>
      <c r="M14" s="229">
        <v>7</v>
      </c>
      <c r="N14" s="89">
        <v>6</v>
      </c>
      <c r="O14" s="229"/>
      <c r="P14" s="97"/>
      <c r="Q14" s="124">
        <v>7</v>
      </c>
      <c r="R14" s="73"/>
      <c r="S14" s="124">
        <v>5</v>
      </c>
      <c r="T14" s="73"/>
      <c r="U14" s="124">
        <v>7</v>
      </c>
      <c r="V14" s="73"/>
      <c r="W14" s="89"/>
      <c r="X14" s="72">
        <v>8</v>
      </c>
      <c r="Y14" s="77">
        <f t="shared" si="0"/>
        <v>6.5</v>
      </c>
      <c r="Z14" s="8">
        <f t="shared" si="1"/>
        <v>7</v>
      </c>
      <c r="AC14" s="3"/>
      <c r="AD14" s="3"/>
    </row>
    <row r="15" spans="1:30" ht="12.75">
      <c r="A15" s="3">
        <f t="shared" si="2"/>
        <v>6.5</v>
      </c>
      <c r="B15" s="2">
        <v>13</v>
      </c>
      <c r="C15" s="2" t="s">
        <v>145</v>
      </c>
      <c r="D15" s="118" t="s">
        <v>93</v>
      </c>
      <c r="E15" s="73"/>
      <c r="F15" s="124">
        <v>9</v>
      </c>
      <c r="G15" s="73"/>
      <c r="H15" s="72">
        <v>7</v>
      </c>
      <c r="I15" s="97"/>
      <c r="J15" s="72">
        <v>5</v>
      </c>
      <c r="K15" s="73"/>
      <c r="L15" s="124">
        <v>4</v>
      </c>
      <c r="M15" s="229">
        <v>7</v>
      </c>
      <c r="N15" s="89">
        <v>6</v>
      </c>
      <c r="O15" s="229"/>
      <c r="P15" s="97"/>
      <c r="Q15" s="124">
        <v>7</v>
      </c>
      <c r="R15" s="73"/>
      <c r="S15" s="124">
        <v>5</v>
      </c>
      <c r="T15" s="73"/>
      <c r="U15" s="124">
        <v>7</v>
      </c>
      <c r="V15" s="73"/>
      <c r="W15" s="89"/>
      <c r="X15" s="72">
        <v>8</v>
      </c>
      <c r="Y15" s="77">
        <f t="shared" si="0"/>
        <v>6.5</v>
      </c>
      <c r="Z15" s="8">
        <f t="shared" si="1"/>
        <v>7</v>
      </c>
      <c r="AC15" s="3"/>
      <c r="AD15" s="3"/>
    </row>
    <row r="16" spans="1:30" ht="12.75">
      <c r="A16" s="3">
        <f t="shared" si="2"/>
        <v>7.6</v>
      </c>
      <c r="B16" s="37">
        <v>14</v>
      </c>
      <c r="C16" s="2" t="s">
        <v>148</v>
      </c>
      <c r="D16" s="164" t="s">
        <v>87</v>
      </c>
      <c r="E16" s="73" t="s">
        <v>131</v>
      </c>
      <c r="F16" s="93">
        <v>6</v>
      </c>
      <c r="G16" s="73" t="s">
        <v>131</v>
      </c>
      <c r="H16" s="72">
        <v>8</v>
      </c>
      <c r="I16" s="95"/>
      <c r="J16" s="70">
        <v>7</v>
      </c>
      <c r="K16" s="74"/>
      <c r="L16" s="102">
        <v>7</v>
      </c>
      <c r="M16" s="82">
        <v>8</v>
      </c>
      <c r="N16" s="89">
        <v>7</v>
      </c>
      <c r="O16" s="229"/>
      <c r="P16" s="97"/>
      <c r="Q16" s="268">
        <v>7</v>
      </c>
      <c r="R16" s="73"/>
      <c r="S16" s="124">
        <v>9</v>
      </c>
      <c r="T16" s="73"/>
      <c r="U16" s="124">
        <v>8</v>
      </c>
      <c r="V16" s="73"/>
      <c r="W16" s="89"/>
      <c r="X16" s="72">
        <v>9</v>
      </c>
      <c r="Y16" s="77">
        <f t="shared" si="0"/>
        <v>7.6</v>
      </c>
      <c r="Z16" s="8">
        <f t="shared" si="1"/>
        <v>8</v>
      </c>
      <c r="AC16" s="3"/>
      <c r="AD16" s="3"/>
    </row>
    <row r="17" spans="1:30" ht="13.5" thickBot="1">
      <c r="A17" s="3">
        <f t="shared" si="2"/>
        <v>8.1</v>
      </c>
      <c r="B17" s="2">
        <v>15</v>
      </c>
      <c r="C17" s="2" t="s">
        <v>149</v>
      </c>
      <c r="D17" s="118" t="s">
        <v>105</v>
      </c>
      <c r="E17" s="154"/>
      <c r="F17" s="343">
        <v>9</v>
      </c>
      <c r="G17" s="154"/>
      <c r="H17" s="191">
        <v>8</v>
      </c>
      <c r="I17" s="193"/>
      <c r="J17" s="339">
        <v>7</v>
      </c>
      <c r="K17" s="154"/>
      <c r="L17" s="292">
        <v>8</v>
      </c>
      <c r="M17" s="349">
        <v>8</v>
      </c>
      <c r="N17" s="348">
        <v>6</v>
      </c>
      <c r="O17" s="345"/>
      <c r="P17" s="193"/>
      <c r="Q17" s="400">
        <v>9</v>
      </c>
      <c r="R17" s="154"/>
      <c r="S17" s="343">
        <v>9</v>
      </c>
      <c r="T17" s="154"/>
      <c r="U17" s="343">
        <v>9</v>
      </c>
      <c r="V17" s="158"/>
      <c r="W17" s="369"/>
      <c r="X17" s="265">
        <v>8</v>
      </c>
      <c r="Y17" s="77">
        <f t="shared" si="0"/>
        <v>8.1</v>
      </c>
      <c r="Z17" s="8">
        <f t="shared" si="1"/>
        <v>8</v>
      </c>
      <c r="AC17" s="3"/>
      <c r="AD17" s="3"/>
    </row>
    <row r="18" spans="2:26" s="5" customFormat="1" ht="13.5" thickBot="1">
      <c r="B18" s="6"/>
      <c r="C18" s="428" t="s">
        <v>0</v>
      </c>
      <c r="D18" s="429"/>
      <c r="E18" s="161"/>
      <c r="F18" s="162">
        <f>AVERAGE(F3:F17)</f>
        <v>8.333333333333334</v>
      </c>
      <c r="G18" s="161"/>
      <c r="H18" s="162"/>
      <c r="I18" s="344"/>
      <c r="J18" s="162">
        <f>AVERAGE(J3:J17)</f>
        <v>8</v>
      </c>
      <c r="K18" s="344"/>
      <c r="L18" s="162">
        <f>AVERAGE(L3:L17)</f>
        <v>7.533333333333333</v>
      </c>
      <c r="M18" s="347">
        <f>AVERAGE(M3:M17)</f>
        <v>7.666666666666667</v>
      </c>
      <c r="N18" s="347">
        <f>AVERAGE(N3:N17)</f>
        <v>8.266666666666667</v>
      </c>
      <c r="O18" s="347"/>
      <c r="P18" s="344"/>
      <c r="Q18" s="162">
        <f>AVERAGE(Q3:Q17)</f>
        <v>7.666666666666667</v>
      </c>
      <c r="R18" s="344"/>
      <c r="S18" s="162">
        <f>AVERAGE(S3:S17)</f>
        <v>7.266666666666667</v>
      </c>
      <c r="T18" s="344"/>
      <c r="U18" s="162">
        <f>AVERAGE(U3:U17)</f>
        <v>7.933333333333334</v>
      </c>
      <c r="V18" s="344"/>
      <c r="W18" s="397"/>
      <c r="X18" s="162">
        <f>AVERAGE(X3:X17)</f>
        <v>8.133333333333333</v>
      </c>
      <c r="Y18" s="66">
        <f>AVERAGE(Y3:Y17)</f>
        <v>7.935151515151514</v>
      </c>
      <c r="Z18" s="11">
        <f>AVERAGE(Z3:Z17)</f>
        <v>8.2</v>
      </c>
    </row>
    <row r="19" spans="2:26" s="5" customFormat="1" ht="13.5" thickBot="1">
      <c r="B19" s="6"/>
      <c r="C19" s="7"/>
      <c r="D19" s="64"/>
      <c r="E19" s="424" t="s">
        <v>57</v>
      </c>
      <c r="F19" s="425"/>
      <c r="G19" s="421" t="s">
        <v>58</v>
      </c>
      <c r="H19" s="423"/>
      <c r="I19" s="449" t="s">
        <v>59</v>
      </c>
      <c r="J19" s="450"/>
      <c r="K19" s="451" t="s">
        <v>91</v>
      </c>
      <c r="L19" s="452"/>
      <c r="M19" s="157" t="s">
        <v>62</v>
      </c>
      <c r="N19" s="341" t="s">
        <v>60</v>
      </c>
      <c r="O19" s="346" t="s">
        <v>92</v>
      </c>
      <c r="P19" s="449" t="s">
        <v>79</v>
      </c>
      <c r="Q19" s="450"/>
      <c r="R19" s="451" t="s">
        <v>80</v>
      </c>
      <c r="S19" s="450"/>
      <c r="T19" s="451" t="s">
        <v>351</v>
      </c>
      <c r="U19" s="450"/>
      <c r="V19" s="453" t="s">
        <v>352</v>
      </c>
      <c r="W19" s="453"/>
      <c r="X19" s="453"/>
      <c r="Y19" s="270"/>
      <c r="Z19" s="159"/>
    </row>
    <row r="20" spans="2:26" ht="13.5" thickBot="1">
      <c r="B20" s="445" t="s">
        <v>35</v>
      </c>
      <c r="C20" s="445"/>
      <c r="D20" s="442"/>
      <c r="E20" s="421" t="s">
        <v>67</v>
      </c>
      <c r="F20" s="425"/>
      <c r="G20" s="425"/>
      <c r="H20" s="425"/>
      <c r="I20" s="425"/>
      <c r="J20" s="425"/>
      <c r="K20" s="425"/>
      <c r="L20" s="425"/>
      <c r="M20" s="425"/>
      <c r="N20" s="422"/>
      <c r="O20" s="340"/>
      <c r="P20" s="421" t="s">
        <v>118</v>
      </c>
      <c r="Q20" s="422"/>
      <c r="R20" s="422"/>
      <c r="S20" s="422"/>
      <c r="T20" s="422"/>
      <c r="U20" s="422"/>
      <c r="V20" s="422"/>
      <c r="W20" s="422"/>
      <c r="X20" s="423"/>
      <c r="Y20" s="208">
        <f>Z20/B17</f>
        <v>1</v>
      </c>
      <c r="Z20" s="36">
        <f>COUNTIF(Z3:Z17,"&gt;3")</f>
        <v>15</v>
      </c>
    </row>
    <row r="21" spans="2:26" ht="12.75">
      <c r="B21" s="442" t="s">
        <v>46</v>
      </c>
      <c r="C21" s="443"/>
      <c r="D21" s="444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1">
        <f>Z21/B17</f>
        <v>1</v>
      </c>
      <c r="Z21" s="8">
        <f>COUNTIF(Z3:Z17,"&gt;6")</f>
        <v>15</v>
      </c>
    </row>
    <row r="23" spans="3:4" ht="12.75">
      <c r="C23" s="22" t="s">
        <v>69</v>
      </c>
      <c r="D23" t="s">
        <v>154</v>
      </c>
    </row>
  </sheetData>
  <sheetProtection/>
  <mergeCells count="14">
    <mergeCell ref="T19:U19"/>
    <mergeCell ref="E20:N20"/>
    <mergeCell ref="K19:L19"/>
    <mergeCell ref="P20:X20"/>
    <mergeCell ref="R19:S19"/>
    <mergeCell ref="V19:X19"/>
    <mergeCell ref="P19:Q19"/>
    <mergeCell ref="B21:D21"/>
    <mergeCell ref="B20:D20"/>
    <mergeCell ref="C1:J1"/>
    <mergeCell ref="C18:D18"/>
    <mergeCell ref="I19:J19"/>
    <mergeCell ref="E19:F19"/>
    <mergeCell ref="G19:H19"/>
  </mergeCells>
  <conditionalFormatting sqref="Z3:Z17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Y3:Y17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69"/>
  <sheetViews>
    <sheetView zoomScale="95" zoomScaleNormal="95" zoomScalePageLayoutView="0" workbookViewId="0" topLeftCell="B22">
      <selection activeCell="J60" sqref="J60"/>
    </sheetView>
  </sheetViews>
  <sheetFormatPr defaultColWidth="9.00390625" defaultRowHeight="12.75"/>
  <cols>
    <col min="1" max="1" width="5.125" style="0" hidden="1" customWidth="1"/>
    <col min="2" max="2" width="3.625" style="0" customWidth="1"/>
    <col min="3" max="3" width="20.125" style="0" customWidth="1"/>
    <col min="4" max="4" width="8.625" style="0" customWidth="1"/>
    <col min="5" max="5" width="4.125" style="0" customWidth="1"/>
    <col min="6" max="6" width="5.75390625" style="0" customWidth="1"/>
    <col min="7" max="7" width="6.00390625" style="0" customWidth="1"/>
    <col min="8" max="8" width="4.875" style="0" customWidth="1"/>
    <col min="9" max="9" width="5.25390625" style="0" customWidth="1"/>
    <col min="10" max="10" width="5.75390625" style="0" customWidth="1"/>
    <col min="11" max="11" width="5.625" style="0" customWidth="1"/>
    <col min="12" max="12" width="4.625" style="0" customWidth="1"/>
    <col min="13" max="13" width="3.25390625" style="0" customWidth="1"/>
    <col min="14" max="14" width="4.875" style="0" customWidth="1"/>
    <col min="15" max="15" width="4.75390625" style="0" customWidth="1"/>
    <col min="16" max="16" width="3.625" style="0" customWidth="1"/>
    <col min="17" max="17" width="3.25390625" style="0" customWidth="1"/>
    <col min="18" max="18" width="5.00390625" style="0" customWidth="1"/>
    <col min="19" max="19" width="5.25390625" style="0" customWidth="1"/>
    <col min="20" max="20" width="4.875" style="0" customWidth="1"/>
    <col min="21" max="21" width="4.75390625" style="0" customWidth="1"/>
    <col min="22" max="22" width="3.375" style="0" customWidth="1"/>
    <col min="23" max="23" width="4.875" style="0" customWidth="1"/>
    <col min="24" max="25" width="5.25390625" style="0" customWidth="1"/>
    <col min="26" max="26" width="5.625" style="0" customWidth="1"/>
    <col min="27" max="30" width="4.75390625" style="0" customWidth="1"/>
    <col min="31" max="31" width="5.25390625" style="14" customWidth="1"/>
    <col min="32" max="32" width="5.25390625" style="0" customWidth="1"/>
    <col min="33" max="33" width="4.875" style="0" customWidth="1"/>
    <col min="34" max="34" width="5.375" style="0" customWidth="1"/>
    <col min="35" max="35" width="9.125" style="3" customWidth="1"/>
    <col min="36" max="38" width="9.125" style="10" customWidth="1"/>
  </cols>
  <sheetData>
    <row r="1" spans="3:47" ht="13.5" thickBot="1">
      <c r="C1" s="455" t="s">
        <v>201</v>
      </c>
      <c r="D1" s="455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5"/>
      <c r="P1" s="455"/>
      <c r="Q1" s="455"/>
      <c r="R1" s="455"/>
      <c r="S1" s="47"/>
      <c r="T1" s="47"/>
      <c r="U1" s="47"/>
      <c r="V1" s="47"/>
      <c r="W1" s="33"/>
      <c r="X1" s="33"/>
      <c r="Y1" s="33"/>
      <c r="Z1" s="33"/>
      <c r="AA1" s="33"/>
      <c r="AB1" s="33"/>
      <c r="AC1" s="33"/>
      <c r="AD1" s="33"/>
      <c r="AE1" s="33"/>
      <c r="AF1" s="52"/>
      <c r="AG1" s="52"/>
      <c r="AH1" s="52"/>
      <c r="AI1" s="33"/>
      <c r="AJ1" s="33"/>
      <c r="AK1" s="33"/>
      <c r="AL1" s="33"/>
      <c r="AM1" s="33"/>
      <c r="AN1" s="33"/>
      <c r="AO1" s="33"/>
      <c r="AP1" s="53"/>
      <c r="AQ1" s="54"/>
      <c r="AT1" s="14"/>
      <c r="AU1" s="15"/>
    </row>
    <row r="2" spans="2:43" ht="16.5" customHeight="1" thickBot="1">
      <c r="B2" s="55" t="s">
        <v>65</v>
      </c>
      <c r="C2" s="56" t="s">
        <v>26</v>
      </c>
      <c r="D2" s="57" t="s">
        <v>66</v>
      </c>
      <c r="E2" s="314"/>
      <c r="F2" s="314">
        <v>43875</v>
      </c>
      <c r="G2" s="328">
        <v>43875</v>
      </c>
      <c r="H2" s="337"/>
      <c r="I2" s="313">
        <v>43878</v>
      </c>
      <c r="J2" s="315">
        <v>43881</v>
      </c>
      <c r="K2" s="337">
        <v>43895</v>
      </c>
      <c r="L2" s="326">
        <v>43923</v>
      </c>
      <c r="M2" s="326"/>
      <c r="N2" s="315">
        <v>43925</v>
      </c>
      <c r="O2" s="316">
        <v>43927</v>
      </c>
      <c r="P2" s="376"/>
      <c r="Q2" s="376"/>
      <c r="R2" s="327">
        <v>43930</v>
      </c>
      <c r="S2" s="316">
        <v>43934</v>
      </c>
      <c r="T2" s="317">
        <v>43965</v>
      </c>
      <c r="U2" s="326">
        <v>43965</v>
      </c>
      <c r="V2" s="326"/>
      <c r="W2" s="314">
        <v>43969</v>
      </c>
      <c r="X2" s="328">
        <v>43972</v>
      </c>
      <c r="Y2" s="326"/>
      <c r="Z2" s="314">
        <v>43973</v>
      </c>
      <c r="AA2" s="328">
        <v>43986</v>
      </c>
      <c r="AB2" s="314">
        <v>43997</v>
      </c>
      <c r="AC2" s="328">
        <v>43994</v>
      </c>
      <c r="AD2" s="315">
        <v>44001</v>
      </c>
      <c r="AE2" s="318">
        <v>44006</v>
      </c>
      <c r="AF2" s="319">
        <v>44004</v>
      </c>
      <c r="AG2" s="376">
        <v>44007</v>
      </c>
      <c r="AH2" s="317">
        <v>44013</v>
      </c>
      <c r="AI2" s="58" t="s">
        <v>24</v>
      </c>
      <c r="AJ2" s="59" t="s">
        <v>84</v>
      </c>
      <c r="AK2" s="126" t="s">
        <v>85</v>
      </c>
      <c r="AL2" s="126" t="s">
        <v>117</v>
      </c>
      <c r="AM2" s="45" t="s">
        <v>30</v>
      </c>
      <c r="AN2" s="1">
        <f>B16-SUM(AN3:AN5)</f>
        <v>1</v>
      </c>
      <c r="AO2" s="43">
        <f>AN2/$B$16</f>
        <v>0.07142857142857142</v>
      </c>
      <c r="AP2" s="33"/>
      <c r="AQ2" s="33"/>
    </row>
    <row r="3" spans="1:41" ht="12.75">
      <c r="A3" s="3">
        <f aca="true" t="shared" si="0" ref="A3:A16">AI3</f>
        <v>6.142857142857143</v>
      </c>
      <c r="B3" s="51">
        <v>1</v>
      </c>
      <c r="C3" s="396" t="s">
        <v>245</v>
      </c>
      <c r="D3" s="152" t="s">
        <v>87</v>
      </c>
      <c r="E3" s="283"/>
      <c r="F3" s="272">
        <v>4</v>
      </c>
      <c r="G3" s="278">
        <v>10</v>
      </c>
      <c r="H3" s="278"/>
      <c r="I3" s="301">
        <v>1</v>
      </c>
      <c r="J3" s="272">
        <v>6</v>
      </c>
      <c r="K3" s="278">
        <v>1</v>
      </c>
      <c r="L3" s="356">
        <v>7</v>
      </c>
      <c r="M3" s="356"/>
      <c r="N3" s="320">
        <v>7</v>
      </c>
      <c r="O3" s="283">
        <v>7</v>
      </c>
      <c r="P3" s="356">
        <v>1</v>
      </c>
      <c r="Q3" s="356"/>
      <c r="R3" s="302">
        <v>7</v>
      </c>
      <c r="S3" s="286"/>
      <c r="T3" s="266">
        <v>4</v>
      </c>
      <c r="U3" s="283">
        <v>8</v>
      </c>
      <c r="V3" s="301"/>
      <c r="W3" s="272">
        <v>7</v>
      </c>
      <c r="X3" s="278">
        <v>10</v>
      </c>
      <c r="Y3" s="356"/>
      <c r="Z3" s="302">
        <v>4</v>
      </c>
      <c r="AA3" s="283"/>
      <c r="AB3" s="302">
        <v>8</v>
      </c>
      <c r="AC3" s="283">
        <v>7</v>
      </c>
      <c r="AD3" s="272">
        <v>9</v>
      </c>
      <c r="AE3" s="329">
        <v>4</v>
      </c>
      <c r="AF3" s="312">
        <v>10</v>
      </c>
      <c r="AG3" s="385"/>
      <c r="AH3" s="320">
        <v>7</v>
      </c>
      <c r="AI3" s="77">
        <f>AVERAGE(E3:AH3)</f>
        <v>6.142857142857143</v>
      </c>
      <c r="AJ3" s="8">
        <f aca="true" t="shared" si="1" ref="AJ3:AJ16">ROUND(AI3,0)</f>
        <v>6</v>
      </c>
      <c r="AK3" s="8">
        <v>6</v>
      </c>
      <c r="AL3" s="8">
        <f>AVERAGE(AJ3:AK3)</f>
        <v>6</v>
      </c>
      <c r="AM3" s="20" t="s">
        <v>31</v>
      </c>
      <c r="AN3" s="44">
        <f>COUNTIF(AJ3:AJ16,7)+COUNTIF(AJ3:AJ16,8)</f>
        <v>4</v>
      </c>
      <c r="AO3" s="43">
        <f>AN3/$B$16</f>
        <v>0.2857142857142857</v>
      </c>
    </row>
    <row r="4" spans="1:41" ht="12.75">
      <c r="A4" s="3">
        <f t="shared" si="0"/>
        <v>6.944444444444445</v>
      </c>
      <c r="B4" s="51">
        <v>2</v>
      </c>
      <c r="C4" s="396" t="s">
        <v>246</v>
      </c>
      <c r="D4" s="152" t="s">
        <v>95</v>
      </c>
      <c r="E4" s="207"/>
      <c r="F4" s="206">
        <v>5</v>
      </c>
      <c r="G4" s="275">
        <v>9</v>
      </c>
      <c r="H4" s="275"/>
      <c r="I4" s="287"/>
      <c r="J4" s="206">
        <v>4</v>
      </c>
      <c r="K4" s="275">
        <v>9</v>
      </c>
      <c r="L4" s="223"/>
      <c r="M4" s="223"/>
      <c r="N4" s="206">
        <v>7</v>
      </c>
      <c r="O4" s="286">
        <v>9</v>
      </c>
      <c r="P4" s="298"/>
      <c r="Q4" s="298"/>
      <c r="R4" s="266">
        <v>6</v>
      </c>
      <c r="S4" s="207"/>
      <c r="T4" s="220">
        <v>5</v>
      </c>
      <c r="U4" s="207">
        <v>8</v>
      </c>
      <c r="V4" s="287"/>
      <c r="W4" s="206">
        <v>6</v>
      </c>
      <c r="X4" s="275">
        <v>7</v>
      </c>
      <c r="Y4" s="223"/>
      <c r="Z4" s="220">
        <v>7</v>
      </c>
      <c r="AA4" s="207"/>
      <c r="AB4" s="220">
        <v>6</v>
      </c>
      <c r="AC4" s="207">
        <v>9</v>
      </c>
      <c r="AD4" s="206">
        <v>4</v>
      </c>
      <c r="AE4" s="225">
        <v>10</v>
      </c>
      <c r="AF4" s="286">
        <v>8</v>
      </c>
      <c r="AG4" s="298"/>
      <c r="AH4" s="232">
        <v>6</v>
      </c>
      <c r="AI4" s="77">
        <f aca="true" t="shared" si="2" ref="AI4:AI16">AVERAGE(E4:AH4)</f>
        <v>6.944444444444445</v>
      </c>
      <c r="AJ4" s="8">
        <f t="shared" si="1"/>
        <v>7</v>
      </c>
      <c r="AK4" s="8">
        <v>7</v>
      </c>
      <c r="AL4" s="8">
        <f aca="true" t="shared" si="3" ref="AL4:AL16">AVERAGE(AJ4:AK4)</f>
        <v>7</v>
      </c>
      <c r="AM4" s="20" t="s">
        <v>32</v>
      </c>
      <c r="AN4" s="44">
        <f>COUNTIF(AJ3:AJ16,4)+COUNTIF(AJ3:AJ16,5)+COUNTIF(AJ3:AJ16,6)</f>
        <v>9</v>
      </c>
      <c r="AO4" s="43">
        <f>AN4/$B$16</f>
        <v>0.6428571428571429</v>
      </c>
    </row>
    <row r="5" spans="1:41" ht="12.75">
      <c r="A5" s="3">
        <f t="shared" si="0"/>
        <v>9.055555555555555</v>
      </c>
      <c r="B5" s="51">
        <v>3</v>
      </c>
      <c r="C5" s="396" t="s">
        <v>247</v>
      </c>
      <c r="D5" s="152" t="s">
        <v>105</v>
      </c>
      <c r="E5" s="207"/>
      <c r="F5" s="206">
        <v>8</v>
      </c>
      <c r="G5" s="275">
        <v>10</v>
      </c>
      <c r="H5" s="275"/>
      <c r="I5" s="287"/>
      <c r="J5" s="206">
        <v>10</v>
      </c>
      <c r="K5" s="275">
        <v>10</v>
      </c>
      <c r="L5" s="223"/>
      <c r="M5" s="223"/>
      <c r="N5" s="206">
        <v>7</v>
      </c>
      <c r="O5" s="267">
        <v>10</v>
      </c>
      <c r="P5" s="295"/>
      <c r="Q5" s="295"/>
      <c r="R5" s="268">
        <v>10</v>
      </c>
      <c r="S5" s="267"/>
      <c r="T5" s="268">
        <v>7</v>
      </c>
      <c r="U5" s="267">
        <v>9</v>
      </c>
      <c r="V5" s="249"/>
      <c r="W5" s="206">
        <v>8</v>
      </c>
      <c r="X5" s="275">
        <v>10</v>
      </c>
      <c r="Y5" s="223"/>
      <c r="Z5" s="220">
        <v>9</v>
      </c>
      <c r="AA5" s="207"/>
      <c r="AB5" s="220">
        <v>8</v>
      </c>
      <c r="AC5" s="207">
        <v>10</v>
      </c>
      <c r="AD5" s="206">
        <v>9</v>
      </c>
      <c r="AE5" s="225">
        <v>9</v>
      </c>
      <c r="AF5" s="267">
        <v>10</v>
      </c>
      <c r="AG5" s="295"/>
      <c r="AH5" s="222">
        <v>9</v>
      </c>
      <c r="AI5" s="77">
        <f t="shared" si="2"/>
        <v>9.055555555555555</v>
      </c>
      <c r="AJ5" s="8">
        <f t="shared" si="1"/>
        <v>9</v>
      </c>
      <c r="AK5" s="8">
        <v>6</v>
      </c>
      <c r="AL5" s="8">
        <f t="shared" si="3"/>
        <v>7.5</v>
      </c>
      <c r="AM5" s="20" t="s">
        <v>33</v>
      </c>
      <c r="AN5" s="1">
        <f>COUNTIF(AJ3:AJ16,"&lt;4")</f>
        <v>0</v>
      </c>
      <c r="AO5" s="43">
        <f>AN5/$B$16</f>
        <v>0</v>
      </c>
    </row>
    <row r="6" spans="1:38" ht="12.75">
      <c r="A6" s="3">
        <f t="shared" si="0"/>
        <v>7.5</v>
      </c>
      <c r="B6" s="51">
        <v>4</v>
      </c>
      <c r="C6" s="396" t="s">
        <v>248</v>
      </c>
      <c r="D6" s="152" t="s">
        <v>90</v>
      </c>
      <c r="E6" s="207"/>
      <c r="F6" s="206">
        <v>7</v>
      </c>
      <c r="G6" s="275">
        <v>9</v>
      </c>
      <c r="H6" s="275"/>
      <c r="I6" s="287"/>
      <c r="J6" s="222">
        <v>9</v>
      </c>
      <c r="K6" s="275">
        <v>7</v>
      </c>
      <c r="L6" s="223"/>
      <c r="M6" s="223"/>
      <c r="N6" s="206">
        <v>8</v>
      </c>
      <c r="O6" s="267">
        <v>9</v>
      </c>
      <c r="P6" s="295"/>
      <c r="Q6" s="295"/>
      <c r="R6" s="220">
        <v>9</v>
      </c>
      <c r="S6" s="207"/>
      <c r="T6" s="220">
        <v>4</v>
      </c>
      <c r="U6" s="207">
        <v>8</v>
      </c>
      <c r="V6" s="287"/>
      <c r="W6" s="206">
        <v>6</v>
      </c>
      <c r="X6" s="275">
        <v>6</v>
      </c>
      <c r="Y6" s="223"/>
      <c r="Z6" s="220">
        <v>7</v>
      </c>
      <c r="AA6" s="207"/>
      <c r="AB6" s="220">
        <v>5</v>
      </c>
      <c r="AC6" s="207">
        <v>9</v>
      </c>
      <c r="AD6" s="206">
        <v>9</v>
      </c>
      <c r="AE6" s="291">
        <v>4</v>
      </c>
      <c r="AF6" s="267">
        <v>10</v>
      </c>
      <c r="AG6" s="295"/>
      <c r="AH6" s="206">
        <v>9</v>
      </c>
      <c r="AI6" s="77">
        <f t="shared" si="2"/>
        <v>7.5</v>
      </c>
      <c r="AJ6" s="8">
        <f t="shared" si="1"/>
        <v>8</v>
      </c>
      <c r="AK6" s="8">
        <v>6</v>
      </c>
      <c r="AL6" s="8">
        <f t="shared" si="3"/>
        <v>7</v>
      </c>
    </row>
    <row r="7" spans="1:39" ht="12.75">
      <c r="A7" s="3">
        <f t="shared" si="0"/>
        <v>3.6923076923076925</v>
      </c>
      <c r="B7" s="51">
        <v>5</v>
      </c>
      <c r="C7" s="37" t="s">
        <v>249</v>
      </c>
      <c r="D7" s="152" t="s">
        <v>97</v>
      </c>
      <c r="E7" s="207">
        <v>1</v>
      </c>
      <c r="F7" s="374">
        <v>4</v>
      </c>
      <c r="G7" s="275">
        <v>1</v>
      </c>
      <c r="H7" s="275">
        <v>7</v>
      </c>
      <c r="I7" s="287">
        <v>1</v>
      </c>
      <c r="J7" s="374">
        <v>4</v>
      </c>
      <c r="K7" s="275">
        <v>6</v>
      </c>
      <c r="L7" s="223"/>
      <c r="M7" s="223"/>
      <c r="N7" s="206">
        <v>4</v>
      </c>
      <c r="O7" s="321">
        <v>7</v>
      </c>
      <c r="P7" s="368"/>
      <c r="Q7" s="368">
        <v>1</v>
      </c>
      <c r="R7" s="266">
        <v>4</v>
      </c>
      <c r="S7" s="207">
        <v>1</v>
      </c>
      <c r="T7" s="220">
        <v>4</v>
      </c>
      <c r="U7" s="207">
        <v>8</v>
      </c>
      <c r="V7" s="287">
        <v>1</v>
      </c>
      <c r="W7" s="206">
        <v>4</v>
      </c>
      <c r="X7" s="275">
        <v>8</v>
      </c>
      <c r="Y7" s="223">
        <v>1</v>
      </c>
      <c r="Z7" s="220">
        <v>4</v>
      </c>
      <c r="AA7" s="267">
        <v>1</v>
      </c>
      <c r="AB7" s="220">
        <v>4</v>
      </c>
      <c r="AC7" s="370">
        <v>4</v>
      </c>
      <c r="AD7" s="206">
        <v>4</v>
      </c>
      <c r="AE7" s="291">
        <v>4</v>
      </c>
      <c r="AF7" s="416">
        <v>4</v>
      </c>
      <c r="AG7" s="368"/>
      <c r="AH7" s="232">
        <v>4</v>
      </c>
      <c r="AI7" s="77">
        <f t="shared" si="2"/>
        <v>3.6923076923076925</v>
      </c>
      <c r="AJ7" s="8">
        <f t="shared" si="1"/>
        <v>4</v>
      </c>
      <c r="AK7" s="8">
        <v>5</v>
      </c>
      <c r="AL7" s="8">
        <f t="shared" si="3"/>
        <v>4.5</v>
      </c>
      <c r="AM7" s="198"/>
    </row>
    <row r="8" spans="1:38" ht="12.75">
      <c r="A8" s="3">
        <f t="shared" si="0"/>
        <v>7.277777777777778</v>
      </c>
      <c r="B8" s="51">
        <v>6</v>
      </c>
      <c r="C8" s="396" t="s">
        <v>250</v>
      </c>
      <c r="D8" s="152" t="s">
        <v>98</v>
      </c>
      <c r="E8" s="207"/>
      <c r="F8" s="206">
        <v>6</v>
      </c>
      <c r="G8" s="275">
        <v>9</v>
      </c>
      <c r="H8" s="275"/>
      <c r="I8" s="287"/>
      <c r="J8" s="206">
        <v>8</v>
      </c>
      <c r="K8" s="275">
        <v>6</v>
      </c>
      <c r="L8" s="223"/>
      <c r="M8" s="223"/>
      <c r="N8" s="206">
        <v>7</v>
      </c>
      <c r="O8" s="267">
        <v>7</v>
      </c>
      <c r="P8" s="295"/>
      <c r="Q8" s="295"/>
      <c r="R8" s="220">
        <v>9</v>
      </c>
      <c r="S8" s="207"/>
      <c r="T8" s="220">
        <v>4</v>
      </c>
      <c r="U8" s="207">
        <v>9</v>
      </c>
      <c r="V8" s="287"/>
      <c r="W8" s="206">
        <v>4</v>
      </c>
      <c r="X8" s="275">
        <v>7</v>
      </c>
      <c r="Y8" s="223"/>
      <c r="Z8" s="220">
        <v>7</v>
      </c>
      <c r="AA8" s="207"/>
      <c r="AB8" s="220">
        <v>7</v>
      </c>
      <c r="AC8" s="207">
        <v>9</v>
      </c>
      <c r="AD8" s="206">
        <v>9</v>
      </c>
      <c r="AE8" s="291">
        <v>4</v>
      </c>
      <c r="AF8" s="267">
        <v>10</v>
      </c>
      <c r="AG8" s="295"/>
      <c r="AH8" s="206">
        <v>9</v>
      </c>
      <c r="AI8" s="77">
        <f t="shared" si="2"/>
        <v>7.277777777777778</v>
      </c>
      <c r="AJ8" s="8">
        <v>8</v>
      </c>
      <c r="AK8" s="8">
        <v>8</v>
      </c>
      <c r="AL8" s="8">
        <f t="shared" si="3"/>
        <v>8</v>
      </c>
    </row>
    <row r="9" spans="1:38" ht="12.75">
      <c r="A9" s="3">
        <f t="shared" si="0"/>
        <v>3.6923076923076925</v>
      </c>
      <c r="B9" s="51">
        <v>7</v>
      </c>
      <c r="C9" s="37" t="s">
        <v>251</v>
      </c>
      <c r="D9" s="152" t="s">
        <v>97</v>
      </c>
      <c r="E9" s="207">
        <v>1</v>
      </c>
      <c r="F9" s="374">
        <v>4</v>
      </c>
      <c r="G9" s="275">
        <v>1</v>
      </c>
      <c r="H9" s="275">
        <v>7</v>
      </c>
      <c r="I9" s="287">
        <v>1</v>
      </c>
      <c r="J9" s="374">
        <v>4</v>
      </c>
      <c r="K9" s="275">
        <v>7</v>
      </c>
      <c r="L9" s="223"/>
      <c r="M9" s="223"/>
      <c r="N9" s="206">
        <v>4</v>
      </c>
      <c r="O9" s="207">
        <v>7</v>
      </c>
      <c r="P9" s="223"/>
      <c r="Q9" s="223">
        <v>1</v>
      </c>
      <c r="R9" s="220">
        <v>4</v>
      </c>
      <c r="S9" s="207">
        <v>1</v>
      </c>
      <c r="T9" s="220">
        <v>4</v>
      </c>
      <c r="U9" s="207">
        <v>7</v>
      </c>
      <c r="V9" s="287">
        <v>1</v>
      </c>
      <c r="W9" s="206">
        <v>4</v>
      </c>
      <c r="X9" s="275">
        <v>8</v>
      </c>
      <c r="Y9" s="223">
        <v>1</v>
      </c>
      <c r="Z9" s="220">
        <v>4</v>
      </c>
      <c r="AA9" s="207">
        <v>1</v>
      </c>
      <c r="AB9" s="220">
        <v>4</v>
      </c>
      <c r="AC9" s="370">
        <v>4</v>
      </c>
      <c r="AD9" s="206">
        <v>4</v>
      </c>
      <c r="AE9" s="225">
        <v>4</v>
      </c>
      <c r="AF9" s="370">
        <v>4</v>
      </c>
      <c r="AG9" s="223"/>
      <c r="AH9" s="206">
        <v>4</v>
      </c>
      <c r="AI9" s="77">
        <f t="shared" si="2"/>
        <v>3.6923076923076925</v>
      </c>
      <c r="AJ9" s="8">
        <f t="shared" si="1"/>
        <v>4</v>
      </c>
      <c r="AK9" s="8">
        <v>5</v>
      </c>
      <c r="AL9" s="8">
        <f t="shared" si="3"/>
        <v>4.5</v>
      </c>
    </row>
    <row r="10" spans="1:42" ht="12.75">
      <c r="A10" s="3">
        <f t="shared" si="0"/>
        <v>5</v>
      </c>
      <c r="B10" s="51">
        <v>8</v>
      </c>
      <c r="C10" s="396" t="s">
        <v>252</v>
      </c>
      <c r="D10" s="152" t="s">
        <v>89</v>
      </c>
      <c r="E10" s="207"/>
      <c r="F10" s="206">
        <v>10</v>
      </c>
      <c r="G10" s="275">
        <v>4</v>
      </c>
      <c r="H10" s="275"/>
      <c r="I10" s="287"/>
      <c r="J10" s="206">
        <v>5</v>
      </c>
      <c r="K10" s="275">
        <v>4</v>
      </c>
      <c r="L10" s="223"/>
      <c r="M10" s="223"/>
      <c r="N10" s="206">
        <v>6</v>
      </c>
      <c r="O10" s="267">
        <v>7</v>
      </c>
      <c r="P10" s="295">
        <v>1</v>
      </c>
      <c r="Q10" s="295"/>
      <c r="R10" s="220">
        <v>4</v>
      </c>
      <c r="S10" s="207">
        <v>1</v>
      </c>
      <c r="T10" s="220">
        <v>6</v>
      </c>
      <c r="U10" s="207">
        <v>7</v>
      </c>
      <c r="V10" s="287"/>
      <c r="W10" s="206">
        <v>4</v>
      </c>
      <c r="X10" s="275">
        <v>8</v>
      </c>
      <c r="Y10" s="223"/>
      <c r="Z10" s="220">
        <v>6</v>
      </c>
      <c r="AA10" s="207"/>
      <c r="AB10" s="220">
        <v>4</v>
      </c>
      <c r="AC10" s="207">
        <v>7</v>
      </c>
      <c r="AD10" s="206">
        <v>4</v>
      </c>
      <c r="AE10" s="225">
        <v>4</v>
      </c>
      <c r="AF10" s="207">
        <v>4</v>
      </c>
      <c r="AG10" s="223"/>
      <c r="AH10" s="206">
        <v>4</v>
      </c>
      <c r="AI10" s="77">
        <f t="shared" si="2"/>
        <v>5</v>
      </c>
      <c r="AJ10" s="8">
        <f t="shared" si="1"/>
        <v>5</v>
      </c>
      <c r="AK10" s="8">
        <v>6</v>
      </c>
      <c r="AL10" s="8">
        <f t="shared" si="3"/>
        <v>5.5</v>
      </c>
      <c r="AO10" s="14"/>
      <c r="AP10" s="14"/>
    </row>
    <row r="11" spans="1:38" ht="12.75">
      <c r="A11" s="3">
        <f t="shared" si="0"/>
        <v>5.684210526315789</v>
      </c>
      <c r="B11" s="51">
        <v>9</v>
      </c>
      <c r="C11" s="396" t="s">
        <v>253</v>
      </c>
      <c r="D11" s="152" t="s">
        <v>93</v>
      </c>
      <c r="E11" s="207"/>
      <c r="F11" s="206">
        <v>4</v>
      </c>
      <c r="G11" s="275">
        <v>8</v>
      </c>
      <c r="H11" s="275"/>
      <c r="I11" s="287"/>
      <c r="J11" s="206">
        <v>4</v>
      </c>
      <c r="K11" s="275">
        <v>9</v>
      </c>
      <c r="L11" s="223"/>
      <c r="M11" s="223"/>
      <c r="N11" s="222">
        <v>5</v>
      </c>
      <c r="O11" s="267">
        <v>9</v>
      </c>
      <c r="P11" s="295"/>
      <c r="Q11" s="295"/>
      <c r="R11" s="220">
        <v>5</v>
      </c>
      <c r="S11" s="207">
        <v>1</v>
      </c>
      <c r="T11" s="220">
        <v>4</v>
      </c>
      <c r="U11" s="207">
        <v>8</v>
      </c>
      <c r="V11" s="287"/>
      <c r="W11" s="206">
        <v>4</v>
      </c>
      <c r="X11" s="275">
        <v>8</v>
      </c>
      <c r="Y11" s="223"/>
      <c r="Z11" s="220">
        <v>7</v>
      </c>
      <c r="AA11" s="207"/>
      <c r="AB11" s="220">
        <v>5</v>
      </c>
      <c r="AC11" s="207">
        <v>8</v>
      </c>
      <c r="AD11" s="206">
        <v>4</v>
      </c>
      <c r="AE11" s="291">
        <v>6</v>
      </c>
      <c r="AF11" s="267">
        <v>5</v>
      </c>
      <c r="AG11" s="295"/>
      <c r="AH11" s="206">
        <v>4</v>
      </c>
      <c r="AI11" s="77">
        <f t="shared" si="2"/>
        <v>5.684210526315789</v>
      </c>
      <c r="AJ11" s="8">
        <f t="shared" si="1"/>
        <v>6</v>
      </c>
      <c r="AK11" s="8">
        <v>6</v>
      </c>
      <c r="AL11" s="8">
        <f t="shared" si="3"/>
        <v>6</v>
      </c>
    </row>
    <row r="12" spans="1:38" ht="12.75">
      <c r="A12" s="3">
        <f t="shared" si="0"/>
        <v>6.105263157894737</v>
      </c>
      <c r="B12" s="51">
        <v>10</v>
      </c>
      <c r="C12" s="396" t="s">
        <v>254</v>
      </c>
      <c r="D12" s="152" t="s">
        <v>88</v>
      </c>
      <c r="E12" s="207"/>
      <c r="F12" s="206">
        <v>4</v>
      </c>
      <c r="G12" s="275">
        <v>9</v>
      </c>
      <c r="H12" s="275"/>
      <c r="I12" s="287">
        <v>1</v>
      </c>
      <c r="J12" s="206">
        <v>4</v>
      </c>
      <c r="K12" s="275">
        <v>9</v>
      </c>
      <c r="L12" s="223"/>
      <c r="M12" s="223"/>
      <c r="N12" s="222">
        <v>5</v>
      </c>
      <c r="O12" s="207">
        <v>9</v>
      </c>
      <c r="P12" s="223"/>
      <c r="Q12" s="223"/>
      <c r="R12" s="220">
        <v>6</v>
      </c>
      <c r="S12" s="207"/>
      <c r="T12" s="220">
        <v>7</v>
      </c>
      <c r="U12" s="207">
        <v>9</v>
      </c>
      <c r="V12" s="287"/>
      <c r="W12" s="206">
        <v>4</v>
      </c>
      <c r="X12" s="275">
        <v>7</v>
      </c>
      <c r="Y12" s="223"/>
      <c r="Z12" s="268">
        <v>6</v>
      </c>
      <c r="AA12" s="267"/>
      <c r="AB12" s="268">
        <v>6</v>
      </c>
      <c r="AC12" s="267">
        <v>9</v>
      </c>
      <c r="AD12" s="222">
        <v>4</v>
      </c>
      <c r="AE12" s="291">
        <v>6</v>
      </c>
      <c r="AF12" s="207">
        <v>7</v>
      </c>
      <c r="AG12" s="223"/>
      <c r="AH12" s="206">
        <v>4</v>
      </c>
      <c r="AI12" s="77">
        <f t="shared" si="2"/>
        <v>6.105263157894737</v>
      </c>
      <c r="AJ12" s="8">
        <f t="shared" si="1"/>
        <v>6</v>
      </c>
      <c r="AK12" s="8">
        <v>6</v>
      </c>
      <c r="AL12" s="8">
        <f t="shared" si="3"/>
        <v>6</v>
      </c>
    </row>
    <row r="13" spans="1:38" ht="12.75">
      <c r="A13" s="3">
        <f t="shared" si="0"/>
        <v>4.9523809523809526</v>
      </c>
      <c r="B13" s="51">
        <v>11</v>
      </c>
      <c r="C13" s="396" t="s">
        <v>255</v>
      </c>
      <c r="D13" s="152" t="s">
        <v>99</v>
      </c>
      <c r="E13" s="207"/>
      <c r="F13" s="206">
        <v>4</v>
      </c>
      <c r="G13" s="275">
        <v>9</v>
      </c>
      <c r="H13" s="275"/>
      <c r="I13" s="287"/>
      <c r="J13" s="206">
        <v>4</v>
      </c>
      <c r="K13" s="275">
        <v>1</v>
      </c>
      <c r="L13" s="223">
        <v>6</v>
      </c>
      <c r="M13" s="223"/>
      <c r="N13" s="206">
        <v>4</v>
      </c>
      <c r="O13" s="207">
        <v>9</v>
      </c>
      <c r="P13" s="223">
        <v>1</v>
      </c>
      <c r="Q13" s="223"/>
      <c r="R13" s="220">
        <v>4</v>
      </c>
      <c r="S13" s="207"/>
      <c r="T13" s="220">
        <v>4</v>
      </c>
      <c r="U13" s="207">
        <v>1</v>
      </c>
      <c r="V13" s="287">
        <v>7</v>
      </c>
      <c r="W13" s="206">
        <v>4</v>
      </c>
      <c r="X13" s="275">
        <v>4</v>
      </c>
      <c r="Y13" s="223"/>
      <c r="Z13" s="220">
        <v>4</v>
      </c>
      <c r="AA13" s="207"/>
      <c r="AB13" s="220">
        <v>4</v>
      </c>
      <c r="AC13" s="207">
        <v>7</v>
      </c>
      <c r="AD13" s="206">
        <v>7</v>
      </c>
      <c r="AE13" s="225">
        <v>4</v>
      </c>
      <c r="AF13" s="207">
        <v>8</v>
      </c>
      <c r="AG13" s="223"/>
      <c r="AH13" s="206">
        <v>8</v>
      </c>
      <c r="AI13" s="77">
        <f t="shared" si="2"/>
        <v>4.9523809523809526</v>
      </c>
      <c r="AJ13" s="8">
        <f t="shared" si="1"/>
        <v>5</v>
      </c>
      <c r="AK13" s="8">
        <v>7</v>
      </c>
      <c r="AL13" s="8">
        <f t="shared" si="3"/>
        <v>6</v>
      </c>
    </row>
    <row r="14" spans="1:38" ht="12.75">
      <c r="A14" s="3">
        <f t="shared" si="0"/>
        <v>7.722222222222222</v>
      </c>
      <c r="B14" s="51">
        <v>12</v>
      </c>
      <c r="C14" s="396" t="s">
        <v>256</v>
      </c>
      <c r="D14" s="118" t="s">
        <v>98</v>
      </c>
      <c r="E14" s="207"/>
      <c r="F14" s="206">
        <v>7</v>
      </c>
      <c r="G14" s="275">
        <v>10</v>
      </c>
      <c r="H14" s="275"/>
      <c r="I14" s="287"/>
      <c r="J14" s="206">
        <v>8</v>
      </c>
      <c r="K14" s="275">
        <v>7</v>
      </c>
      <c r="L14" s="223"/>
      <c r="M14" s="223"/>
      <c r="N14" s="222">
        <v>7</v>
      </c>
      <c r="O14" s="207">
        <v>8</v>
      </c>
      <c r="P14" s="223"/>
      <c r="Q14" s="223"/>
      <c r="R14" s="220">
        <v>9</v>
      </c>
      <c r="S14" s="207"/>
      <c r="T14" s="220">
        <v>4</v>
      </c>
      <c r="U14" s="207">
        <v>10</v>
      </c>
      <c r="V14" s="287"/>
      <c r="W14" s="206">
        <v>4</v>
      </c>
      <c r="X14" s="275">
        <v>10</v>
      </c>
      <c r="Y14" s="223"/>
      <c r="Z14" s="220">
        <v>7</v>
      </c>
      <c r="AA14" s="207"/>
      <c r="AB14" s="220">
        <v>7</v>
      </c>
      <c r="AC14" s="207">
        <v>9</v>
      </c>
      <c r="AD14" s="206">
        <v>9</v>
      </c>
      <c r="AE14" s="291">
        <v>4</v>
      </c>
      <c r="AF14" s="207">
        <v>10</v>
      </c>
      <c r="AG14" s="223"/>
      <c r="AH14" s="206">
        <v>9</v>
      </c>
      <c r="AI14" s="77">
        <f t="shared" si="2"/>
        <v>7.722222222222222</v>
      </c>
      <c r="AJ14" s="8">
        <f t="shared" si="1"/>
        <v>8</v>
      </c>
      <c r="AK14" s="8">
        <v>7</v>
      </c>
      <c r="AL14" s="8">
        <f t="shared" si="3"/>
        <v>7.5</v>
      </c>
    </row>
    <row r="15" spans="1:38" ht="12.75">
      <c r="A15" s="3">
        <f t="shared" si="0"/>
        <v>4.818181818181818</v>
      </c>
      <c r="B15" s="51">
        <v>13</v>
      </c>
      <c r="C15" s="2" t="s">
        <v>257</v>
      </c>
      <c r="D15" s="118" t="s">
        <v>355</v>
      </c>
      <c r="E15" s="207"/>
      <c r="F15" s="206">
        <v>7</v>
      </c>
      <c r="G15" s="275">
        <v>1</v>
      </c>
      <c r="H15" s="275">
        <v>7</v>
      </c>
      <c r="I15" s="287"/>
      <c r="J15" s="206">
        <v>4</v>
      </c>
      <c r="K15" s="275">
        <v>1</v>
      </c>
      <c r="L15" s="223">
        <v>7</v>
      </c>
      <c r="M15" s="223"/>
      <c r="N15" s="222">
        <v>5</v>
      </c>
      <c r="O15" s="207">
        <v>7</v>
      </c>
      <c r="P15" s="223"/>
      <c r="Q15" s="223"/>
      <c r="R15" s="220">
        <v>6</v>
      </c>
      <c r="S15" s="207" t="s">
        <v>131</v>
      </c>
      <c r="T15" s="220">
        <v>7</v>
      </c>
      <c r="U15" s="207">
        <v>1</v>
      </c>
      <c r="V15" s="287">
        <v>7</v>
      </c>
      <c r="W15" s="222">
        <v>4</v>
      </c>
      <c r="X15" s="275">
        <v>1</v>
      </c>
      <c r="Y15" s="223">
        <v>7</v>
      </c>
      <c r="Z15" s="268">
        <v>6</v>
      </c>
      <c r="AA15" s="267"/>
      <c r="AB15" s="268">
        <v>6</v>
      </c>
      <c r="AC15" s="370">
        <v>4</v>
      </c>
      <c r="AD15" s="222">
        <v>4</v>
      </c>
      <c r="AE15" s="225">
        <v>6</v>
      </c>
      <c r="AF15" s="370">
        <v>4</v>
      </c>
      <c r="AG15" s="223"/>
      <c r="AH15" s="222">
        <v>4</v>
      </c>
      <c r="AI15" s="77">
        <f t="shared" si="2"/>
        <v>4.818181818181818</v>
      </c>
      <c r="AJ15" s="8">
        <f t="shared" si="1"/>
        <v>5</v>
      </c>
      <c r="AK15" s="8">
        <v>6</v>
      </c>
      <c r="AL15" s="8">
        <f t="shared" si="3"/>
        <v>5.5</v>
      </c>
    </row>
    <row r="16" spans="1:38" ht="13.5" thickBot="1">
      <c r="A16" s="3">
        <f t="shared" si="0"/>
        <v>3.92</v>
      </c>
      <c r="B16" s="51">
        <v>14</v>
      </c>
      <c r="C16" s="396" t="s">
        <v>258</v>
      </c>
      <c r="D16" s="118" t="s">
        <v>106</v>
      </c>
      <c r="E16" s="207">
        <v>1</v>
      </c>
      <c r="F16" s="206">
        <v>4</v>
      </c>
      <c r="G16" s="360">
        <v>9</v>
      </c>
      <c r="H16" s="360"/>
      <c r="I16" s="338">
        <v>1</v>
      </c>
      <c r="J16" s="288">
        <v>4</v>
      </c>
      <c r="K16" s="323">
        <v>1</v>
      </c>
      <c r="L16" s="322">
        <v>7</v>
      </c>
      <c r="M16" s="322">
        <v>1</v>
      </c>
      <c r="N16" s="206">
        <v>4</v>
      </c>
      <c r="O16" s="284">
        <v>1</v>
      </c>
      <c r="P16" s="290">
        <v>7</v>
      </c>
      <c r="Q16" s="290">
        <v>1</v>
      </c>
      <c r="R16" s="293">
        <v>4</v>
      </c>
      <c r="S16" s="284">
        <v>1</v>
      </c>
      <c r="T16" s="293">
        <v>4</v>
      </c>
      <c r="U16" s="284">
        <v>9</v>
      </c>
      <c r="V16" s="338"/>
      <c r="W16" s="288">
        <v>4</v>
      </c>
      <c r="X16" s="360">
        <v>7</v>
      </c>
      <c r="Y16" s="290"/>
      <c r="Z16" s="293">
        <v>4</v>
      </c>
      <c r="AA16" s="284"/>
      <c r="AB16" s="293">
        <v>4</v>
      </c>
      <c r="AC16" s="284">
        <v>4</v>
      </c>
      <c r="AD16" s="288">
        <v>4</v>
      </c>
      <c r="AE16" s="330">
        <v>4</v>
      </c>
      <c r="AF16" s="284">
        <v>4</v>
      </c>
      <c r="AG16" s="290"/>
      <c r="AH16" s="288">
        <v>4</v>
      </c>
      <c r="AI16" s="77">
        <f t="shared" si="2"/>
        <v>3.92</v>
      </c>
      <c r="AJ16" s="8">
        <f t="shared" si="1"/>
        <v>4</v>
      </c>
      <c r="AK16" s="8">
        <v>5</v>
      </c>
      <c r="AL16" s="8">
        <f t="shared" si="3"/>
        <v>4.5</v>
      </c>
    </row>
    <row r="17" spans="2:38" s="5" customFormat="1" ht="13.5" thickBot="1">
      <c r="B17" s="428" t="s">
        <v>0</v>
      </c>
      <c r="C17" s="432"/>
      <c r="D17" s="432"/>
      <c r="E17" s="207"/>
      <c r="F17" s="100">
        <f aca="true" t="shared" si="4" ref="F17:R17">AVERAGE(F3:F16)</f>
        <v>5.571428571428571</v>
      </c>
      <c r="G17" s="373">
        <f t="shared" si="4"/>
        <v>7.071428571428571</v>
      </c>
      <c r="H17" s="194"/>
      <c r="I17" s="194"/>
      <c r="J17" s="195">
        <f t="shared" si="4"/>
        <v>5.571428571428571</v>
      </c>
      <c r="K17" s="235">
        <f t="shared" si="4"/>
        <v>5.571428571428571</v>
      </c>
      <c r="L17" s="235"/>
      <c r="M17" s="235"/>
      <c r="N17" s="200">
        <f t="shared" si="4"/>
        <v>5.714285714285714</v>
      </c>
      <c r="O17" s="200">
        <f t="shared" si="4"/>
        <v>7.571428571428571</v>
      </c>
      <c r="P17" s="200"/>
      <c r="Q17" s="200"/>
      <c r="R17" s="200">
        <f t="shared" si="4"/>
        <v>6.214285714285714</v>
      </c>
      <c r="S17" s="228"/>
      <c r="T17" s="228">
        <f>AVERAGE(T3:T16)</f>
        <v>4.857142857142857</v>
      </c>
      <c r="U17" s="228">
        <f>AVERAGE(U3:U16)</f>
        <v>7.285714285714286</v>
      </c>
      <c r="V17" s="228"/>
      <c r="W17" s="228">
        <f>AVERAGE(W3:W16)</f>
        <v>4.785714285714286</v>
      </c>
      <c r="X17" s="228">
        <f>AVERAGE(X3:X16)</f>
        <v>7.214285714285714</v>
      </c>
      <c r="Y17" s="228"/>
      <c r="Z17" s="228">
        <f>AVERAGE(Z3:Z16)</f>
        <v>5.857142857142857</v>
      </c>
      <c r="AA17" s="228"/>
      <c r="AB17" s="228">
        <f aca="true" t="shared" si="5" ref="AB17:AL17">AVERAGE(AB3:AB16)</f>
        <v>5.571428571428571</v>
      </c>
      <c r="AC17" s="228">
        <f t="shared" si="5"/>
        <v>7.142857142857143</v>
      </c>
      <c r="AD17" s="228">
        <f t="shared" si="5"/>
        <v>6</v>
      </c>
      <c r="AE17" s="228">
        <f t="shared" si="5"/>
        <v>5.214285714285714</v>
      </c>
      <c r="AF17" s="228">
        <f t="shared" si="5"/>
        <v>7</v>
      </c>
      <c r="AG17" s="393"/>
      <c r="AH17" s="195">
        <f t="shared" si="5"/>
        <v>6.071428571428571</v>
      </c>
      <c r="AI17" s="83">
        <f t="shared" si="5"/>
        <v>5.893393498731846</v>
      </c>
      <c r="AJ17" s="34">
        <f t="shared" si="5"/>
        <v>6.071428571428571</v>
      </c>
      <c r="AK17" s="34">
        <f t="shared" si="5"/>
        <v>6.142857142857143</v>
      </c>
      <c r="AL17" s="34">
        <f t="shared" si="5"/>
        <v>6.107142857142857</v>
      </c>
    </row>
    <row r="18" spans="2:38" s="5" customFormat="1" ht="13.5" thickBot="1">
      <c r="B18" s="428"/>
      <c r="C18" s="429"/>
      <c r="D18" s="429"/>
      <c r="E18" s="358"/>
      <c r="F18" s="359" t="s">
        <v>61</v>
      </c>
      <c r="G18" s="422" t="s">
        <v>185</v>
      </c>
      <c r="H18" s="422"/>
      <c r="I18" s="422"/>
      <c r="J18" s="423"/>
      <c r="K18" s="453" t="s">
        <v>292</v>
      </c>
      <c r="L18" s="450"/>
      <c r="M18" s="450"/>
      <c r="N18" s="452"/>
      <c r="O18" s="421" t="s">
        <v>293</v>
      </c>
      <c r="P18" s="422"/>
      <c r="Q18" s="422"/>
      <c r="R18" s="423"/>
      <c r="S18" s="421" t="s">
        <v>126</v>
      </c>
      <c r="T18" s="423"/>
      <c r="U18" s="422" t="s">
        <v>189</v>
      </c>
      <c r="V18" s="422"/>
      <c r="W18" s="423"/>
      <c r="X18" s="421" t="s">
        <v>190</v>
      </c>
      <c r="Y18" s="422"/>
      <c r="Z18" s="423"/>
      <c r="AA18" s="421" t="s">
        <v>75</v>
      </c>
      <c r="AB18" s="423"/>
      <c r="AC18" s="421" t="s">
        <v>191</v>
      </c>
      <c r="AD18" s="423"/>
      <c r="AE18" s="157" t="s">
        <v>77</v>
      </c>
      <c r="AF18" s="425" t="s">
        <v>294</v>
      </c>
      <c r="AG18" s="425"/>
      <c r="AH18" s="426"/>
      <c r="AI18" s="78"/>
      <c r="AJ18" s="9"/>
      <c r="AK18" s="325"/>
      <c r="AL18" s="325"/>
    </row>
    <row r="19" spans="2:38" ht="12.75">
      <c r="B19" s="442" t="s">
        <v>44</v>
      </c>
      <c r="C19" s="443"/>
      <c r="D19" s="444"/>
      <c r="E19" s="280"/>
      <c r="F19" s="431" t="s">
        <v>22</v>
      </c>
      <c r="G19" s="432"/>
      <c r="H19" s="432"/>
      <c r="I19" s="432"/>
      <c r="J19" s="432"/>
      <c r="K19" s="432"/>
      <c r="L19" s="432"/>
      <c r="M19" s="432"/>
      <c r="N19" s="432"/>
      <c r="O19" s="454"/>
      <c r="P19" s="454"/>
      <c r="Q19" s="454"/>
      <c r="R19" s="454"/>
      <c r="S19" s="432"/>
      <c r="T19" s="432"/>
      <c r="U19" s="432"/>
      <c r="V19" s="432"/>
      <c r="W19" s="432"/>
      <c r="X19" s="432"/>
      <c r="Y19" s="432"/>
      <c r="Z19" s="432"/>
      <c r="AA19" s="432"/>
      <c r="AB19" s="432"/>
      <c r="AC19" s="432"/>
      <c r="AD19" s="432"/>
      <c r="AE19" s="454"/>
      <c r="AF19" s="454"/>
      <c r="AG19" s="454"/>
      <c r="AH19" s="454"/>
      <c r="AI19" s="35">
        <f>AJ19/B16</f>
        <v>1</v>
      </c>
      <c r="AJ19" s="8">
        <f>COUNTIF(AJ3:AJ16,"&gt;3")</f>
        <v>14</v>
      </c>
      <c r="AK19" s="325"/>
      <c r="AL19" s="325"/>
    </row>
    <row r="20" spans="2:38" ht="12.75">
      <c r="B20" s="442" t="s">
        <v>45</v>
      </c>
      <c r="C20" s="443"/>
      <c r="D20" s="444"/>
      <c r="E20" s="277"/>
      <c r="F20" s="13" t="s">
        <v>319</v>
      </c>
      <c r="G20" s="13" t="s">
        <v>319</v>
      </c>
      <c r="H20" s="13"/>
      <c r="I20" s="13" t="s">
        <v>319</v>
      </c>
      <c r="J20" s="13" t="s">
        <v>320</v>
      </c>
      <c r="K20" s="13" t="s">
        <v>320</v>
      </c>
      <c r="L20" s="13" t="s">
        <v>320</v>
      </c>
      <c r="M20" s="13"/>
      <c r="N20" s="13" t="s">
        <v>320</v>
      </c>
      <c r="O20" s="13" t="s">
        <v>320</v>
      </c>
      <c r="P20" s="13"/>
      <c r="Q20" s="13"/>
      <c r="R20" s="13" t="s">
        <v>320</v>
      </c>
      <c r="S20" s="13" t="s">
        <v>319</v>
      </c>
      <c r="T20" s="13" t="s">
        <v>319</v>
      </c>
      <c r="U20" s="13" t="s">
        <v>319</v>
      </c>
      <c r="V20" s="13"/>
      <c r="W20" s="13" t="s">
        <v>319</v>
      </c>
      <c r="X20" s="13" t="s">
        <v>354</v>
      </c>
      <c r="Y20" s="13"/>
      <c r="Z20" s="13" t="s">
        <v>353</v>
      </c>
      <c r="AA20" s="13" t="s">
        <v>353</v>
      </c>
      <c r="AB20" s="13" t="s">
        <v>348</v>
      </c>
      <c r="AC20" s="13" t="s">
        <v>353</v>
      </c>
      <c r="AD20" s="13" t="s">
        <v>353</v>
      </c>
      <c r="AE20" s="13" t="s">
        <v>353</v>
      </c>
      <c r="AF20" s="13" t="s">
        <v>348</v>
      </c>
      <c r="AG20" s="13" t="s">
        <v>353</v>
      </c>
      <c r="AH20" s="13" t="s">
        <v>348</v>
      </c>
      <c r="AI20" s="35">
        <f>AJ20/B16</f>
        <v>0.35714285714285715</v>
      </c>
      <c r="AJ20" s="8">
        <f>COUNTIF(AJ3:AJ16,"&gt;6")</f>
        <v>5</v>
      </c>
      <c r="AK20" s="325"/>
      <c r="AL20" s="325"/>
    </row>
    <row r="22" ht="12.75">
      <c r="C22" t="s">
        <v>128</v>
      </c>
    </row>
    <row r="24" spans="41:43" ht="12.75">
      <c r="AO24" s="48"/>
      <c r="AP24" s="48"/>
      <c r="AQ24" s="3"/>
    </row>
    <row r="54" spans="2:15" ht="12.75">
      <c r="B54" s="12" t="s">
        <v>65</v>
      </c>
      <c r="C54" s="12" t="s">
        <v>291</v>
      </c>
      <c r="D54" s="12" t="s">
        <v>200</v>
      </c>
      <c r="E54" s="12">
        <v>8</v>
      </c>
      <c r="F54" s="12" t="s">
        <v>217</v>
      </c>
      <c r="G54" s="12" t="s">
        <v>218</v>
      </c>
      <c r="H54" s="395" t="s">
        <v>89</v>
      </c>
      <c r="I54" s="12" t="s">
        <v>286</v>
      </c>
      <c r="J54" s="12" t="s">
        <v>219</v>
      </c>
      <c r="K54" s="12" t="s">
        <v>220</v>
      </c>
      <c r="L54" s="12" t="s">
        <v>295</v>
      </c>
      <c r="M54" s="32"/>
      <c r="N54">
        <v>12</v>
      </c>
      <c r="O54">
        <v>13</v>
      </c>
    </row>
    <row r="55" spans="2:15" ht="12.75">
      <c r="B55" s="51">
        <v>15</v>
      </c>
      <c r="C55" s="398" t="s">
        <v>259</v>
      </c>
      <c r="D55" s="12">
        <v>9</v>
      </c>
      <c r="E55" s="12"/>
      <c r="F55" s="287">
        <v>7</v>
      </c>
      <c r="G55" s="287">
        <v>9</v>
      </c>
      <c r="H55" s="287"/>
      <c r="I55" s="287">
        <v>9</v>
      </c>
      <c r="J55" s="415">
        <v>1</v>
      </c>
      <c r="K55" s="287">
        <v>7</v>
      </c>
      <c r="L55" s="287">
        <v>8</v>
      </c>
      <c r="M55" s="364"/>
      <c r="O55" s="414">
        <v>7</v>
      </c>
    </row>
    <row r="56" spans="2:13" ht="12.75">
      <c r="B56" s="51">
        <v>16</v>
      </c>
      <c r="C56" s="398" t="s">
        <v>260</v>
      </c>
      <c r="D56" s="287">
        <v>1</v>
      </c>
      <c r="E56" s="287">
        <v>7</v>
      </c>
      <c r="F56" s="287">
        <v>1</v>
      </c>
      <c r="G56" s="287">
        <v>7</v>
      </c>
      <c r="H56" s="287">
        <v>7</v>
      </c>
      <c r="I56" s="287">
        <v>9</v>
      </c>
      <c r="J56" s="287">
        <v>8</v>
      </c>
      <c r="K56" s="287">
        <v>7</v>
      </c>
      <c r="L56" s="287">
        <v>8</v>
      </c>
      <c r="M56" s="364"/>
    </row>
    <row r="57" spans="2:13" ht="12.75">
      <c r="B57" s="51">
        <v>17</v>
      </c>
      <c r="C57" s="398" t="s">
        <v>261</v>
      </c>
      <c r="D57" s="287">
        <v>1</v>
      </c>
      <c r="E57" s="287">
        <v>7</v>
      </c>
      <c r="F57" s="287">
        <v>7</v>
      </c>
      <c r="G57" s="287">
        <v>9</v>
      </c>
      <c r="H57" s="287"/>
      <c r="I57" s="287">
        <v>9</v>
      </c>
      <c r="J57" s="287">
        <v>7</v>
      </c>
      <c r="K57" s="287">
        <v>10</v>
      </c>
      <c r="L57" s="287">
        <v>10</v>
      </c>
      <c r="M57" s="364"/>
    </row>
    <row r="58" spans="2:13" ht="12.75">
      <c r="B58" s="51">
        <v>18</v>
      </c>
      <c r="C58" s="398" t="s">
        <v>262</v>
      </c>
      <c r="D58" s="12">
        <v>7</v>
      </c>
      <c r="E58" s="12"/>
      <c r="F58" s="287">
        <v>7</v>
      </c>
      <c r="G58" s="287">
        <v>8</v>
      </c>
      <c r="H58" s="287"/>
      <c r="I58" s="287">
        <v>9</v>
      </c>
      <c r="J58" s="287">
        <v>5</v>
      </c>
      <c r="K58" s="287">
        <v>8</v>
      </c>
      <c r="L58" s="287">
        <v>10</v>
      </c>
      <c r="M58" s="364"/>
    </row>
    <row r="59" spans="2:13" ht="12.75">
      <c r="B59" s="51">
        <v>19</v>
      </c>
      <c r="C59" s="398" t="s">
        <v>263</v>
      </c>
      <c r="D59" s="12">
        <v>9</v>
      </c>
      <c r="E59" s="12"/>
      <c r="F59" s="287">
        <v>8</v>
      </c>
      <c r="G59" s="287">
        <v>7</v>
      </c>
      <c r="H59" s="287"/>
      <c r="I59" s="287">
        <v>9</v>
      </c>
      <c r="J59" s="287">
        <v>7</v>
      </c>
      <c r="K59" s="287">
        <v>9</v>
      </c>
      <c r="L59" s="287">
        <v>10</v>
      </c>
      <c r="M59" s="364"/>
    </row>
    <row r="60" spans="2:15" ht="12.75">
      <c r="B60" s="51">
        <v>20</v>
      </c>
      <c r="C60" s="37" t="s">
        <v>264</v>
      </c>
      <c r="D60" s="12">
        <v>9</v>
      </c>
      <c r="E60" s="12"/>
      <c r="F60" s="287">
        <v>1</v>
      </c>
      <c r="G60" s="287">
        <v>9</v>
      </c>
      <c r="H60" s="287">
        <v>7</v>
      </c>
      <c r="I60" s="287">
        <v>9</v>
      </c>
      <c r="J60" s="287">
        <v>1</v>
      </c>
      <c r="K60" s="287">
        <v>7</v>
      </c>
      <c r="L60" s="287">
        <v>7</v>
      </c>
      <c r="M60" s="364"/>
      <c r="O60" s="364">
        <v>7</v>
      </c>
    </row>
    <row r="61" spans="2:14" ht="12.75">
      <c r="B61" s="51">
        <v>21</v>
      </c>
      <c r="C61" s="2" t="s">
        <v>265</v>
      </c>
      <c r="D61" s="12">
        <v>9</v>
      </c>
      <c r="E61" s="12"/>
      <c r="F61" s="287">
        <v>7</v>
      </c>
      <c r="G61" s="282" t="s">
        <v>131</v>
      </c>
      <c r="H61" s="287"/>
      <c r="I61" s="287">
        <v>1</v>
      </c>
      <c r="J61" s="287">
        <v>7</v>
      </c>
      <c r="K61" s="287">
        <v>9</v>
      </c>
      <c r="L61" s="287">
        <v>7</v>
      </c>
      <c r="M61" s="364"/>
      <c r="N61">
        <v>7</v>
      </c>
    </row>
    <row r="62" spans="2:13" ht="12.75">
      <c r="B62" s="51">
        <v>22</v>
      </c>
      <c r="C62" s="399" t="s">
        <v>266</v>
      </c>
      <c r="D62" s="287">
        <v>1</v>
      </c>
      <c r="E62" s="287">
        <v>7</v>
      </c>
      <c r="F62" s="287">
        <v>1</v>
      </c>
      <c r="G62" s="287">
        <v>7</v>
      </c>
      <c r="H62" s="287">
        <v>7</v>
      </c>
      <c r="I62" s="287">
        <v>9</v>
      </c>
      <c r="J62" s="287">
        <v>7</v>
      </c>
      <c r="K62" s="287">
        <v>9</v>
      </c>
      <c r="L62" s="287">
        <v>10</v>
      </c>
      <c r="M62" s="364"/>
    </row>
    <row r="63" spans="2:13" ht="12.75">
      <c r="B63" s="51">
        <v>23</v>
      </c>
      <c r="C63" s="399" t="s">
        <v>267</v>
      </c>
      <c r="D63" s="12">
        <v>8</v>
      </c>
      <c r="E63" s="12"/>
      <c r="F63" s="287">
        <v>7</v>
      </c>
      <c r="G63" s="287">
        <v>9</v>
      </c>
      <c r="H63" s="287"/>
      <c r="I63" s="287">
        <v>9</v>
      </c>
      <c r="J63" s="287">
        <v>7</v>
      </c>
      <c r="K63" s="287">
        <v>8</v>
      </c>
      <c r="L63" s="287">
        <v>10</v>
      </c>
      <c r="M63" s="364"/>
    </row>
    <row r="64" spans="2:13" ht="12.75">
      <c r="B64" s="51">
        <v>24</v>
      </c>
      <c r="C64" s="399" t="s">
        <v>268</v>
      </c>
      <c r="D64" s="287">
        <v>1</v>
      </c>
      <c r="E64" s="287">
        <v>7</v>
      </c>
      <c r="F64" s="287">
        <v>1</v>
      </c>
      <c r="G64" s="287">
        <v>7</v>
      </c>
      <c r="H64" s="287">
        <v>7</v>
      </c>
      <c r="I64" s="287">
        <v>9</v>
      </c>
      <c r="J64" s="287">
        <v>7</v>
      </c>
      <c r="K64" s="287">
        <v>9</v>
      </c>
      <c r="L64" s="287">
        <v>6</v>
      </c>
      <c r="M64" s="364"/>
    </row>
    <row r="65" spans="2:13" ht="12.75">
      <c r="B65" s="51">
        <v>25</v>
      </c>
      <c r="C65" s="399" t="s">
        <v>269</v>
      </c>
      <c r="D65" s="12">
        <v>6</v>
      </c>
      <c r="E65" s="12"/>
      <c r="F65" s="287">
        <v>1</v>
      </c>
      <c r="G65" s="287">
        <v>7</v>
      </c>
      <c r="H65" s="287">
        <v>5</v>
      </c>
      <c r="I65" s="287">
        <v>9</v>
      </c>
      <c r="J65" s="287">
        <v>10</v>
      </c>
      <c r="K65" s="287">
        <v>10</v>
      </c>
      <c r="L65" s="287">
        <v>4</v>
      </c>
      <c r="M65" s="364"/>
    </row>
    <row r="66" spans="2:13" ht="12.75">
      <c r="B66" s="51">
        <v>26</v>
      </c>
      <c r="C66" s="399" t="s">
        <v>270</v>
      </c>
      <c r="D66" s="12">
        <v>9</v>
      </c>
      <c r="E66" s="12"/>
      <c r="F66" s="287">
        <v>7</v>
      </c>
      <c r="G66" s="287">
        <v>9</v>
      </c>
      <c r="H66" s="287"/>
      <c r="I66" s="287">
        <v>9</v>
      </c>
      <c r="J66" s="287">
        <v>7</v>
      </c>
      <c r="K66" s="287">
        <v>10</v>
      </c>
      <c r="L66" s="287">
        <v>10</v>
      </c>
      <c r="M66" s="364"/>
    </row>
    <row r="67" spans="2:13" ht="12.75">
      <c r="B67" s="51">
        <v>27</v>
      </c>
      <c r="C67" s="399" t="s">
        <v>271</v>
      </c>
      <c r="D67" s="12">
        <v>10</v>
      </c>
      <c r="E67" s="12"/>
      <c r="F67" s="287">
        <v>8</v>
      </c>
      <c r="G67" s="287">
        <v>9</v>
      </c>
      <c r="H67" s="287"/>
      <c r="I67" s="287">
        <v>7</v>
      </c>
      <c r="J67" s="287">
        <v>7</v>
      </c>
      <c r="K67" s="287">
        <v>9</v>
      </c>
      <c r="L67" s="287">
        <v>10</v>
      </c>
      <c r="M67" s="364"/>
    </row>
    <row r="68" spans="2:13" ht="12.75">
      <c r="B68" s="51">
        <v>28</v>
      </c>
      <c r="C68" s="399" t="s">
        <v>272</v>
      </c>
      <c r="D68" s="12">
        <v>9</v>
      </c>
      <c r="E68" s="12"/>
      <c r="F68" s="287">
        <v>7</v>
      </c>
      <c r="G68" s="287">
        <v>9</v>
      </c>
      <c r="H68" s="287"/>
      <c r="I68" s="287">
        <v>9</v>
      </c>
      <c r="J68" s="287">
        <v>7</v>
      </c>
      <c r="K68" s="287">
        <v>8</v>
      </c>
      <c r="L68" s="287">
        <v>10</v>
      </c>
      <c r="M68" s="364"/>
    </row>
    <row r="69" spans="2:13" ht="12.75">
      <c r="B69" s="51">
        <v>29</v>
      </c>
      <c r="C69" s="399" t="s">
        <v>273</v>
      </c>
      <c r="D69" s="12">
        <v>9</v>
      </c>
      <c r="E69" s="12"/>
      <c r="F69" s="287">
        <v>7</v>
      </c>
      <c r="G69" s="287">
        <v>9</v>
      </c>
      <c r="H69" s="287"/>
      <c r="I69" s="287">
        <v>9</v>
      </c>
      <c r="J69" s="287">
        <v>7</v>
      </c>
      <c r="K69" s="287">
        <v>9</v>
      </c>
      <c r="L69" s="287">
        <v>10</v>
      </c>
      <c r="M69" s="364"/>
    </row>
  </sheetData>
  <sheetProtection/>
  <mergeCells count="15">
    <mergeCell ref="B20:D20"/>
    <mergeCell ref="G18:J18"/>
    <mergeCell ref="C1:R1"/>
    <mergeCell ref="B17:D17"/>
    <mergeCell ref="B18:D18"/>
    <mergeCell ref="B19:D19"/>
    <mergeCell ref="O18:R18"/>
    <mergeCell ref="S18:T18"/>
    <mergeCell ref="U18:W18"/>
    <mergeCell ref="K18:N18"/>
    <mergeCell ref="F19:AH19"/>
    <mergeCell ref="X18:Z18"/>
    <mergeCell ref="AA18:AB18"/>
    <mergeCell ref="AC18:AD18"/>
    <mergeCell ref="AF18:AH18"/>
  </mergeCells>
  <conditionalFormatting sqref="AJ3:AL16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AI3:AI16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22"/>
  <sheetViews>
    <sheetView zoomScale="95" zoomScaleNormal="95" zoomScalePageLayoutView="0" workbookViewId="0" topLeftCell="B16">
      <selection activeCell="U4" sqref="U4"/>
    </sheetView>
  </sheetViews>
  <sheetFormatPr defaultColWidth="9.00390625" defaultRowHeight="12.75"/>
  <cols>
    <col min="1" max="1" width="5.125" style="0" hidden="1" customWidth="1"/>
    <col min="2" max="2" width="4.375" style="0" customWidth="1"/>
    <col min="3" max="3" width="21.125" style="0" customWidth="1"/>
    <col min="4" max="4" width="8.875" style="0" customWidth="1"/>
    <col min="5" max="8" width="5.25390625" style="0" customWidth="1"/>
    <col min="9" max="14" width="5.875" style="0" customWidth="1"/>
    <col min="15" max="15" width="6.25390625" style="0" customWidth="1"/>
    <col min="16" max="18" width="5.875" style="0" customWidth="1"/>
    <col min="19" max="19" width="6.00390625" style="0" customWidth="1"/>
    <col min="20" max="20" width="9.25390625" style="3" bestFit="1" customWidth="1"/>
    <col min="21" max="21" width="9.25390625" style="10" bestFit="1" customWidth="1"/>
    <col min="22" max="23" width="9.25390625" style="10" customWidth="1"/>
    <col min="25" max="26" width="9.25390625" style="0" bestFit="1" customWidth="1"/>
  </cols>
  <sheetData>
    <row r="1" spans="4:35" ht="13.5" thickBot="1">
      <c r="D1" s="297" t="s">
        <v>296</v>
      </c>
      <c r="E1" s="297"/>
      <c r="I1" s="33"/>
      <c r="J1" s="33"/>
      <c r="K1" s="33"/>
      <c r="L1" s="33"/>
      <c r="M1" s="33"/>
      <c r="N1" s="33"/>
      <c r="O1" s="52"/>
      <c r="P1" s="33"/>
      <c r="Q1" s="33"/>
      <c r="R1" s="33"/>
      <c r="S1" s="33"/>
      <c r="T1" s="52"/>
      <c r="U1" s="52"/>
      <c r="V1" s="33"/>
      <c r="W1" s="33"/>
      <c r="X1" s="33"/>
      <c r="Y1" s="33"/>
      <c r="Z1" s="33"/>
      <c r="AA1" s="33"/>
      <c r="AB1" s="33"/>
      <c r="AC1" s="33"/>
      <c r="AD1" s="53"/>
      <c r="AE1" s="54"/>
      <c r="AH1" s="14"/>
      <c r="AI1" s="15"/>
    </row>
    <row r="2" spans="2:31" ht="16.5" customHeight="1" thickBot="1">
      <c r="B2" s="55" t="s">
        <v>65</v>
      </c>
      <c r="C2" s="57" t="s">
        <v>26</v>
      </c>
      <c r="D2" s="178" t="s">
        <v>66</v>
      </c>
      <c r="E2" s="179">
        <v>43887</v>
      </c>
      <c r="F2" s="182">
        <v>43929</v>
      </c>
      <c r="G2" s="182">
        <v>43936</v>
      </c>
      <c r="H2" s="182">
        <v>43943</v>
      </c>
      <c r="I2" s="181">
        <v>43957</v>
      </c>
      <c r="J2" s="123">
        <v>43964</v>
      </c>
      <c r="K2" s="101">
        <v>43978</v>
      </c>
      <c r="L2" s="101">
        <v>43985</v>
      </c>
      <c r="M2" s="101">
        <v>43992</v>
      </c>
      <c r="N2" s="68">
        <v>43999</v>
      </c>
      <c r="O2" s="103">
        <v>43998</v>
      </c>
      <c r="P2" s="179">
        <v>44000</v>
      </c>
      <c r="Q2" s="180">
        <v>44001</v>
      </c>
      <c r="R2" s="180">
        <v>44006</v>
      </c>
      <c r="S2" s="181">
        <v>44011</v>
      </c>
      <c r="T2" s="58" t="s">
        <v>24</v>
      </c>
      <c r="U2" s="59" t="s">
        <v>84</v>
      </c>
      <c r="V2" s="126" t="s">
        <v>85</v>
      </c>
      <c r="W2" s="126" t="s">
        <v>117</v>
      </c>
      <c r="X2" s="33"/>
      <c r="Y2" s="33"/>
      <c r="Z2" s="33"/>
      <c r="AA2" s="33"/>
      <c r="AB2" s="33"/>
      <c r="AC2" s="33"/>
      <c r="AD2" s="33"/>
      <c r="AE2" s="33"/>
    </row>
    <row r="3" spans="1:26" ht="12.75">
      <c r="A3" s="3">
        <f aca="true" t="shared" si="0" ref="A3:A16">T3</f>
        <v>7.5</v>
      </c>
      <c r="B3" s="110">
        <v>1</v>
      </c>
      <c r="C3" s="37" t="s">
        <v>245</v>
      </c>
      <c r="D3" s="152" t="s">
        <v>87</v>
      </c>
      <c r="E3" s="116"/>
      <c r="F3" s="332"/>
      <c r="G3" s="213"/>
      <c r="H3" s="213"/>
      <c r="I3" s="320">
        <v>7</v>
      </c>
      <c r="J3" s="97"/>
      <c r="K3" s="102"/>
      <c r="L3" s="102"/>
      <c r="M3" s="102"/>
      <c r="N3" s="231">
        <v>9</v>
      </c>
      <c r="O3" s="87">
        <v>7</v>
      </c>
      <c r="P3" s="390"/>
      <c r="Q3" s="391"/>
      <c r="R3" s="391"/>
      <c r="S3" s="117">
        <v>7</v>
      </c>
      <c r="T3" s="77">
        <f aca="true" t="shared" si="1" ref="T3:T16">AVERAGE(E3:S3)</f>
        <v>7.5</v>
      </c>
      <c r="U3" s="8">
        <f aca="true" t="shared" si="2" ref="U3:U9">ROUND(T3,0)</f>
        <v>8</v>
      </c>
      <c r="V3" s="8">
        <v>4</v>
      </c>
      <c r="W3" s="8">
        <f>AVERAGE(U3:V3)</f>
        <v>6</v>
      </c>
      <c r="X3" s="20" t="s">
        <v>30</v>
      </c>
      <c r="Y3" s="1">
        <f>COUNTIF(U3:U16,"&gt;8")</f>
        <v>2</v>
      </c>
      <c r="Z3" s="43">
        <f>Y3/$B$16</f>
        <v>0.14285714285714285</v>
      </c>
    </row>
    <row r="4" spans="1:26" ht="12.75">
      <c r="A4" s="3">
        <f t="shared" si="0"/>
        <v>7.5</v>
      </c>
      <c r="B4" s="112">
        <v>2</v>
      </c>
      <c r="C4" s="37" t="s">
        <v>246</v>
      </c>
      <c r="D4" s="152" t="s">
        <v>95</v>
      </c>
      <c r="E4" s="73"/>
      <c r="F4" s="12"/>
      <c r="G4" s="124"/>
      <c r="H4" s="124"/>
      <c r="I4" s="222">
        <v>10</v>
      </c>
      <c r="J4" s="97"/>
      <c r="K4" s="124"/>
      <c r="L4" s="124"/>
      <c r="M4" s="124"/>
      <c r="N4" s="72">
        <v>6</v>
      </c>
      <c r="O4" s="89">
        <v>6</v>
      </c>
      <c r="P4" s="392"/>
      <c r="Q4" s="387"/>
      <c r="R4" s="387"/>
      <c r="S4" s="80">
        <v>8</v>
      </c>
      <c r="T4" s="77">
        <f t="shared" si="1"/>
        <v>7.5</v>
      </c>
      <c r="U4" s="8">
        <f t="shared" si="2"/>
        <v>8</v>
      </c>
      <c r="V4" s="8">
        <v>7</v>
      </c>
      <c r="W4" s="8">
        <f aca="true" t="shared" si="3" ref="W4:W16">AVERAGE(U4:V4)</f>
        <v>7.5</v>
      </c>
      <c r="X4" s="20" t="s">
        <v>31</v>
      </c>
      <c r="Y4" s="44">
        <f>COUNTIF(U3:U16,7)+COUNTIF(U3:U16,8)</f>
        <v>3</v>
      </c>
      <c r="Z4" s="43">
        <f>Y4/$B$16</f>
        <v>0.21428571428571427</v>
      </c>
    </row>
    <row r="5" spans="1:26" ht="12.75">
      <c r="A5" s="3">
        <f t="shared" si="0"/>
        <v>9</v>
      </c>
      <c r="B5" s="112">
        <v>3</v>
      </c>
      <c r="C5" s="37" t="s">
        <v>247</v>
      </c>
      <c r="D5" s="152" t="s">
        <v>105</v>
      </c>
      <c r="E5" s="73"/>
      <c r="F5" s="12"/>
      <c r="G5" s="124"/>
      <c r="H5" s="124"/>
      <c r="I5" s="222">
        <v>9</v>
      </c>
      <c r="J5" s="97"/>
      <c r="K5" s="124"/>
      <c r="L5" s="124"/>
      <c r="M5" s="124"/>
      <c r="N5" s="222">
        <v>9</v>
      </c>
      <c r="O5" s="89">
        <v>8</v>
      </c>
      <c r="P5" s="392"/>
      <c r="Q5" s="387"/>
      <c r="R5" s="387"/>
      <c r="S5" s="80">
        <v>10</v>
      </c>
      <c r="T5" s="77">
        <f t="shared" si="1"/>
        <v>9</v>
      </c>
      <c r="U5" s="8">
        <f t="shared" si="2"/>
        <v>9</v>
      </c>
      <c r="V5" s="8">
        <v>7</v>
      </c>
      <c r="W5" s="8">
        <f t="shared" si="3"/>
        <v>8</v>
      </c>
      <c r="X5" s="20" t="s">
        <v>32</v>
      </c>
      <c r="Y5" s="44">
        <f>COUNTIF(U3:U16,4)+COUNTIF(U3:U16,5)+COUNTIF(U3:U16,6)</f>
        <v>9</v>
      </c>
      <c r="Z5" s="43">
        <f>Y5/$B$16</f>
        <v>0.6428571428571429</v>
      </c>
    </row>
    <row r="6" spans="1:26" ht="12.75">
      <c r="A6" s="3">
        <f t="shared" si="0"/>
        <v>5.75</v>
      </c>
      <c r="B6" s="112">
        <v>4</v>
      </c>
      <c r="C6" s="37" t="s">
        <v>248</v>
      </c>
      <c r="D6" s="152" t="s">
        <v>90</v>
      </c>
      <c r="E6" s="73"/>
      <c r="F6" s="12"/>
      <c r="G6" s="124"/>
      <c r="H6" s="124"/>
      <c r="I6" s="222">
        <v>4</v>
      </c>
      <c r="J6" s="97"/>
      <c r="K6" s="124"/>
      <c r="L6" s="124"/>
      <c r="M6" s="124"/>
      <c r="N6" s="72">
        <v>5</v>
      </c>
      <c r="O6" s="89">
        <v>6</v>
      </c>
      <c r="P6" s="392"/>
      <c r="Q6" s="387"/>
      <c r="R6" s="387"/>
      <c r="S6" s="80">
        <v>8</v>
      </c>
      <c r="T6" s="77">
        <f t="shared" si="1"/>
        <v>5.75</v>
      </c>
      <c r="U6" s="8">
        <f t="shared" si="2"/>
        <v>6</v>
      </c>
      <c r="V6" s="8">
        <v>5</v>
      </c>
      <c r="W6" s="8">
        <f t="shared" si="3"/>
        <v>5.5</v>
      </c>
      <c r="X6" s="20" t="s">
        <v>33</v>
      </c>
      <c r="Y6" s="1">
        <f>COUNTIF(U3:U16,"&lt;4")</f>
        <v>0</v>
      </c>
      <c r="Z6" s="43">
        <f>Y6/$B$16</f>
        <v>0</v>
      </c>
    </row>
    <row r="7" spans="1:26" ht="12.75">
      <c r="A7" s="3">
        <f t="shared" si="0"/>
        <v>4.8</v>
      </c>
      <c r="B7" s="112">
        <v>5</v>
      </c>
      <c r="C7" s="37" t="s">
        <v>249</v>
      </c>
      <c r="D7" s="152" t="s">
        <v>97</v>
      </c>
      <c r="E7" s="71"/>
      <c r="F7" s="153"/>
      <c r="G7" s="93"/>
      <c r="H7" s="93">
        <v>1</v>
      </c>
      <c r="I7" s="206">
        <v>4</v>
      </c>
      <c r="J7" s="98"/>
      <c r="K7" s="93"/>
      <c r="L7" s="93" t="s">
        <v>131</v>
      </c>
      <c r="M7" s="93"/>
      <c r="N7" s="206">
        <v>6</v>
      </c>
      <c r="O7" s="90">
        <v>9</v>
      </c>
      <c r="P7" s="392"/>
      <c r="Q7" s="387"/>
      <c r="R7" s="389"/>
      <c r="S7" s="80">
        <v>4</v>
      </c>
      <c r="T7" s="77">
        <f t="shared" si="1"/>
        <v>4.8</v>
      </c>
      <c r="U7" s="8">
        <f t="shared" si="2"/>
        <v>5</v>
      </c>
      <c r="V7" s="8">
        <v>5</v>
      </c>
      <c r="W7" s="8">
        <f t="shared" si="3"/>
        <v>5</v>
      </c>
      <c r="X7" s="122" t="s">
        <v>34</v>
      </c>
      <c r="Y7" s="1">
        <f>B16-SUM(Y3:Y6)</f>
        <v>0</v>
      </c>
      <c r="Z7" s="43">
        <f>Y7/$B$16</f>
        <v>0</v>
      </c>
    </row>
    <row r="8" spans="1:23" ht="12.75">
      <c r="A8" s="3">
        <f t="shared" si="0"/>
        <v>5.75</v>
      </c>
      <c r="B8" s="112">
        <v>6</v>
      </c>
      <c r="C8" s="37" t="s">
        <v>250</v>
      </c>
      <c r="D8" s="152" t="s">
        <v>98</v>
      </c>
      <c r="E8" s="73"/>
      <c r="F8" s="12"/>
      <c r="G8" s="124"/>
      <c r="H8" s="124"/>
      <c r="I8" s="222">
        <v>7</v>
      </c>
      <c r="J8" s="97"/>
      <c r="K8" s="124"/>
      <c r="L8" s="124"/>
      <c r="M8" s="124"/>
      <c r="N8" s="222">
        <v>4</v>
      </c>
      <c r="O8" s="89">
        <v>7</v>
      </c>
      <c r="P8" s="392"/>
      <c r="Q8" s="387"/>
      <c r="R8" s="389"/>
      <c r="S8" s="206">
        <v>5</v>
      </c>
      <c r="T8" s="77">
        <f t="shared" si="1"/>
        <v>5.75</v>
      </c>
      <c r="U8" s="8">
        <f t="shared" si="2"/>
        <v>6</v>
      </c>
      <c r="V8" s="8">
        <v>6</v>
      </c>
      <c r="W8" s="8">
        <f t="shared" si="3"/>
        <v>6</v>
      </c>
    </row>
    <row r="9" spans="1:23" ht="12.75">
      <c r="A9" s="3">
        <f t="shared" si="0"/>
        <v>4.8</v>
      </c>
      <c r="B9" s="112">
        <v>7</v>
      </c>
      <c r="C9" s="37" t="s">
        <v>251</v>
      </c>
      <c r="D9" s="152" t="s">
        <v>97</v>
      </c>
      <c r="E9" s="73"/>
      <c r="F9" s="12"/>
      <c r="G9" s="124"/>
      <c r="H9" s="124">
        <v>1</v>
      </c>
      <c r="I9" s="206">
        <v>4</v>
      </c>
      <c r="J9" s="97"/>
      <c r="K9" s="124"/>
      <c r="L9" s="124"/>
      <c r="M9" s="124"/>
      <c r="N9" s="72">
        <v>6</v>
      </c>
      <c r="O9" s="89">
        <v>9</v>
      </c>
      <c r="P9" s="392"/>
      <c r="Q9" s="387"/>
      <c r="R9" s="387"/>
      <c r="S9" s="80">
        <v>4</v>
      </c>
      <c r="T9" s="77">
        <f t="shared" si="1"/>
        <v>4.8</v>
      </c>
      <c r="U9" s="8">
        <f t="shared" si="2"/>
        <v>5</v>
      </c>
      <c r="V9" s="8">
        <v>5</v>
      </c>
      <c r="W9" s="8">
        <f t="shared" si="3"/>
        <v>5</v>
      </c>
    </row>
    <row r="10" spans="1:23" ht="12.75">
      <c r="A10" s="3">
        <f t="shared" si="0"/>
        <v>5.5</v>
      </c>
      <c r="B10" s="112">
        <v>8</v>
      </c>
      <c r="C10" s="37" t="s">
        <v>252</v>
      </c>
      <c r="D10" s="152" t="s">
        <v>89</v>
      </c>
      <c r="E10" s="73"/>
      <c r="F10" s="12"/>
      <c r="G10" s="124"/>
      <c r="H10" s="124"/>
      <c r="I10" s="206">
        <v>9</v>
      </c>
      <c r="J10" s="97"/>
      <c r="K10" s="124"/>
      <c r="L10" s="124"/>
      <c r="M10" s="124"/>
      <c r="N10" s="80">
        <v>4</v>
      </c>
      <c r="O10" s="89">
        <v>4</v>
      </c>
      <c r="P10" s="392"/>
      <c r="Q10" s="387"/>
      <c r="R10" s="153"/>
      <c r="S10" s="80">
        <v>5</v>
      </c>
      <c r="T10" s="77">
        <f t="shared" si="1"/>
        <v>5.5</v>
      </c>
      <c r="U10" s="8">
        <f aca="true" t="shared" si="4" ref="U10:U16">ROUND(T10,0)</f>
        <v>6</v>
      </c>
      <c r="V10" s="8">
        <v>4</v>
      </c>
      <c r="W10" s="8">
        <f t="shared" si="3"/>
        <v>5</v>
      </c>
    </row>
    <row r="11" spans="1:23" ht="12.75">
      <c r="A11" s="3">
        <f t="shared" si="0"/>
        <v>8.5</v>
      </c>
      <c r="B11" s="112">
        <v>9</v>
      </c>
      <c r="C11" s="37" t="s">
        <v>253</v>
      </c>
      <c r="D11" s="152" t="s">
        <v>93</v>
      </c>
      <c r="E11" s="73"/>
      <c r="F11" s="12"/>
      <c r="G11" s="124"/>
      <c r="H11" s="124"/>
      <c r="I11" s="72">
        <v>9</v>
      </c>
      <c r="J11" s="97"/>
      <c r="K11" s="124"/>
      <c r="L11" s="124"/>
      <c r="M11" s="124"/>
      <c r="N11" s="80">
        <v>6</v>
      </c>
      <c r="O11" s="89">
        <v>9</v>
      </c>
      <c r="P11" s="392"/>
      <c r="Q11" s="387"/>
      <c r="R11" s="387"/>
      <c r="S11" s="80">
        <v>10</v>
      </c>
      <c r="T11" s="77">
        <f t="shared" si="1"/>
        <v>8.5</v>
      </c>
      <c r="U11" s="8">
        <f t="shared" si="4"/>
        <v>9</v>
      </c>
      <c r="V11" s="8">
        <v>5</v>
      </c>
      <c r="W11" s="8">
        <f t="shared" si="3"/>
        <v>7</v>
      </c>
    </row>
    <row r="12" spans="1:23" ht="12.75">
      <c r="A12" s="3">
        <f t="shared" si="0"/>
        <v>5.75</v>
      </c>
      <c r="B12" s="112">
        <v>10</v>
      </c>
      <c r="C12" s="37" t="s">
        <v>254</v>
      </c>
      <c r="D12" s="152" t="s">
        <v>88</v>
      </c>
      <c r="E12" s="73"/>
      <c r="F12" s="12"/>
      <c r="G12" s="124"/>
      <c r="H12" s="124"/>
      <c r="I12" s="222">
        <v>9</v>
      </c>
      <c r="J12" s="97"/>
      <c r="K12" s="124"/>
      <c r="L12" s="124"/>
      <c r="M12" s="124"/>
      <c r="N12" s="206">
        <v>5</v>
      </c>
      <c r="O12" s="90">
        <v>4</v>
      </c>
      <c r="P12" s="392"/>
      <c r="Q12" s="387"/>
      <c r="R12" s="387"/>
      <c r="S12" s="80">
        <v>5</v>
      </c>
      <c r="T12" s="77">
        <f t="shared" si="1"/>
        <v>5.75</v>
      </c>
      <c r="U12" s="8">
        <f t="shared" si="4"/>
        <v>6</v>
      </c>
      <c r="V12" s="8">
        <v>6</v>
      </c>
      <c r="W12" s="8">
        <f t="shared" si="3"/>
        <v>6</v>
      </c>
    </row>
    <row r="13" spans="1:23" ht="12.75">
      <c r="A13" s="3">
        <f t="shared" si="0"/>
        <v>6</v>
      </c>
      <c r="B13" s="112">
        <v>11</v>
      </c>
      <c r="C13" s="37" t="s">
        <v>255</v>
      </c>
      <c r="D13" s="152" t="s">
        <v>99</v>
      </c>
      <c r="E13" s="73"/>
      <c r="F13" s="12"/>
      <c r="G13" s="124"/>
      <c r="H13" s="124"/>
      <c r="I13" s="222">
        <v>5</v>
      </c>
      <c r="J13" s="97"/>
      <c r="K13" s="124"/>
      <c r="L13" s="124"/>
      <c r="M13" s="124"/>
      <c r="N13" s="222">
        <v>4</v>
      </c>
      <c r="O13" s="88">
        <v>7</v>
      </c>
      <c r="P13" s="392"/>
      <c r="Q13" s="387"/>
      <c r="R13" s="387"/>
      <c r="S13" s="80">
        <v>8</v>
      </c>
      <c r="T13" s="77">
        <f t="shared" si="1"/>
        <v>6</v>
      </c>
      <c r="U13" s="8">
        <f t="shared" si="4"/>
        <v>6</v>
      </c>
      <c r="V13" s="8">
        <v>6</v>
      </c>
      <c r="W13" s="8">
        <f t="shared" si="3"/>
        <v>6</v>
      </c>
    </row>
    <row r="14" spans="1:23" ht="12.75">
      <c r="A14" s="3">
        <f t="shared" si="0"/>
        <v>5.75</v>
      </c>
      <c r="B14" s="112">
        <v>12</v>
      </c>
      <c r="C14" s="2" t="s">
        <v>256</v>
      </c>
      <c r="D14" s="118" t="s">
        <v>98</v>
      </c>
      <c r="E14" s="73"/>
      <c r="F14" s="12"/>
      <c r="G14" s="124"/>
      <c r="H14" s="124"/>
      <c r="I14" s="222">
        <v>7</v>
      </c>
      <c r="J14" s="97"/>
      <c r="K14" s="124"/>
      <c r="L14" s="124"/>
      <c r="M14" s="124"/>
      <c r="N14" s="206">
        <v>4</v>
      </c>
      <c r="O14" s="88">
        <v>7</v>
      </c>
      <c r="P14" s="392"/>
      <c r="Q14" s="387"/>
      <c r="R14" s="387"/>
      <c r="S14" s="206">
        <v>5</v>
      </c>
      <c r="T14" s="77">
        <f t="shared" si="1"/>
        <v>5.75</v>
      </c>
      <c r="U14" s="8">
        <f t="shared" si="4"/>
        <v>6</v>
      </c>
      <c r="V14" s="8">
        <v>5</v>
      </c>
      <c r="W14" s="8">
        <f t="shared" si="3"/>
        <v>5.5</v>
      </c>
    </row>
    <row r="15" spans="1:23" ht="12.75">
      <c r="A15" s="3">
        <f t="shared" si="0"/>
        <v>5.75</v>
      </c>
      <c r="B15" s="112">
        <v>13</v>
      </c>
      <c r="C15" s="2" t="s">
        <v>257</v>
      </c>
      <c r="D15" s="118" t="s">
        <v>355</v>
      </c>
      <c r="E15" s="73"/>
      <c r="F15" s="12"/>
      <c r="G15" s="124" t="s">
        <v>131</v>
      </c>
      <c r="H15" s="124"/>
      <c r="I15" s="222">
        <v>9</v>
      </c>
      <c r="J15" s="97"/>
      <c r="K15" s="124"/>
      <c r="L15" s="124"/>
      <c r="M15" s="124"/>
      <c r="N15" s="222">
        <v>5</v>
      </c>
      <c r="O15" s="90">
        <v>4</v>
      </c>
      <c r="P15" s="392"/>
      <c r="Q15" s="387"/>
      <c r="R15" s="387"/>
      <c r="S15" s="80">
        <v>5</v>
      </c>
      <c r="T15" s="77">
        <f t="shared" si="1"/>
        <v>5.75</v>
      </c>
      <c r="U15" s="8">
        <f t="shared" si="4"/>
        <v>6</v>
      </c>
      <c r="V15" s="8">
        <v>5</v>
      </c>
      <c r="W15" s="8">
        <f t="shared" si="3"/>
        <v>5.5</v>
      </c>
    </row>
    <row r="16" spans="1:23" ht="12.75">
      <c r="A16" s="3">
        <f t="shared" si="0"/>
        <v>6.75</v>
      </c>
      <c r="B16" s="112">
        <v>14</v>
      </c>
      <c r="C16" s="2" t="s">
        <v>258</v>
      </c>
      <c r="D16" s="118" t="s">
        <v>106</v>
      </c>
      <c r="E16" s="73"/>
      <c r="F16" s="12"/>
      <c r="G16" s="124"/>
      <c r="H16" s="124"/>
      <c r="I16" s="222">
        <v>7</v>
      </c>
      <c r="J16" s="97"/>
      <c r="K16" s="124"/>
      <c r="L16" s="124"/>
      <c r="M16" s="124"/>
      <c r="N16" s="206">
        <v>6</v>
      </c>
      <c r="O16" s="90">
        <v>7</v>
      </c>
      <c r="P16" s="392"/>
      <c r="Q16" s="387"/>
      <c r="R16" s="387"/>
      <c r="S16" s="80">
        <v>7</v>
      </c>
      <c r="T16" s="77">
        <f t="shared" si="1"/>
        <v>6.75</v>
      </c>
      <c r="U16" s="8">
        <f t="shared" si="4"/>
        <v>7</v>
      </c>
      <c r="V16" s="8">
        <v>4</v>
      </c>
      <c r="W16" s="8">
        <f t="shared" si="3"/>
        <v>5.5</v>
      </c>
    </row>
    <row r="17" spans="2:23" s="5" customFormat="1" ht="12.75">
      <c r="B17" s="62"/>
      <c r="C17" s="431" t="s">
        <v>0</v>
      </c>
      <c r="D17" s="432"/>
      <c r="E17" s="99"/>
      <c r="F17" s="34"/>
      <c r="G17" s="121"/>
      <c r="H17" s="121"/>
      <c r="I17" s="100">
        <f>AVERAGE(I3:I16)</f>
        <v>7.142857142857143</v>
      </c>
      <c r="J17" s="83"/>
      <c r="K17" s="34"/>
      <c r="L17" s="34"/>
      <c r="M17" s="34"/>
      <c r="N17" s="34">
        <f>AVERAGE(N3:N15,N16:N16)</f>
        <v>5.642857142857143</v>
      </c>
      <c r="O17" s="388">
        <f>AVERAGE(O3:O15,O16:O16)</f>
        <v>6.714285714285714</v>
      </c>
      <c r="P17" s="99"/>
      <c r="Q17" s="34"/>
      <c r="R17" s="34"/>
      <c r="S17" s="100">
        <f>AVERAGE(S3:S15,S16:S16)</f>
        <v>6.5</v>
      </c>
      <c r="T17" s="66">
        <f>AVERAGE(T3:T15,T16:T16)</f>
        <v>6.364285714285714</v>
      </c>
      <c r="U17" s="11">
        <f>AVERAGE(U3:U15,U16:U16)</f>
        <v>6.642857142857143</v>
      </c>
      <c r="V17" s="11">
        <f>AVERAGE(V3:V15,V16:V16)</f>
        <v>5.285714285714286</v>
      </c>
      <c r="W17" s="11">
        <f>AVERAGE(W3:W15,W16:W16)</f>
        <v>5.964285714285714</v>
      </c>
    </row>
    <row r="18" spans="2:23" s="5" customFormat="1" ht="13.5" thickBot="1">
      <c r="B18" s="6"/>
      <c r="C18" s="7"/>
      <c r="D18" s="64"/>
      <c r="E18" s="436" t="s">
        <v>62</v>
      </c>
      <c r="F18" s="437"/>
      <c r="G18" s="439"/>
      <c r="H18" s="439"/>
      <c r="I18" s="438"/>
      <c r="J18" s="425" t="s">
        <v>92</v>
      </c>
      <c r="K18" s="425"/>
      <c r="L18" s="425"/>
      <c r="M18" s="425"/>
      <c r="N18" s="426"/>
      <c r="O18" s="234" t="s">
        <v>60</v>
      </c>
      <c r="P18" s="436" t="s">
        <v>61</v>
      </c>
      <c r="Q18" s="441"/>
      <c r="R18" s="441"/>
      <c r="S18" s="438"/>
      <c r="T18" s="78"/>
      <c r="U18" s="9"/>
      <c r="V18" s="325"/>
      <c r="W18" s="325"/>
    </row>
    <row r="19" spans="2:23" ht="12.75">
      <c r="B19" s="445" t="s">
        <v>35</v>
      </c>
      <c r="C19" s="445"/>
      <c r="D19" s="445"/>
      <c r="E19" s="432"/>
      <c r="F19" s="432"/>
      <c r="G19" s="432"/>
      <c r="H19" s="432"/>
      <c r="I19" s="432"/>
      <c r="J19" s="432"/>
      <c r="K19" s="432"/>
      <c r="L19" s="432"/>
      <c r="M19" s="432"/>
      <c r="N19" s="432"/>
      <c r="O19" s="432"/>
      <c r="P19" s="432"/>
      <c r="Q19" s="432"/>
      <c r="R19" s="432"/>
      <c r="S19" s="432"/>
      <c r="T19" s="35">
        <f>U19/B16</f>
        <v>1</v>
      </c>
      <c r="U19" s="8">
        <f>COUNTIF(U3:U16,"&gt;3")</f>
        <v>14</v>
      </c>
      <c r="V19" s="325"/>
      <c r="W19" s="325"/>
    </row>
    <row r="20" spans="2:23" ht="12.75">
      <c r="B20" s="442" t="s">
        <v>46</v>
      </c>
      <c r="C20" s="443"/>
      <c r="D20" s="444"/>
      <c r="E20" s="13" t="s">
        <v>348</v>
      </c>
      <c r="F20" s="13" t="s">
        <v>348</v>
      </c>
      <c r="G20" s="13" t="s">
        <v>348</v>
      </c>
      <c r="H20" s="13" t="s">
        <v>348</v>
      </c>
      <c r="I20" s="13" t="s">
        <v>353</v>
      </c>
      <c r="J20" s="13" t="s">
        <v>353</v>
      </c>
      <c r="K20" s="13" t="s">
        <v>353</v>
      </c>
      <c r="L20" s="13" t="s">
        <v>348</v>
      </c>
      <c r="M20" s="13" t="s">
        <v>348</v>
      </c>
      <c r="N20" s="13" t="s">
        <v>348</v>
      </c>
      <c r="O20" s="13" t="s">
        <v>353</v>
      </c>
      <c r="P20" s="13" t="s">
        <v>348</v>
      </c>
      <c r="Q20" s="13" t="s">
        <v>353</v>
      </c>
      <c r="R20" s="13" t="s">
        <v>353</v>
      </c>
      <c r="S20" s="13" t="s">
        <v>348</v>
      </c>
      <c r="T20" s="35">
        <f>U20/B16</f>
        <v>0.35714285714285715</v>
      </c>
      <c r="U20" s="8">
        <f>COUNTIF(U3:U16,"&gt;6")</f>
        <v>5</v>
      </c>
      <c r="V20" s="325"/>
      <c r="W20" s="325"/>
    </row>
    <row r="22" spans="3:4" ht="12.75">
      <c r="C22" s="22" t="s">
        <v>69</v>
      </c>
      <c r="D22" t="s">
        <v>297</v>
      </c>
    </row>
  </sheetData>
  <sheetProtection/>
  <mergeCells count="7">
    <mergeCell ref="C17:D17"/>
    <mergeCell ref="B20:D20"/>
    <mergeCell ref="E19:S19"/>
    <mergeCell ref="E18:I18"/>
    <mergeCell ref="J18:N18"/>
    <mergeCell ref="P18:S18"/>
    <mergeCell ref="B19:D19"/>
  </mergeCells>
  <conditionalFormatting sqref="U3:W16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T3:T16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22"/>
  <sheetViews>
    <sheetView zoomScale="95" zoomScaleNormal="95" zoomScalePageLayoutView="0" workbookViewId="0" topLeftCell="B19">
      <selection activeCell="AB10" sqref="AB10"/>
    </sheetView>
  </sheetViews>
  <sheetFormatPr defaultColWidth="9.00390625" defaultRowHeight="12.75"/>
  <cols>
    <col min="1" max="1" width="6.375" style="0" hidden="1" customWidth="1"/>
    <col min="2" max="2" width="4.375" style="0" customWidth="1"/>
    <col min="3" max="3" width="24.625" style="0" customWidth="1"/>
    <col min="4" max="4" width="8.875" style="0" customWidth="1"/>
    <col min="5" max="5" width="7.25390625" style="0" hidden="1" customWidth="1"/>
    <col min="6" max="6" width="6.00390625" style="0" customWidth="1"/>
    <col min="7" max="7" width="4.00390625" style="0" customWidth="1"/>
    <col min="8" max="8" width="6.00390625" style="0" customWidth="1"/>
    <col min="9" max="9" width="5.625" style="0" customWidth="1"/>
    <col min="10" max="11" width="5.875" style="0" bestFit="1" customWidth="1"/>
    <col min="12" max="12" width="6.00390625" style="0" customWidth="1"/>
    <col min="13" max="13" width="5.75390625" style="0" customWidth="1"/>
    <col min="14" max="14" width="4.00390625" style="0" customWidth="1"/>
    <col min="15" max="15" width="5.75390625" style="0" customWidth="1"/>
    <col min="16" max="16" width="6.25390625" style="0" customWidth="1"/>
    <col min="17" max="26" width="5.75390625" style="0" customWidth="1"/>
    <col min="27" max="27" width="9.25390625" style="3" bestFit="1" customWidth="1"/>
    <col min="28" max="28" width="9.25390625" style="10" bestFit="1" customWidth="1"/>
    <col min="30" max="31" width="9.25390625" style="0" bestFit="1" customWidth="1"/>
  </cols>
  <sheetData>
    <row r="1" spans="3:40" ht="13.5" thickBot="1">
      <c r="C1" s="63" t="s">
        <v>299</v>
      </c>
      <c r="D1" s="63"/>
      <c r="E1" s="63"/>
      <c r="F1" s="125"/>
      <c r="G1" s="125"/>
      <c r="H1" s="125"/>
      <c r="I1" s="125"/>
      <c r="J1" s="63"/>
      <c r="K1" s="63"/>
      <c r="L1" s="52"/>
      <c r="M1" s="52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52"/>
      <c r="AB1" s="52"/>
      <c r="AC1" s="33"/>
      <c r="AD1" s="33"/>
      <c r="AE1" s="33"/>
      <c r="AF1" s="33"/>
      <c r="AG1" s="33"/>
      <c r="AH1" s="33"/>
      <c r="AI1" s="53"/>
      <c r="AJ1" s="54"/>
      <c r="AM1" s="14"/>
      <c r="AN1" s="15"/>
    </row>
    <row r="2" spans="2:36" ht="16.5" customHeight="1" thickBot="1">
      <c r="B2" s="55" t="s">
        <v>65</v>
      </c>
      <c r="C2" s="56" t="s">
        <v>26</v>
      </c>
      <c r="D2" s="57" t="s">
        <v>66</v>
      </c>
      <c r="E2" s="331">
        <v>43516</v>
      </c>
      <c r="F2" s="67">
        <v>43882</v>
      </c>
      <c r="G2" s="68"/>
      <c r="H2" s="94">
        <v>43888</v>
      </c>
      <c r="I2" s="68">
        <v>43889</v>
      </c>
      <c r="J2" s="94">
        <v>43896</v>
      </c>
      <c r="K2" s="68">
        <v>43924</v>
      </c>
      <c r="L2" s="67">
        <v>43930</v>
      </c>
      <c r="M2" s="101">
        <v>43931</v>
      </c>
      <c r="N2" s="179"/>
      <c r="O2" s="181">
        <v>43938</v>
      </c>
      <c r="P2" s="103">
        <v>43941</v>
      </c>
      <c r="Q2" s="67">
        <v>43945</v>
      </c>
      <c r="R2" s="103">
        <v>43955</v>
      </c>
      <c r="S2" s="67">
        <v>43958</v>
      </c>
      <c r="T2" s="123">
        <v>43959</v>
      </c>
      <c r="U2" s="68">
        <v>43962</v>
      </c>
      <c r="V2" s="94">
        <v>43966</v>
      </c>
      <c r="W2" s="105">
        <v>43972</v>
      </c>
      <c r="X2" s="67">
        <v>43973</v>
      </c>
      <c r="Y2" s="103">
        <v>43985</v>
      </c>
      <c r="Z2" s="68">
        <v>43987</v>
      </c>
      <c r="AA2" s="58" t="s">
        <v>24</v>
      </c>
      <c r="AB2" s="59" t="s">
        <v>84</v>
      </c>
      <c r="AC2" s="33"/>
      <c r="AD2" s="33"/>
      <c r="AE2" s="33"/>
      <c r="AF2" s="33"/>
      <c r="AG2" s="33"/>
      <c r="AH2" s="33"/>
      <c r="AI2" s="33"/>
      <c r="AJ2" s="33"/>
    </row>
    <row r="3" spans="1:31" ht="12.75">
      <c r="A3" s="3">
        <f aca="true" t="shared" si="0" ref="A3:A16">AA3</f>
        <v>5.090909090909091</v>
      </c>
      <c r="B3" s="2">
        <v>1</v>
      </c>
      <c r="C3" s="37" t="s">
        <v>245</v>
      </c>
      <c r="D3" s="152" t="s">
        <v>87</v>
      </c>
      <c r="E3" s="241"/>
      <c r="F3" s="321">
        <v>4</v>
      </c>
      <c r="G3" s="231"/>
      <c r="H3" s="87"/>
      <c r="I3" s="231">
        <v>5</v>
      </c>
      <c r="J3" s="97">
        <v>1</v>
      </c>
      <c r="K3" s="206">
        <v>7</v>
      </c>
      <c r="L3" s="116"/>
      <c r="M3" s="362">
        <v>6</v>
      </c>
      <c r="N3" s="312"/>
      <c r="O3" s="272">
        <v>6</v>
      </c>
      <c r="P3" s="89">
        <v>5</v>
      </c>
      <c r="Q3" s="74"/>
      <c r="R3" s="271">
        <v>5</v>
      </c>
      <c r="S3" s="74"/>
      <c r="T3" s="87"/>
      <c r="U3" s="271">
        <v>6</v>
      </c>
      <c r="V3" s="73"/>
      <c r="W3" s="268">
        <v>6</v>
      </c>
      <c r="X3" s="74"/>
      <c r="Y3" s="87"/>
      <c r="Z3" s="70">
        <v>5</v>
      </c>
      <c r="AA3" s="77">
        <f aca="true" t="shared" si="1" ref="AA3:AA16">AVERAGE(E3:Z3)</f>
        <v>5.090909090909091</v>
      </c>
      <c r="AB3" s="36">
        <f aca="true" t="shared" si="2" ref="AB3:AB16">ROUND(AA3,0)</f>
        <v>5</v>
      </c>
      <c r="AC3" s="1" t="s">
        <v>30</v>
      </c>
      <c r="AD3" s="1">
        <f>COUNTIF(AB3:AB16,"&gt;8")</f>
        <v>0</v>
      </c>
      <c r="AE3" s="43">
        <f>AD3/$B$16</f>
        <v>0</v>
      </c>
    </row>
    <row r="4" spans="1:31" ht="12.75">
      <c r="A4" s="3">
        <f t="shared" si="0"/>
        <v>7.7</v>
      </c>
      <c r="B4" s="2">
        <v>2</v>
      </c>
      <c r="C4" s="37" t="s">
        <v>246</v>
      </c>
      <c r="D4" s="152" t="s">
        <v>95</v>
      </c>
      <c r="E4" s="239"/>
      <c r="F4" s="73">
        <v>9</v>
      </c>
      <c r="G4" s="72"/>
      <c r="H4" s="89"/>
      <c r="I4" s="72">
        <v>9</v>
      </c>
      <c r="J4" s="97"/>
      <c r="K4" s="72">
        <v>7</v>
      </c>
      <c r="L4" s="73"/>
      <c r="M4" s="220">
        <v>8</v>
      </c>
      <c r="N4" s="207"/>
      <c r="O4" s="222">
        <v>7</v>
      </c>
      <c r="P4" s="89">
        <v>8</v>
      </c>
      <c r="Q4" s="73"/>
      <c r="R4" s="268">
        <v>6</v>
      </c>
      <c r="S4" s="73"/>
      <c r="T4" s="89"/>
      <c r="U4" s="124">
        <v>7</v>
      </c>
      <c r="V4" s="73"/>
      <c r="W4" s="124">
        <v>7</v>
      </c>
      <c r="X4" s="73"/>
      <c r="Y4" s="89"/>
      <c r="Z4" s="72">
        <v>9</v>
      </c>
      <c r="AA4" s="77">
        <f t="shared" si="1"/>
        <v>7.7</v>
      </c>
      <c r="AB4" s="36">
        <f t="shared" si="2"/>
        <v>8</v>
      </c>
      <c r="AC4" s="1" t="s">
        <v>31</v>
      </c>
      <c r="AD4" s="44">
        <f>COUNTIF(AB3:AB16,7)+COUNTIF(AB3:AB16,8)</f>
        <v>3</v>
      </c>
      <c r="AE4" s="43">
        <f>AD4/$B$16</f>
        <v>0.21428571428571427</v>
      </c>
    </row>
    <row r="5" spans="1:31" ht="12.75">
      <c r="A5" s="3">
        <f t="shared" si="0"/>
        <v>7</v>
      </c>
      <c r="B5" s="2">
        <v>3</v>
      </c>
      <c r="C5" s="37" t="s">
        <v>247</v>
      </c>
      <c r="D5" s="152" t="s">
        <v>105</v>
      </c>
      <c r="E5" s="240"/>
      <c r="F5" s="73">
        <v>6</v>
      </c>
      <c r="G5" s="72"/>
      <c r="H5" s="89"/>
      <c r="I5" s="72">
        <v>8</v>
      </c>
      <c r="J5" s="97"/>
      <c r="K5" s="80">
        <v>5</v>
      </c>
      <c r="L5" s="73"/>
      <c r="M5" s="124">
        <v>4</v>
      </c>
      <c r="N5" s="73"/>
      <c r="O5" s="72">
        <v>7</v>
      </c>
      <c r="P5" s="89">
        <v>6</v>
      </c>
      <c r="Q5" s="73"/>
      <c r="R5" s="124">
        <v>8</v>
      </c>
      <c r="S5" s="73"/>
      <c r="T5" s="89"/>
      <c r="U5" s="124">
        <v>8</v>
      </c>
      <c r="V5" s="73"/>
      <c r="W5" s="124">
        <v>9</v>
      </c>
      <c r="X5" s="73"/>
      <c r="Y5" s="89"/>
      <c r="Z5" s="72">
        <v>9</v>
      </c>
      <c r="AA5" s="77">
        <f t="shared" si="1"/>
        <v>7</v>
      </c>
      <c r="AB5" s="36">
        <f t="shared" si="2"/>
        <v>7</v>
      </c>
      <c r="AC5" s="1" t="s">
        <v>32</v>
      </c>
      <c r="AD5" s="44">
        <f>COUNTIF(AB3:AB16,4)+COUNTIF(AB3:AB16,5)+COUNTIF(AB3:AB16,6)</f>
        <v>11</v>
      </c>
      <c r="AE5" s="43">
        <f>AD5/$B$16</f>
        <v>0.7857142857142857</v>
      </c>
    </row>
    <row r="6" spans="1:31" ht="12.75">
      <c r="A6" s="3">
        <f t="shared" si="0"/>
        <v>5.2727272727272725</v>
      </c>
      <c r="B6" s="2">
        <v>4</v>
      </c>
      <c r="C6" s="37" t="s">
        <v>248</v>
      </c>
      <c r="D6" s="152" t="s">
        <v>90</v>
      </c>
      <c r="E6" s="240"/>
      <c r="F6" s="267">
        <v>7</v>
      </c>
      <c r="G6" s="222"/>
      <c r="H6" s="89"/>
      <c r="I6" s="222">
        <v>5</v>
      </c>
      <c r="J6" s="97">
        <v>1</v>
      </c>
      <c r="K6" s="206">
        <v>5</v>
      </c>
      <c r="L6" s="73"/>
      <c r="M6" s="268">
        <v>6</v>
      </c>
      <c r="N6" s="267"/>
      <c r="O6" s="222">
        <v>6</v>
      </c>
      <c r="P6" s="89">
        <v>4</v>
      </c>
      <c r="Q6" s="73"/>
      <c r="R6" s="268">
        <v>4</v>
      </c>
      <c r="S6" s="73"/>
      <c r="T6" s="89"/>
      <c r="U6" s="268">
        <v>6</v>
      </c>
      <c r="V6" s="73"/>
      <c r="W6" s="124">
        <v>7</v>
      </c>
      <c r="X6" s="73"/>
      <c r="Y6" s="89"/>
      <c r="Z6" s="222">
        <v>7</v>
      </c>
      <c r="AA6" s="77">
        <f t="shared" si="1"/>
        <v>5.2727272727272725</v>
      </c>
      <c r="AB6" s="36">
        <f t="shared" si="2"/>
        <v>5</v>
      </c>
      <c r="AC6" s="1" t="s">
        <v>33</v>
      </c>
      <c r="AD6" s="1">
        <f>COUNTIF(AB3:AB16,"&lt;4")</f>
        <v>0</v>
      </c>
      <c r="AE6" s="43">
        <f>AD6/$B$16</f>
        <v>0</v>
      </c>
    </row>
    <row r="7" spans="1:31" ht="12.75">
      <c r="A7" s="3">
        <f t="shared" si="0"/>
        <v>3.5625</v>
      </c>
      <c r="B7" s="2">
        <v>5</v>
      </c>
      <c r="C7" s="37" t="s">
        <v>249</v>
      </c>
      <c r="D7" s="152" t="s">
        <v>97</v>
      </c>
      <c r="E7" s="240"/>
      <c r="F7" s="207">
        <v>1</v>
      </c>
      <c r="G7" s="206">
        <v>6</v>
      </c>
      <c r="H7" s="89">
        <v>1</v>
      </c>
      <c r="I7" s="206">
        <v>7</v>
      </c>
      <c r="J7" s="97"/>
      <c r="K7" s="206">
        <v>4</v>
      </c>
      <c r="L7" s="73">
        <v>1</v>
      </c>
      <c r="M7" s="220">
        <v>4</v>
      </c>
      <c r="N7" s="207">
        <v>1</v>
      </c>
      <c r="O7" s="206">
        <v>4</v>
      </c>
      <c r="P7" s="295">
        <v>6</v>
      </c>
      <c r="Q7" s="73">
        <v>1</v>
      </c>
      <c r="R7" s="220">
        <v>4</v>
      </c>
      <c r="S7" s="73"/>
      <c r="T7" s="89">
        <v>1</v>
      </c>
      <c r="U7" s="220">
        <v>6</v>
      </c>
      <c r="V7" s="73"/>
      <c r="W7" s="268">
        <v>5</v>
      </c>
      <c r="X7" s="73"/>
      <c r="Y7" s="89"/>
      <c r="Z7" s="206">
        <v>5</v>
      </c>
      <c r="AA7" s="77">
        <f t="shared" si="1"/>
        <v>3.5625</v>
      </c>
      <c r="AB7" s="36">
        <f t="shared" si="2"/>
        <v>4</v>
      </c>
      <c r="AC7" s="45" t="s">
        <v>34</v>
      </c>
      <c r="AD7" s="1">
        <f>B16-SUM(AD3:AD6)</f>
        <v>0</v>
      </c>
      <c r="AE7" s="43">
        <f>AD7/$B$16</f>
        <v>0</v>
      </c>
    </row>
    <row r="8" spans="1:28" ht="12.75">
      <c r="A8" s="3">
        <f t="shared" si="0"/>
        <v>5.636363636363637</v>
      </c>
      <c r="B8" s="2">
        <v>6</v>
      </c>
      <c r="C8" s="37" t="s">
        <v>250</v>
      </c>
      <c r="D8" s="152" t="s">
        <v>98</v>
      </c>
      <c r="E8" s="239"/>
      <c r="F8" s="73">
        <v>9</v>
      </c>
      <c r="G8" s="72"/>
      <c r="H8" s="89"/>
      <c r="I8" s="72">
        <v>7</v>
      </c>
      <c r="J8" s="97"/>
      <c r="K8" s="206">
        <v>5</v>
      </c>
      <c r="L8" s="73"/>
      <c r="M8" s="220">
        <v>4</v>
      </c>
      <c r="N8" s="207">
        <v>1</v>
      </c>
      <c r="O8" s="206">
        <v>6</v>
      </c>
      <c r="P8" s="90">
        <v>8</v>
      </c>
      <c r="Q8" s="73"/>
      <c r="R8" s="268">
        <v>5</v>
      </c>
      <c r="S8" s="73"/>
      <c r="T8" s="89"/>
      <c r="U8" s="268">
        <v>4</v>
      </c>
      <c r="V8" s="73"/>
      <c r="W8" s="124">
        <v>6</v>
      </c>
      <c r="X8" s="73"/>
      <c r="Y8" s="89"/>
      <c r="Z8" s="80">
        <v>7</v>
      </c>
      <c r="AA8" s="77">
        <f t="shared" si="1"/>
        <v>5.636363636363637</v>
      </c>
      <c r="AB8" s="36">
        <f t="shared" si="2"/>
        <v>6</v>
      </c>
    </row>
    <row r="9" spans="1:28" ht="12.75">
      <c r="A9" s="3">
        <f t="shared" si="0"/>
        <v>3.5625</v>
      </c>
      <c r="B9" s="2">
        <v>7</v>
      </c>
      <c r="C9" s="37" t="s">
        <v>251</v>
      </c>
      <c r="D9" s="152" t="s">
        <v>97</v>
      </c>
      <c r="E9" s="239"/>
      <c r="F9" s="207">
        <v>1</v>
      </c>
      <c r="G9" s="206">
        <v>6</v>
      </c>
      <c r="H9" s="89">
        <v>1</v>
      </c>
      <c r="I9" s="206">
        <v>7</v>
      </c>
      <c r="J9" s="97"/>
      <c r="K9" s="222">
        <v>4</v>
      </c>
      <c r="L9" s="240">
        <v>1</v>
      </c>
      <c r="M9" s="220">
        <v>4</v>
      </c>
      <c r="N9" s="207">
        <v>1</v>
      </c>
      <c r="O9" s="206">
        <v>4</v>
      </c>
      <c r="P9" s="295">
        <v>6</v>
      </c>
      <c r="Q9" s="73">
        <v>1</v>
      </c>
      <c r="R9" s="220">
        <v>4</v>
      </c>
      <c r="S9" s="73"/>
      <c r="T9" s="89">
        <v>1</v>
      </c>
      <c r="U9" s="220">
        <v>6</v>
      </c>
      <c r="V9" s="73"/>
      <c r="W9" s="268">
        <v>5</v>
      </c>
      <c r="X9" s="73"/>
      <c r="Y9" s="89"/>
      <c r="Z9" s="206">
        <v>5</v>
      </c>
      <c r="AA9" s="77">
        <f t="shared" si="1"/>
        <v>3.5625</v>
      </c>
      <c r="AB9" s="36">
        <f t="shared" si="2"/>
        <v>4</v>
      </c>
    </row>
    <row r="10" spans="1:28" ht="12.75">
      <c r="A10" s="3">
        <f t="shared" si="0"/>
        <v>5.7</v>
      </c>
      <c r="B10" s="2">
        <v>8</v>
      </c>
      <c r="C10" s="37" t="s">
        <v>252</v>
      </c>
      <c r="D10" s="152" t="s">
        <v>89</v>
      </c>
      <c r="E10" s="239"/>
      <c r="F10" s="71">
        <v>6</v>
      </c>
      <c r="G10" s="80"/>
      <c r="H10" s="88"/>
      <c r="I10" s="72">
        <v>4</v>
      </c>
      <c r="J10" s="95"/>
      <c r="K10" s="231">
        <v>4</v>
      </c>
      <c r="L10" s="248"/>
      <c r="M10" s="268">
        <v>4</v>
      </c>
      <c r="N10" s="267"/>
      <c r="O10" s="222">
        <v>7</v>
      </c>
      <c r="P10" s="87">
        <v>6</v>
      </c>
      <c r="Q10" s="73"/>
      <c r="R10" s="268">
        <v>6</v>
      </c>
      <c r="S10" s="73"/>
      <c r="T10" s="89"/>
      <c r="U10" s="268">
        <v>6</v>
      </c>
      <c r="V10" s="73"/>
      <c r="W10" s="268">
        <v>7</v>
      </c>
      <c r="X10" s="73"/>
      <c r="Y10" s="89"/>
      <c r="Z10" s="72">
        <v>7</v>
      </c>
      <c r="AA10" s="77">
        <f t="shared" si="1"/>
        <v>5.7</v>
      </c>
      <c r="AB10" s="8">
        <f t="shared" si="2"/>
        <v>6</v>
      </c>
    </row>
    <row r="11" spans="1:33" ht="12.75">
      <c r="A11" s="3">
        <f t="shared" si="0"/>
        <v>5.6</v>
      </c>
      <c r="B11" s="2">
        <v>9</v>
      </c>
      <c r="C11" s="37" t="s">
        <v>253</v>
      </c>
      <c r="D11" s="152" t="s">
        <v>93</v>
      </c>
      <c r="E11" s="240"/>
      <c r="F11" s="71">
        <v>4</v>
      </c>
      <c r="G11" s="80"/>
      <c r="H11" s="90"/>
      <c r="I11" s="72">
        <v>5</v>
      </c>
      <c r="J11" s="98" t="s">
        <v>131</v>
      </c>
      <c r="K11" s="72">
        <v>4</v>
      </c>
      <c r="L11" s="240"/>
      <c r="M11" s="268">
        <v>6</v>
      </c>
      <c r="N11" s="267"/>
      <c r="O11" s="222">
        <v>5</v>
      </c>
      <c r="P11" s="89">
        <v>7</v>
      </c>
      <c r="Q11" s="73"/>
      <c r="R11" s="268">
        <v>6</v>
      </c>
      <c r="S11" s="73"/>
      <c r="T11" s="89"/>
      <c r="U11" s="268">
        <v>6</v>
      </c>
      <c r="V11" s="73"/>
      <c r="W11" s="124">
        <v>7</v>
      </c>
      <c r="X11" s="73" t="s">
        <v>131</v>
      </c>
      <c r="Y11" s="89"/>
      <c r="Z11" s="72">
        <v>6</v>
      </c>
      <c r="AA11" s="77">
        <f t="shared" si="1"/>
        <v>5.6</v>
      </c>
      <c r="AB11" s="8">
        <f t="shared" si="2"/>
        <v>6</v>
      </c>
      <c r="AG11" s="3"/>
    </row>
    <row r="12" spans="1:28" ht="12.75">
      <c r="A12" s="3">
        <f t="shared" si="0"/>
        <v>6.6</v>
      </c>
      <c r="B12" s="2">
        <v>10</v>
      </c>
      <c r="C12" s="37" t="s">
        <v>254</v>
      </c>
      <c r="D12" s="152" t="s">
        <v>88</v>
      </c>
      <c r="E12" s="240"/>
      <c r="F12" s="73">
        <v>8</v>
      </c>
      <c r="G12" s="72"/>
      <c r="H12" s="89"/>
      <c r="I12" s="72">
        <v>7</v>
      </c>
      <c r="J12" s="97"/>
      <c r="K12" s="206">
        <v>6</v>
      </c>
      <c r="L12" s="240"/>
      <c r="M12" s="220">
        <v>5</v>
      </c>
      <c r="N12" s="207"/>
      <c r="O12" s="206">
        <v>7</v>
      </c>
      <c r="P12" s="269">
        <v>6</v>
      </c>
      <c r="Q12" s="73"/>
      <c r="R12" s="268">
        <v>6</v>
      </c>
      <c r="S12" s="73"/>
      <c r="T12" s="89"/>
      <c r="U12" s="268">
        <v>7</v>
      </c>
      <c r="V12" s="73"/>
      <c r="W12" s="268">
        <v>6</v>
      </c>
      <c r="X12" s="73"/>
      <c r="Y12" s="89"/>
      <c r="Z12" s="80">
        <v>8</v>
      </c>
      <c r="AA12" s="77">
        <f t="shared" si="1"/>
        <v>6.6</v>
      </c>
      <c r="AB12" s="8">
        <f t="shared" si="2"/>
        <v>7</v>
      </c>
    </row>
    <row r="13" spans="1:28" ht="12.75">
      <c r="A13" s="3">
        <f t="shared" si="0"/>
        <v>5.7272727272727275</v>
      </c>
      <c r="B13" s="2">
        <v>11</v>
      </c>
      <c r="C13" s="37" t="s">
        <v>255</v>
      </c>
      <c r="D13" s="152" t="s">
        <v>99</v>
      </c>
      <c r="E13" s="240"/>
      <c r="F13" s="73">
        <v>8</v>
      </c>
      <c r="G13" s="72"/>
      <c r="H13" s="89"/>
      <c r="I13" s="72">
        <v>8</v>
      </c>
      <c r="J13" s="95"/>
      <c r="K13" s="232">
        <v>4</v>
      </c>
      <c r="L13" s="248"/>
      <c r="M13" s="266">
        <v>4</v>
      </c>
      <c r="N13" s="207">
        <v>1</v>
      </c>
      <c r="O13" s="206">
        <v>4</v>
      </c>
      <c r="P13" s="223">
        <v>9</v>
      </c>
      <c r="Q13" s="73"/>
      <c r="R13" s="268">
        <v>6</v>
      </c>
      <c r="S13" s="73"/>
      <c r="T13" s="89"/>
      <c r="U13" s="268">
        <v>6</v>
      </c>
      <c r="V13" s="73"/>
      <c r="W13" s="268">
        <v>7</v>
      </c>
      <c r="X13" s="73"/>
      <c r="Y13" s="89"/>
      <c r="Z13" s="80">
        <v>6</v>
      </c>
      <c r="AA13" s="77">
        <f>AVERAGE(E13:Z13)</f>
        <v>5.7272727272727275</v>
      </c>
      <c r="AB13" s="8">
        <f t="shared" si="2"/>
        <v>6</v>
      </c>
    </row>
    <row r="14" spans="1:28" ht="12.75">
      <c r="A14" s="3">
        <f t="shared" si="0"/>
        <v>5.636363636363637</v>
      </c>
      <c r="B14" s="2">
        <v>12</v>
      </c>
      <c r="C14" s="2" t="s">
        <v>256</v>
      </c>
      <c r="D14" s="118" t="s">
        <v>98</v>
      </c>
      <c r="E14" s="240"/>
      <c r="F14" s="73">
        <v>9</v>
      </c>
      <c r="G14" s="72"/>
      <c r="H14" s="89"/>
      <c r="I14" s="72">
        <v>7</v>
      </c>
      <c r="J14" s="95"/>
      <c r="K14" s="232">
        <v>5</v>
      </c>
      <c r="L14" s="248"/>
      <c r="M14" s="266">
        <v>4</v>
      </c>
      <c r="N14" s="207">
        <v>1</v>
      </c>
      <c r="O14" s="206">
        <v>6</v>
      </c>
      <c r="P14" s="223">
        <v>8</v>
      </c>
      <c r="Q14" s="73"/>
      <c r="R14" s="268">
        <v>5</v>
      </c>
      <c r="S14" s="73"/>
      <c r="T14" s="89"/>
      <c r="U14" s="268">
        <v>4</v>
      </c>
      <c r="V14" s="73"/>
      <c r="W14" s="268">
        <v>6</v>
      </c>
      <c r="X14" s="73"/>
      <c r="Y14" s="89"/>
      <c r="Z14" s="80">
        <v>7</v>
      </c>
      <c r="AA14" s="77">
        <f>AVERAGE(E14:Z14)</f>
        <v>5.636363636363637</v>
      </c>
      <c r="AB14" s="8">
        <f t="shared" si="2"/>
        <v>6</v>
      </c>
    </row>
    <row r="15" spans="1:28" ht="12.75">
      <c r="A15" s="3">
        <f t="shared" si="0"/>
        <v>5.5</v>
      </c>
      <c r="B15" s="2">
        <v>13</v>
      </c>
      <c r="C15" s="2" t="s">
        <v>257</v>
      </c>
      <c r="D15" s="118" t="s">
        <v>355</v>
      </c>
      <c r="E15" s="240"/>
      <c r="F15" s="73">
        <v>9</v>
      </c>
      <c r="G15" s="72"/>
      <c r="H15" s="89">
        <v>1</v>
      </c>
      <c r="I15" s="206">
        <v>6</v>
      </c>
      <c r="J15" s="95">
        <v>1</v>
      </c>
      <c r="K15" s="232">
        <v>4</v>
      </c>
      <c r="L15" s="74" t="s">
        <v>131</v>
      </c>
      <c r="M15" s="271">
        <v>5</v>
      </c>
      <c r="N15" s="267"/>
      <c r="O15" s="206">
        <v>7</v>
      </c>
      <c r="P15" s="295">
        <v>5</v>
      </c>
      <c r="Q15" s="73"/>
      <c r="R15" s="268">
        <v>6</v>
      </c>
      <c r="S15" s="73"/>
      <c r="T15" s="89" t="s">
        <v>131</v>
      </c>
      <c r="U15" s="268">
        <v>7</v>
      </c>
      <c r="V15" s="73"/>
      <c r="W15" s="268">
        <v>6</v>
      </c>
      <c r="X15" s="73"/>
      <c r="Y15" s="89"/>
      <c r="Z15" s="72">
        <v>9</v>
      </c>
      <c r="AA15" s="77">
        <f t="shared" si="1"/>
        <v>5.5</v>
      </c>
      <c r="AB15" s="8">
        <f t="shared" si="2"/>
        <v>6</v>
      </c>
    </row>
    <row r="16" spans="1:28" ht="13.5" thickBot="1">
      <c r="A16" s="3">
        <f t="shared" si="0"/>
        <v>3.5</v>
      </c>
      <c r="B16" s="2">
        <v>14</v>
      </c>
      <c r="C16" s="2" t="s">
        <v>258</v>
      </c>
      <c r="D16" s="118" t="s">
        <v>106</v>
      </c>
      <c r="E16" s="240"/>
      <c r="F16" s="207">
        <v>1</v>
      </c>
      <c r="G16" s="206">
        <v>6</v>
      </c>
      <c r="H16" s="89">
        <v>1</v>
      </c>
      <c r="I16" s="206">
        <v>6</v>
      </c>
      <c r="J16" s="193">
        <v>1</v>
      </c>
      <c r="K16" s="324">
        <v>5</v>
      </c>
      <c r="L16" s="154">
        <v>1</v>
      </c>
      <c r="M16" s="292">
        <v>6</v>
      </c>
      <c r="N16" s="285">
        <v>1</v>
      </c>
      <c r="O16" s="324">
        <v>5</v>
      </c>
      <c r="P16" s="295">
        <v>4</v>
      </c>
      <c r="Q16" s="73">
        <v>1</v>
      </c>
      <c r="R16" s="220">
        <v>4</v>
      </c>
      <c r="S16" s="73"/>
      <c r="T16" s="89"/>
      <c r="U16" s="268">
        <v>5</v>
      </c>
      <c r="V16" s="73"/>
      <c r="W16" s="268">
        <v>4</v>
      </c>
      <c r="X16" s="73"/>
      <c r="Y16" s="89"/>
      <c r="Z16" s="72">
        <v>5</v>
      </c>
      <c r="AA16" s="77">
        <f t="shared" si="1"/>
        <v>3.5</v>
      </c>
      <c r="AB16" s="8">
        <f t="shared" si="2"/>
        <v>4</v>
      </c>
    </row>
    <row r="17" spans="2:28" s="5" customFormat="1" ht="13.5" thickBot="1">
      <c r="B17" s="6"/>
      <c r="C17" s="428" t="s">
        <v>0</v>
      </c>
      <c r="D17" s="429"/>
      <c r="E17" s="375"/>
      <c r="F17" s="296">
        <f>AVERAGE(F3:F9,F10:F16)</f>
        <v>5.857142857142857</v>
      </c>
      <c r="G17" s="75"/>
      <c r="H17" s="120"/>
      <c r="I17" s="100">
        <f>AVERAGE(I3:I9,I10:I16)</f>
        <v>6.5</v>
      </c>
      <c r="J17" s="83"/>
      <c r="K17" s="100">
        <f>AVERAGE(K3:K9,K10:K16)</f>
        <v>4.928571428571429</v>
      </c>
      <c r="L17" s="99"/>
      <c r="M17" s="121">
        <f>AVERAGE(M3:M9,M10:M16)</f>
        <v>5</v>
      </c>
      <c r="N17" s="161"/>
      <c r="O17" s="162">
        <f>AVERAGE(O3:O9,O10:O16)</f>
        <v>5.785714285714286</v>
      </c>
      <c r="P17" s="120">
        <f>AVERAGE(P3:P9,P10:P16)</f>
        <v>6.285714285714286</v>
      </c>
      <c r="Q17" s="99"/>
      <c r="R17" s="121">
        <f>AVERAGE(R3:R9,R10:R16)</f>
        <v>5.357142857142857</v>
      </c>
      <c r="S17" s="121"/>
      <c r="T17" s="121"/>
      <c r="U17" s="121">
        <f>AVERAGE(U3:U9,U10:U16)</f>
        <v>6</v>
      </c>
      <c r="V17" s="121"/>
      <c r="W17" s="121">
        <f>AVERAGE(W3:W9,W10:W16)</f>
        <v>6.285714285714286</v>
      </c>
      <c r="X17" s="99"/>
      <c r="Y17" s="120"/>
      <c r="Z17" s="100">
        <f>AVERAGE(Z3:Z9,Z10:Z16)</f>
        <v>6.785714285714286</v>
      </c>
      <c r="AA17" s="66">
        <f>AVERAGE(AA3:AA12,AA15:AA16)</f>
        <v>5.393750000000001</v>
      </c>
      <c r="AB17" s="11">
        <f>AVERAGE(AB3:AB14)</f>
        <v>5.833333333333333</v>
      </c>
    </row>
    <row r="18" spans="2:28" s="5" customFormat="1" ht="13.5" thickBot="1">
      <c r="B18" s="6"/>
      <c r="C18" s="7"/>
      <c r="D18" s="64"/>
      <c r="E18" s="458" t="s">
        <v>57</v>
      </c>
      <c r="F18" s="459"/>
      <c r="G18" s="378"/>
      <c r="H18" s="441" t="s">
        <v>58</v>
      </c>
      <c r="I18" s="460"/>
      <c r="J18" s="457" t="s">
        <v>59</v>
      </c>
      <c r="K18" s="438"/>
      <c r="L18" s="436" t="s">
        <v>91</v>
      </c>
      <c r="M18" s="438"/>
      <c r="N18" s="157"/>
      <c r="O18" s="157" t="s">
        <v>62</v>
      </c>
      <c r="P18" s="234" t="s">
        <v>60</v>
      </c>
      <c r="Q18" s="436" t="s">
        <v>58</v>
      </c>
      <c r="R18" s="439"/>
      <c r="S18" s="436" t="s">
        <v>59</v>
      </c>
      <c r="T18" s="441"/>
      <c r="U18" s="439"/>
      <c r="V18" s="436" t="s">
        <v>91</v>
      </c>
      <c r="W18" s="439"/>
      <c r="X18" s="436" t="s">
        <v>92</v>
      </c>
      <c r="Y18" s="441"/>
      <c r="Z18" s="438"/>
      <c r="AA18" s="78"/>
      <c r="AB18" s="9"/>
    </row>
    <row r="19" spans="2:28" ht="13.5" thickBot="1">
      <c r="B19" s="445" t="s">
        <v>35</v>
      </c>
      <c r="C19" s="445"/>
      <c r="D19" s="442"/>
      <c r="E19" s="424" t="s">
        <v>67</v>
      </c>
      <c r="F19" s="425"/>
      <c r="G19" s="425"/>
      <c r="H19" s="425"/>
      <c r="I19" s="425"/>
      <c r="J19" s="422"/>
      <c r="K19" s="422"/>
      <c r="L19" s="422"/>
      <c r="M19" s="422"/>
      <c r="N19" s="425"/>
      <c r="O19" s="425"/>
      <c r="P19" s="422"/>
      <c r="Q19" s="424" t="s">
        <v>118</v>
      </c>
      <c r="R19" s="425"/>
      <c r="S19" s="425"/>
      <c r="T19" s="425"/>
      <c r="U19" s="425"/>
      <c r="V19" s="425"/>
      <c r="W19" s="425"/>
      <c r="X19" s="425"/>
      <c r="Y19" s="425"/>
      <c r="Z19" s="426"/>
      <c r="AA19" s="61">
        <f>AB19/B16</f>
        <v>1</v>
      </c>
      <c r="AB19" s="8">
        <f>COUNTIF(AB3:AB16,"&gt;3")</f>
        <v>14</v>
      </c>
    </row>
    <row r="20" spans="2:28" ht="12.75">
      <c r="B20" s="442" t="s">
        <v>46</v>
      </c>
      <c r="C20" s="443"/>
      <c r="D20" s="444"/>
      <c r="E20" s="60"/>
      <c r="F20" s="60"/>
      <c r="G20" s="60"/>
      <c r="H20" s="60"/>
      <c r="I20" s="60"/>
      <c r="J20" s="236" t="s">
        <v>348</v>
      </c>
      <c r="K20" s="236" t="s">
        <v>353</v>
      </c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1">
        <f>AB20/B16</f>
        <v>0.21428571428571427</v>
      </c>
      <c r="AB20" s="8">
        <f>COUNTIF(AB3:AB16,"&gt;6")</f>
        <v>3</v>
      </c>
    </row>
    <row r="22" spans="3:4" ht="12.75">
      <c r="C22" s="22" t="s">
        <v>69</v>
      </c>
      <c r="D22" t="s">
        <v>119</v>
      </c>
    </row>
  </sheetData>
  <sheetProtection/>
  <mergeCells count="13">
    <mergeCell ref="Q18:R18"/>
    <mergeCell ref="Q19:Z19"/>
    <mergeCell ref="X18:Z18"/>
    <mergeCell ref="S18:U18"/>
    <mergeCell ref="V18:W18"/>
    <mergeCell ref="B20:D20"/>
    <mergeCell ref="B19:D19"/>
    <mergeCell ref="E19:P19"/>
    <mergeCell ref="L18:M18"/>
    <mergeCell ref="C17:D17"/>
    <mergeCell ref="J18:K18"/>
    <mergeCell ref="E18:F18"/>
    <mergeCell ref="H18:I18"/>
  </mergeCells>
  <conditionalFormatting sqref="AB3:AB16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AA3:AA16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64"/>
  <sheetViews>
    <sheetView zoomScale="95" zoomScaleNormal="95" zoomScalePageLayoutView="0" workbookViewId="0" topLeftCell="B16">
      <selection activeCell="AB2" sqref="AB2"/>
    </sheetView>
  </sheetViews>
  <sheetFormatPr defaultColWidth="9.00390625" defaultRowHeight="12.75"/>
  <cols>
    <col min="1" max="1" width="4.625" style="0" hidden="1" customWidth="1"/>
    <col min="2" max="2" width="3.625" style="0" customWidth="1"/>
    <col min="3" max="3" width="21.375" style="0" customWidth="1"/>
    <col min="4" max="4" width="8.625" style="0" customWidth="1"/>
    <col min="5" max="5" width="4.875" style="0" customWidth="1"/>
    <col min="6" max="6" width="5.75390625" style="0" customWidth="1"/>
    <col min="7" max="7" width="6.00390625" style="0" customWidth="1"/>
    <col min="8" max="8" width="5.75390625" style="0" customWidth="1"/>
    <col min="9" max="9" width="5.625" style="0" customWidth="1"/>
    <col min="10" max="10" width="3.875" style="0" customWidth="1"/>
    <col min="11" max="12" width="5.75390625" style="0" customWidth="1"/>
    <col min="13" max="14" width="3.125" style="0" customWidth="1"/>
    <col min="15" max="16" width="5.75390625" style="0" customWidth="1"/>
    <col min="17" max="17" width="6.00390625" style="0" customWidth="1"/>
    <col min="18" max="18" width="5.625" style="0" customWidth="1"/>
    <col min="19" max="20" width="5.75390625" style="0" customWidth="1"/>
    <col min="21" max="25" width="6.125" style="0" customWidth="1"/>
    <col min="26" max="26" width="5.75390625" style="14" customWidth="1"/>
    <col min="27" max="28" width="5.75390625" style="0" customWidth="1"/>
    <col min="29" max="29" width="9.125" style="3" customWidth="1"/>
    <col min="30" max="32" width="9.125" style="10" customWidth="1"/>
  </cols>
  <sheetData>
    <row r="1" spans="3:41" ht="13.5" thickBot="1">
      <c r="C1" s="455" t="s">
        <v>202</v>
      </c>
      <c r="D1" s="455"/>
      <c r="E1" s="456"/>
      <c r="F1" s="456"/>
      <c r="G1" s="456"/>
      <c r="H1" s="456"/>
      <c r="I1" s="456"/>
      <c r="J1" s="456"/>
      <c r="K1" s="456"/>
      <c r="L1" s="455"/>
      <c r="M1" s="455"/>
      <c r="N1" s="455"/>
      <c r="O1" s="455"/>
      <c r="P1" s="47"/>
      <c r="Q1" s="47"/>
      <c r="R1" s="47"/>
      <c r="S1" s="33"/>
      <c r="T1" s="33"/>
      <c r="U1" s="33"/>
      <c r="V1" s="33"/>
      <c r="W1" s="33"/>
      <c r="X1" s="33"/>
      <c r="Y1" s="33"/>
      <c r="Z1" s="33"/>
      <c r="AA1" s="52"/>
      <c r="AB1" s="52"/>
      <c r="AC1" s="33"/>
      <c r="AD1" s="33"/>
      <c r="AE1" s="33"/>
      <c r="AF1" s="33"/>
      <c r="AG1" s="33"/>
      <c r="AH1" s="33"/>
      <c r="AI1" s="33"/>
      <c r="AJ1" s="53"/>
      <c r="AK1" s="54"/>
      <c r="AN1" s="14"/>
      <c r="AO1" s="15"/>
    </row>
    <row r="2" spans="2:37" ht="16.5" customHeight="1" thickBot="1">
      <c r="B2" s="55" t="s">
        <v>65</v>
      </c>
      <c r="C2" s="56" t="s">
        <v>26</v>
      </c>
      <c r="D2" s="57" t="s">
        <v>66</v>
      </c>
      <c r="E2" s="316"/>
      <c r="F2" s="317">
        <v>43881</v>
      </c>
      <c r="G2" s="326">
        <v>43888</v>
      </c>
      <c r="H2" s="315">
        <v>43895</v>
      </c>
      <c r="I2" s="313">
        <v>43909</v>
      </c>
      <c r="J2" s="314"/>
      <c r="K2" s="315">
        <v>43916</v>
      </c>
      <c r="L2" s="376">
        <v>43958</v>
      </c>
      <c r="M2" s="376"/>
      <c r="N2" s="376"/>
      <c r="O2" s="327">
        <v>43965</v>
      </c>
      <c r="P2" s="328">
        <v>43972</v>
      </c>
      <c r="Q2" s="314">
        <v>43986</v>
      </c>
      <c r="R2" s="328"/>
      <c r="S2" s="314">
        <v>43990</v>
      </c>
      <c r="T2" s="328">
        <v>43997</v>
      </c>
      <c r="U2" s="314">
        <v>44007</v>
      </c>
      <c r="V2" s="328">
        <v>44008</v>
      </c>
      <c r="W2" s="314">
        <v>44011</v>
      </c>
      <c r="X2" s="328">
        <v>44012</v>
      </c>
      <c r="Y2" s="315">
        <v>44013</v>
      </c>
      <c r="Z2" s="318">
        <v>44014</v>
      </c>
      <c r="AA2" s="319">
        <v>44018</v>
      </c>
      <c r="AB2" s="317">
        <v>44019</v>
      </c>
      <c r="AC2" s="58" t="s">
        <v>24</v>
      </c>
      <c r="AD2" s="59" t="s">
        <v>84</v>
      </c>
      <c r="AE2" s="126" t="s">
        <v>85</v>
      </c>
      <c r="AF2" s="126" t="s">
        <v>117</v>
      </c>
      <c r="AG2" s="45" t="s">
        <v>30</v>
      </c>
      <c r="AH2" s="1">
        <f>B13-SUM(AH3:AH5)</f>
        <v>1</v>
      </c>
      <c r="AI2" s="43">
        <f>AH2/$B$13</f>
        <v>0.09090909090909091</v>
      </c>
      <c r="AJ2" s="33"/>
      <c r="AK2" s="33"/>
    </row>
    <row r="3" spans="1:35" ht="12.75">
      <c r="A3" s="3">
        <f aca="true" t="shared" si="0" ref="A3:A13">AC3</f>
        <v>6.5</v>
      </c>
      <c r="B3" s="51">
        <v>1</v>
      </c>
      <c r="C3" s="398" t="s">
        <v>206</v>
      </c>
      <c r="D3" s="152" t="s">
        <v>105</v>
      </c>
      <c r="E3" s="286">
        <v>4</v>
      </c>
      <c r="F3" s="232">
        <v>4</v>
      </c>
      <c r="G3" s="356">
        <v>7</v>
      </c>
      <c r="H3" s="272">
        <v>7</v>
      </c>
      <c r="I3" s="278">
        <v>4</v>
      </c>
      <c r="J3" s="356">
        <v>1</v>
      </c>
      <c r="K3" s="272">
        <v>7</v>
      </c>
      <c r="L3" s="385">
        <v>4</v>
      </c>
      <c r="M3" s="385"/>
      <c r="N3" s="385"/>
      <c r="O3" s="302">
        <v>7</v>
      </c>
      <c r="P3" s="283"/>
      <c r="Q3" s="302">
        <v>7</v>
      </c>
      <c r="R3" s="283">
        <v>5</v>
      </c>
      <c r="S3" s="302">
        <v>7</v>
      </c>
      <c r="T3" s="283">
        <v>5</v>
      </c>
      <c r="U3" s="302">
        <v>9</v>
      </c>
      <c r="V3" s="283"/>
      <c r="W3" s="302">
        <v>8</v>
      </c>
      <c r="X3" s="283">
        <v>10</v>
      </c>
      <c r="Y3" s="272">
        <v>9</v>
      </c>
      <c r="Z3" s="329">
        <v>6</v>
      </c>
      <c r="AA3" s="312">
        <v>10</v>
      </c>
      <c r="AB3" s="320">
        <v>9</v>
      </c>
      <c r="AC3" s="77">
        <f>AVERAGE(E3:AB3)</f>
        <v>6.5</v>
      </c>
      <c r="AD3" s="8">
        <f aca="true" t="shared" si="1" ref="AD3:AD13">ROUND(AC3,0)</f>
        <v>7</v>
      </c>
      <c r="AE3" s="8">
        <v>6</v>
      </c>
      <c r="AF3" s="8">
        <f aca="true" t="shared" si="2" ref="AF3:AF13">AVERAGE(AD3:AE3)</f>
        <v>6.5</v>
      </c>
      <c r="AG3" s="20" t="s">
        <v>31</v>
      </c>
      <c r="AH3" s="44">
        <f>COUNTIF(AD3:AD13,7)+COUNTIF(AD3:AD13,8)</f>
        <v>9</v>
      </c>
      <c r="AI3" s="43">
        <f>AH3/$B$13</f>
        <v>0.8181818181818182</v>
      </c>
    </row>
    <row r="4" spans="1:35" ht="12.75">
      <c r="A4" s="3">
        <f t="shared" si="0"/>
        <v>8.526315789473685</v>
      </c>
      <c r="B4" s="51">
        <v>2</v>
      </c>
      <c r="C4" s="398" t="s">
        <v>207</v>
      </c>
      <c r="D4" s="152" t="s">
        <v>96</v>
      </c>
      <c r="E4" s="207">
        <v>10</v>
      </c>
      <c r="F4" s="206">
        <v>9</v>
      </c>
      <c r="G4" s="223">
        <v>10</v>
      </c>
      <c r="H4" s="206">
        <v>7</v>
      </c>
      <c r="I4" s="275">
        <v>6</v>
      </c>
      <c r="J4" s="223"/>
      <c r="K4" s="206">
        <v>9</v>
      </c>
      <c r="L4" s="298">
        <v>7</v>
      </c>
      <c r="M4" s="298"/>
      <c r="N4" s="298"/>
      <c r="O4" s="266">
        <v>9</v>
      </c>
      <c r="P4" s="207"/>
      <c r="Q4" s="220">
        <v>9</v>
      </c>
      <c r="R4" s="207">
        <v>4</v>
      </c>
      <c r="S4" s="220">
        <v>7</v>
      </c>
      <c r="T4" s="207">
        <v>9</v>
      </c>
      <c r="U4" s="220">
        <v>9</v>
      </c>
      <c r="V4" s="207"/>
      <c r="W4" s="220">
        <v>9</v>
      </c>
      <c r="X4" s="207">
        <v>10</v>
      </c>
      <c r="Y4" s="206">
        <v>9</v>
      </c>
      <c r="Z4" s="225">
        <v>9</v>
      </c>
      <c r="AA4" s="286">
        <v>10</v>
      </c>
      <c r="AB4" s="232">
        <v>10</v>
      </c>
      <c r="AC4" s="77">
        <f aca="true" t="shared" si="3" ref="AC4:AC13">AVERAGE(E4:AB4)</f>
        <v>8.526315789473685</v>
      </c>
      <c r="AD4" s="8">
        <f t="shared" si="1"/>
        <v>9</v>
      </c>
      <c r="AE4" s="8">
        <v>7</v>
      </c>
      <c r="AF4" s="8">
        <f t="shared" si="2"/>
        <v>8</v>
      </c>
      <c r="AG4" s="20" t="s">
        <v>32</v>
      </c>
      <c r="AH4" s="44">
        <f>COUNTIF(AD3:AD13,4)+COUNTIF(AD3:AD13,5)+COUNTIF(AD3:AD13,6)</f>
        <v>1</v>
      </c>
      <c r="AI4" s="43">
        <f>AH4/$B$13</f>
        <v>0.09090909090909091</v>
      </c>
    </row>
    <row r="5" spans="1:35" ht="12.75">
      <c r="A5" s="3">
        <f t="shared" si="0"/>
        <v>7.2</v>
      </c>
      <c r="B5" s="51">
        <v>3</v>
      </c>
      <c r="C5" s="398" t="s">
        <v>208</v>
      </c>
      <c r="D5" s="152" t="s">
        <v>99</v>
      </c>
      <c r="E5" s="207">
        <v>4</v>
      </c>
      <c r="F5" s="206">
        <v>9</v>
      </c>
      <c r="G5" s="223">
        <v>7</v>
      </c>
      <c r="H5" s="206">
        <v>10</v>
      </c>
      <c r="I5" s="275">
        <v>10</v>
      </c>
      <c r="J5" s="223">
        <v>1</v>
      </c>
      <c r="K5" s="206">
        <v>7</v>
      </c>
      <c r="L5" s="295">
        <v>10</v>
      </c>
      <c r="M5" s="295"/>
      <c r="N5" s="295"/>
      <c r="O5" s="268">
        <v>9</v>
      </c>
      <c r="P5" s="267"/>
      <c r="Q5" s="268">
        <v>8</v>
      </c>
      <c r="R5" s="267">
        <v>9</v>
      </c>
      <c r="S5" s="220">
        <v>8</v>
      </c>
      <c r="T5" s="411">
        <v>4</v>
      </c>
      <c r="U5" s="220">
        <v>9</v>
      </c>
      <c r="V5" s="207"/>
      <c r="W5" s="220">
        <v>9</v>
      </c>
      <c r="X5" s="411">
        <v>4</v>
      </c>
      <c r="Y5" s="206">
        <v>9</v>
      </c>
      <c r="Z5" s="412">
        <v>4</v>
      </c>
      <c r="AA5" s="413">
        <v>4</v>
      </c>
      <c r="AB5" s="222">
        <v>9</v>
      </c>
      <c r="AC5" s="77">
        <f t="shared" si="3"/>
        <v>7.2</v>
      </c>
      <c r="AD5" s="8">
        <f t="shared" si="1"/>
        <v>7</v>
      </c>
      <c r="AE5" s="8">
        <v>6</v>
      </c>
      <c r="AF5" s="8">
        <f t="shared" si="2"/>
        <v>6.5</v>
      </c>
      <c r="AG5" s="20" t="s">
        <v>33</v>
      </c>
      <c r="AH5" s="1">
        <f>COUNTIF(AD3:AD13,"&lt;4")</f>
        <v>0</v>
      </c>
      <c r="AI5" s="43">
        <f>AH5/$B$13</f>
        <v>0</v>
      </c>
    </row>
    <row r="6" spans="1:32" ht="12.75">
      <c r="A6" s="3">
        <f t="shared" si="0"/>
        <v>6.842105263157895</v>
      </c>
      <c r="B6" s="51">
        <v>4</v>
      </c>
      <c r="C6" s="398" t="s">
        <v>209</v>
      </c>
      <c r="D6" s="118" t="s">
        <v>93</v>
      </c>
      <c r="E6" s="207">
        <v>5</v>
      </c>
      <c r="F6" s="206">
        <v>4</v>
      </c>
      <c r="G6" s="223">
        <v>10</v>
      </c>
      <c r="H6" s="222">
        <v>4</v>
      </c>
      <c r="I6" s="275">
        <v>10</v>
      </c>
      <c r="J6" s="223"/>
      <c r="K6" s="206">
        <v>4</v>
      </c>
      <c r="L6" s="295">
        <v>8</v>
      </c>
      <c r="M6" s="295"/>
      <c r="N6" s="295"/>
      <c r="O6" s="220">
        <v>9</v>
      </c>
      <c r="P6" s="207"/>
      <c r="Q6" s="220">
        <v>4</v>
      </c>
      <c r="R6" s="207">
        <v>8</v>
      </c>
      <c r="S6" s="220">
        <v>8</v>
      </c>
      <c r="T6" s="207">
        <v>8</v>
      </c>
      <c r="U6" s="220">
        <v>9</v>
      </c>
      <c r="V6" s="207"/>
      <c r="W6" s="220">
        <v>8</v>
      </c>
      <c r="X6" s="207">
        <v>5</v>
      </c>
      <c r="Y6" s="206">
        <v>7</v>
      </c>
      <c r="Z6" s="291">
        <v>6</v>
      </c>
      <c r="AA6" s="267">
        <v>6</v>
      </c>
      <c r="AB6" s="206">
        <v>7</v>
      </c>
      <c r="AC6" s="77">
        <f t="shared" si="3"/>
        <v>6.842105263157895</v>
      </c>
      <c r="AD6" s="8">
        <f t="shared" si="1"/>
        <v>7</v>
      </c>
      <c r="AE6" s="8">
        <v>7</v>
      </c>
      <c r="AF6" s="8">
        <f t="shared" si="2"/>
        <v>7</v>
      </c>
    </row>
    <row r="7" spans="1:33" ht="12.75">
      <c r="A7" s="3">
        <f t="shared" si="0"/>
        <v>7.5</v>
      </c>
      <c r="B7" s="51">
        <v>5</v>
      </c>
      <c r="C7" s="398" t="s">
        <v>210</v>
      </c>
      <c r="D7" s="152" t="s">
        <v>106</v>
      </c>
      <c r="E7" s="207">
        <v>7</v>
      </c>
      <c r="F7" s="206">
        <v>9</v>
      </c>
      <c r="G7" s="223">
        <v>9</v>
      </c>
      <c r="H7" s="206">
        <v>7</v>
      </c>
      <c r="I7" s="275">
        <v>4</v>
      </c>
      <c r="J7" s="223"/>
      <c r="K7" s="206">
        <v>9</v>
      </c>
      <c r="L7" s="298">
        <v>1</v>
      </c>
      <c r="M7" s="298">
        <v>7</v>
      </c>
      <c r="N7" s="363"/>
      <c r="O7" s="266">
        <v>9</v>
      </c>
      <c r="P7" s="207"/>
      <c r="Q7" s="220">
        <v>6</v>
      </c>
      <c r="R7" s="207">
        <v>7</v>
      </c>
      <c r="S7" s="220">
        <v>8</v>
      </c>
      <c r="T7" s="207">
        <v>7</v>
      </c>
      <c r="U7" s="268">
        <v>9</v>
      </c>
      <c r="V7" s="267"/>
      <c r="W7" s="268">
        <v>8</v>
      </c>
      <c r="X7" s="267">
        <v>8</v>
      </c>
      <c r="Y7" s="222">
        <v>9</v>
      </c>
      <c r="Z7" s="291">
        <v>9</v>
      </c>
      <c r="AA7" s="321">
        <v>8</v>
      </c>
      <c r="AB7" s="232">
        <v>9</v>
      </c>
      <c r="AC7" s="77">
        <f t="shared" si="3"/>
        <v>7.5</v>
      </c>
      <c r="AD7" s="8">
        <f t="shared" si="1"/>
        <v>8</v>
      </c>
      <c r="AE7" s="8">
        <v>7</v>
      </c>
      <c r="AF7" s="8">
        <f t="shared" si="2"/>
        <v>7.5</v>
      </c>
      <c r="AG7" s="198"/>
    </row>
    <row r="8" spans="1:32" ht="12.75">
      <c r="A8" s="3">
        <f t="shared" si="0"/>
        <v>7.7894736842105265</v>
      </c>
      <c r="B8" s="51">
        <v>6</v>
      </c>
      <c r="C8" s="398" t="s">
        <v>211</v>
      </c>
      <c r="D8" s="152" t="s">
        <v>98</v>
      </c>
      <c r="E8" s="207">
        <v>4</v>
      </c>
      <c r="F8" s="206">
        <v>9</v>
      </c>
      <c r="G8" s="223">
        <v>9</v>
      </c>
      <c r="H8" s="206">
        <v>9</v>
      </c>
      <c r="I8" s="275">
        <v>10</v>
      </c>
      <c r="J8" s="223"/>
      <c r="K8" s="206">
        <v>5</v>
      </c>
      <c r="L8" s="295">
        <v>4</v>
      </c>
      <c r="M8" s="295"/>
      <c r="N8" s="295"/>
      <c r="O8" s="220">
        <v>6</v>
      </c>
      <c r="P8" s="207"/>
      <c r="Q8" s="220">
        <v>9</v>
      </c>
      <c r="R8" s="207">
        <v>10</v>
      </c>
      <c r="S8" s="220">
        <v>6</v>
      </c>
      <c r="T8" s="207">
        <v>10</v>
      </c>
      <c r="U8" s="220">
        <v>5</v>
      </c>
      <c r="V8" s="207"/>
      <c r="W8" s="220">
        <v>9</v>
      </c>
      <c r="X8" s="207">
        <v>10</v>
      </c>
      <c r="Y8" s="206">
        <v>8</v>
      </c>
      <c r="Z8" s="225">
        <v>6</v>
      </c>
      <c r="AA8" s="267">
        <v>10</v>
      </c>
      <c r="AB8" s="206">
        <v>9</v>
      </c>
      <c r="AC8" s="77">
        <f t="shared" si="3"/>
        <v>7.7894736842105265</v>
      </c>
      <c r="AD8" s="8">
        <f t="shared" si="1"/>
        <v>8</v>
      </c>
      <c r="AE8" s="8">
        <v>5</v>
      </c>
      <c r="AF8" s="8">
        <f t="shared" si="2"/>
        <v>6.5</v>
      </c>
    </row>
    <row r="9" spans="1:32" ht="12.75">
      <c r="A9" s="3">
        <f t="shared" si="0"/>
        <v>7.5</v>
      </c>
      <c r="B9" s="51">
        <v>7</v>
      </c>
      <c r="C9" s="398" t="s">
        <v>212</v>
      </c>
      <c r="D9" s="152" t="s">
        <v>97</v>
      </c>
      <c r="E9" s="207">
        <v>7</v>
      </c>
      <c r="F9" s="206">
        <v>9</v>
      </c>
      <c r="G9" s="223">
        <v>9</v>
      </c>
      <c r="H9" s="206">
        <v>8</v>
      </c>
      <c r="I9" s="275">
        <v>1</v>
      </c>
      <c r="J9" s="223">
        <v>7</v>
      </c>
      <c r="K9" s="206">
        <v>9</v>
      </c>
      <c r="L9" s="223">
        <v>9</v>
      </c>
      <c r="M9" s="223"/>
      <c r="N9" s="223"/>
      <c r="O9" s="220">
        <v>7</v>
      </c>
      <c r="P9" s="207"/>
      <c r="Q9" s="220">
        <v>4</v>
      </c>
      <c r="R9" s="207">
        <v>9</v>
      </c>
      <c r="S9" s="220">
        <v>7</v>
      </c>
      <c r="T9" s="207">
        <v>8</v>
      </c>
      <c r="U9" s="220">
        <v>8</v>
      </c>
      <c r="V9" s="207"/>
      <c r="W9" s="220">
        <v>9</v>
      </c>
      <c r="X9" s="207">
        <v>10</v>
      </c>
      <c r="Y9" s="206">
        <v>5</v>
      </c>
      <c r="Z9" s="225">
        <v>8</v>
      </c>
      <c r="AA9" s="207">
        <v>10</v>
      </c>
      <c r="AB9" s="206">
        <v>6</v>
      </c>
      <c r="AC9" s="77">
        <f t="shared" si="3"/>
        <v>7.5</v>
      </c>
      <c r="AD9" s="8">
        <f t="shared" si="1"/>
        <v>8</v>
      </c>
      <c r="AE9" s="8">
        <v>7</v>
      </c>
      <c r="AF9" s="8">
        <f t="shared" si="2"/>
        <v>7.5</v>
      </c>
    </row>
    <row r="10" spans="1:36" ht="12.75">
      <c r="A10" s="3">
        <f t="shared" si="0"/>
        <v>6.954545454545454</v>
      </c>
      <c r="B10" s="51">
        <v>8</v>
      </c>
      <c r="C10" s="398" t="s">
        <v>213</v>
      </c>
      <c r="D10" s="152" t="s">
        <v>87</v>
      </c>
      <c r="E10" s="207">
        <v>7</v>
      </c>
      <c r="F10" s="206">
        <v>6</v>
      </c>
      <c r="G10" s="223">
        <v>9</v>
      </c>
      <c r="H10" s="206">
        <v>8</v>
      </c>
      <c r="I10" s="275">
        <v>10</v>
      </c>
      <c r="J10" s="223">
        <v>1</v>
      </c>
      <c r="K10" s="206">
        <v>7</v>
      </c>
      <c r="L10" s="223">
        <v>1</v>
      </c>
      <c r="M10" s="223">
        <v>7</v>
      </c>
      <c r="N10" s="223">
        <v>1</v>
      </c>
      <c r="O10" s="220">
        <v>7</v>
      </c>
      <c r="P10" s="207"/>
      <c r="Q10" s="220">
        <v>7</v>
      </c>
      <c r="R10" s="207">
        <v>8</v>
      </c>
      <c r="S10" s="220">
        <v>7</v>
      </c>
      <c r="T10" s="207">
        <v>10</v>
      </c>
      <c r="U10" s="220">
        <v>9</v>
      </c>
      <c r="V10" s="207"/>
      <c r="W10" s="220">
        <v>6</v>
      </c>
      <c r="X10" s="207">
        <v>10</v>
      </c>
      <c r="Y10" s="206">
        <v>7</v>
      </c>
      <c r="Z10" s="225">
        <v>8</v>
      </c>
      <c r="AA10" s="207">
        <v>10</v>
      </c>
      <c r="AB10" s="206">
        <v>7</v>
      </c>
      <c r="AC10" s="77">
        <f t="shared" si="3"/>
        <v>6.954545454545454</v>
      </c>
      <c r="AD10" s="8">
        <f t="shared" si="1"/>
        <v>7</v>
      </c>
      <c r="AE10" s="8">
        <v>5</v>
      </c>
      <c r="AF10" s="8">
        <f t="shared" si="2"/>
        <v>6</v>
      </c>
      <c r="AI10" s="14"/>
      <c r="AJ10" s="14"/>
    </row>
    <row r="11" spans="1:32" ht="12.75">
      <c r="A11" s="3">
        <f t="shared" si="0"/>
        <v>6.842105263157895</v>
      </c>
      <c r="B11" s="51">
        <v>9</v>
      </c>
      <c r="C11" s="398" t="s">
        <v>214</v>
      </c>
      <c r="D11" s="152" t="s">
        <v>90</v>
      </c>
      <c r="E11" s="207">
        <v>10</v>
      </c>
      <c r="F11" s="206">
        <v>4</v>
      </c>
      <c r="G11" s="223">
        <v>7</v>
      </c>
      <c r="H11" s="206">
        <v>7</v>
      </c>
      <c r="I11" s="275">
        <v>7</v>
      </c>
      <c r="J11" s="223"/>
      <c r="K11" s="222">
        <v>4</v>
      </c>
      <c r="L11" s="295">
        <v>4</v>
      </c>
      <c r="M11" s="295"/>
      <c r="N11" s="295"/>
      <c r="O11" s="220">
        <v>6</v>
      </c>
      <c r="P11" s="207"/>
      <c r="Q11" s="220">
        <v>7</v>
      </c>
      <c r="R11" s="207">
        <v>7</v>
      </c>
      <c r="S11" s="220">
        <v>8</v>
      </c>
      <c r="T11" s="207">
        <v>5</v>
      </c>
      <c r="U11" s="220">
        <v>7</v>
      </c>
      <c r="V11" s="207"/>
      <c r="W11" s="220">
        <v>9</v>
      </c>
      <c r="X11" s="207">
        <v>10</v>
      </c>
      <c r="Y11" s="206">
        <v>7</v>
      </c>
      <c r="Z11" s="291">
        <v>7</v>
      </c>
      <c r="AA11" s="267">
        <v>7</v>
      </c>
      <c r="AB11" s="206">
        <v>7</v>
      </c>
      <c r="AC11" s="77">
        <f t="shared" si="3"/>
        <v>6.842105263157895</v>
      </c>
      <c r="AD11" s="8">
        <f t="shared" si="1"/>
        <v>7</v>
      </c>
      <c r="AE11" s="8">
        <v>6</v>
      </c>
      <c r="AF11" s="8">
        <f t="shared" si="2"/>
        <v>6.5</v>
      </c>
    </row>
    <row r="12" spans="1:32" ht="12.75">
      <c r="A12" s="3">
        <f t="shared" si="0"/>
        <v>6</v>
      </c>
      <c r="B12" s="51">
        <v>10</v>
      </c>
      <c r="C12" s="398" t="s">
        <v>215</v>
      </c>
      <c r="D12" s="118" t="s">
        <v>89</v>
      </c>
      <c r="E12" s="207">
        <v>5</v>
      </c>
      <c r="F12" s="206">
        <v>9</v>
      </c>
      <c r="G12" s="223">
        <v>6</v>
      </c>
      <c r="H12" s="206">
        <v>9</v>
      </c>
      <c r="I12" s="275">
        <v>5</v>
      </c>
      <c r="J12" s="223"/>
      <c r="K12" s="222">
        <v>7</v>
      </c>
      <c r="L12" s="223">
        <v>8</v>
      </c>
      <c r="M12" s="223"/>
      <c r="N12" s="223">
        <v>1</v>
      </c>
      <c r="O12" s="220">
        <v>4</v>
      </c>
      <c r="P12" s="207"/>
      <c r="Q12" s="220">
        <v>4</v>
      </c>
      <c r="R12" s="207">
        <v>7</v>
      </c>
      <c r="S12" s="220">
        <v>4</v>
      </c>
      <c r="T12" s="207">
        <v>4</v>
      </c>
      <c r="U12" s="268">
        <v>5</v>
      </c>
      <c r="V12" s="267"/>
      <c r="W12" s="268">
        <v>9</v>
      </c>
      <c r="X12" s="267">
        <v>6</v>
      </c>
      <c r="Y12" s="222">
        <v>9</v>
      </c>
      <c r="Z12" s="291">
        <v>4</v>
      </c>
      <c r="AA12" s="207">
        <v>10</v>
      </c>
      <c r="AB12" s="206">
        <v>4</v>
      </c>
      <c r="AC12" s="77">
        <f t="shared" si="3"/>
        <v>6</v>
      </c>
      <c r="AD12" s="8">
        <f t="shared" si="1"/>
        <v>6</v>
      </c>
      <c r="AE12" s="8">
        <v>8</v>
      </c>
      <c r="AF12" s="8">
        <f t="shared" si="2"/>
        <v>7</v>
      </c>
    </row>
    <row r="13" spans="1:32" ht="13.5" thickBot="1">
      <c r="A13" s="3">
        <f t="shared" si="0"/>
        <v>6.578947368421052</v>
      </c>
      <c r="B13" s="51">
        <v>11</v>
      </c>
      <c r="C13" s="398" t="s">
        <v>216</v>
      </c>
      <c r="D13" s="118" t="s">
        <v>95</v>
      </c>
      <c r="E13" s="284">
        <v>4</v>
      </c>
      <c r="F13" s="288">
        <v>4</v>
      </c>
      <c r="G13" s="322">
        <v>4</v>
      </c>
      <c r="H13" s="324">
        <v>10</v>
      </c>
      <c r="I13" s="323">
        <v>5</v>
      </c>
      <c r="J13" s="322"/>
      <c r="K13" s="222">
        <v>9</v>
      </c>
      <c r="L13" s="377">
        <v>8</v>
      </c>
      <c r="M13" s="377"/>
      <c r="N13" s="377"/>
      <c r="O13" s="293">
        <v>9</v>
      </c>
      <c r="P13" s="284"/>
      <c r="Q13" s="293">
        <v>4</v>
      </c>
      <c r="R13" s="284">
        <v>7</v>
      </c>
      <c r="S13" s="293">
        <v>7</v>
      </c>
      <c r="T13" s="284">
        <v>5</v>
      </c>
      <c r="U13" s="293">
        <v>8</v>
      </c>
      <c r="V13" s="284"/>
      <c r="W13" s="293">
        <v>9</v>
      </c>
      <c r="X13" s="284">
        <v>7</v>
      </c>
      <c r="Y13" s="288">
        <v>6</v>
      </c>
      <c r="Z13" s="330">
        <v>5</v>
      </c>
      <c r="AA13" s="284">
        <v>7</v>
      </c>
      <c r="AB13" s="288">
        <v>7</v>
      </c>
      <c r="AC13" s="77">
        <f t="shared" si="3"/>
        <v>6.578947368421052</v>
      </c>
      <c r="AD13" s="8">
        <f t="shared" si="1"/>
        <v>7</v>
      </c>
      <c r="AE13" s="8">
        <v>7</v>
      </c>
      <c r="AF13" s="8">
        <f t="shared" si="2"/>
        <v>7</v>
      </c>
    </row>
    <row r="14" spans="2:32" s="5" customFormat="1" ht="13.5" thickBot="1">
      <c r="B14" s="428" t="s">
        <v>0</v>
      </c>
      <c r="C14" s="432"/>
      <c r="D14" s="432"/>
      <c r="E14" s="281">
        <f aca="true" t="shared" si="4" ref="E14:O14">AVERAGE(E3:E13)</f>
        <v>6.090909090909091</v>
      </c>
      <c r="F14" s="281">
        <f t="shared" si="4"/>
        <v>6.909090909090909</v>
      </c>
      <c r="G14" s="161">
        <f t="shared" si="4"/>
        <v>7.909090909090909</v>
      </c>
      <c r="H14" s="162">
        <f t="shared" si="4"/>
        <v>7.818181818181818</v>
      </c>
      <c r="I14" s="235">
        <f t="shared" si="4"/>
        <v>6.545454545454546</v>
      </c>
      <c r="J14" s="235"/>
      <c r="K14" s="200">
        <f t="shared" si="4"/>
        <v>7</v>
      </c>
      <c r="L14" s="200">
        <f t="shared" si="4"/>
        <v>5.818181818181818</v>
      </c>
      <c r="M14" s="200"/>
      <c r="N14" s="200"/>
      <c r="O14" s="200">
        <f t="shared" si="4"/>
        <v>7.454545454545454</v>
      </c>
      <c r="P14" s="228"/>
      <c r="Q14" s="228">
        <f>AVERAGE(Q3:Q13)</f>
        <v>6.2727272727272725</v>
      </c>
      <c r="R14" s="228">
        <f>AVERAGE(R3:R13)</f>
        <v>7.363636363636363</v>
      </c>
      <c r="S14" s="228">
        <f>AVERAGE(S3:S13)</f>
        <v>7</v>
      </c>
      <c r="T14" s="228">
        <f>AVERAGE(T3:T13)</f>
        <v>6.818181818181818</v>
      </c>
      <c r="U14" s="228">
        <f>AVERAGE(U3:U13)</f>
        <v>7.909090909090909</v>
      </c>
      <c r="V14" s="228"/>
      <c r="W14" s="228">
        <f aca="true" t="shared" si="5" ref="W14:AF14">AVERAGE(W3:W13)</f>
        <v>8.454545454545455</v>
      </c>
      <c r="X14" s="228">
        <f t="shared" si="5"/>
        <v>8.181818181818182</v>
      </c>
      <c r="Y14" s="228">
        <f t="shared" si="5"/>
        <v>7.7272727272727275</v>
      </c>
      <c r="Z14" s="228">
        <f t="shared" si="5"/>
        <v>6.545454545454546</v>
      </c>
      <c r="AA14" s="228">
        <f t="shared" si="5"/>
        <v>8.363636363636363</v>
      </c>
      <c r="AB14" s="195">
        <f t="shared" si="5"/>
        <v>7.636363636363637</v>
      </c>
      <c r="AC14" s="83">
        <f t="shared" si="5"/>
        <v>7.112135711178774</v>
      </c>
      <c r="AD14" s="34">
        <f t="shared" si="5"/>
        <v>7.363636363636363</v>
      </c>
      <c r="AE14" s="34">
        <f t="shared" si="5"/>
        <v>6.454545454545454</v>
      </c>
      <c r="AF14" s="34">
        <f t="shared" si="5"/>
        <v>6.909090909090909</v>
      </c>
    </row>
    <row r="15" spans="2:32" s="5" customFormat="1" ht="13.5" thickBot="1">
      <c r="B15" s="428"/>
      <c r="C15" s="429"/>
      <c r="D15" s="429"/>
      <c r="E15" s="421" t="s">
        <v>184</v>
      </c>
      <c r="F15" s="423"/>
      <c r="G15" s="421" t="s">
        <v>185</v>
      </c>
      <c r="H15" s="423"/>
      <c r="I15" s="453" t="s">
        <v>292</v>
      </c>
      <c r="J15" s="450"/>
      <c r="K15" s="452"/>
      <c r="L15" s="422" t="s">
        <v>186</v>
      </c>
      <c r="M15" s="422"/>
      <c r="N15" s="422"/>
      <c r="O15" s="423"/>
      <c r="P15" s="421" t="s">
        <v>126</v>
      </c>
      <c r="Q15" s="423"/>
      <c r="R15" s="421" t="s">
        <v>189</v>
      </c>
      <c r="S15" s="423"/>
      <c r="T15" s="421" t="s">
        <v>190</v>
      </c>
      <c r="U15" s="423"/>
      <c r="V15" s="421" t="s">
        <v>75</v>
      </c>
      <c r="W15" s="423"/>
      <c r="X15" s="421" t="s">
        <v>191</v>
      </c>
      <c r="Y15" s="423"/>
      <c r="Z15" s="157" t="s">
        <v>77</v>
      </c>
      <c r="AA15" s="425" t="s">
        <v>294</v>
      </c>
      <c r="AB15" s="426"/>
      <c r="AC15" s="78"/>
      <c r="AD15" s="9"/>
      <c r="AE15" s="325"/>
      <c r="AF15" s="325"/>
    </row>
    <row r="16" spans="2:32" ht="12.75">
      <c r="B16" s="442" t="s">
        <v>44</v>
      </c>
      <c r="C16" s="443"/>
      <c r="D16" s="444"/>
      <c r="E16" s="280"/>
      <c r="F16" s="431" t="s">
        <v>22</v>
      </c>
      <c r="G16" s="432"/>
      <c r="H16" s="432"/>
      <c r="I16" s="432"/>
      <c r="J16" s="432"/>
      <c r="K16" s="432"/>
      <c r="L16" s="454"/>
      <c r="M16" s="454"/>
      <c r="N16" s="454"/>
      <c r="O16" s="454"/>
      <c r="P16" s="432"/>
      <c r="Q16" s="432"/>
      <c r="R16" s="432"/>
      <c r="S16" s="432"/>
      <c r="T16" s="432"/>
      <c r="U16" s="432"/>
      <c r="V16" s="432"/>
      <c r="W16" s="432"/>
      <c r="X16" s="432"/>
      <c r="Y16" s="432"/>
      <c r="Z16" s="454"/>
      <c r="AA16" s="454"/>
      <c r="AB16" s="454"/>
      <c r="AC16" s="35">
        <f>AD16/B13</f>
        <v>1</v>
      </c>
      <c r="AD16" s="8">
        <f>COUNTIF(AD3:AD13,"&gt;3")</f>
        <v>11</v>
      </c>
      <c r="AE16" s="325"/>
      <c r="AF16" s="325"/>
    </row>
    <row r="17" spans="2:32" ht="12.75">
      <c r="B17" s="442" t="s">
        <v>45</v>
      </c>
      <c r="C17" s="443"/>
      <c r="D17" s="444"/>
      <c r="E17" s="277"/>
      <c r="F17" s="13"/>
      <c r="G17" s="13"/>
      <c r="H17" s="4"/>
      <c r="I17" s="4"/>
      <c r="J17" s="4"/>
      <c r="K17" s="4"/>
      <c r="L17" s="13"/>
      <c r="M17" s="13"/>
      <c r="N17" s="13"/>
      <c r="O17" s="13"/>
      <c r="P17" s="4"/>
      <c r="Q17" s="4"/>
      <c r="R17" s="4"/>
      <c r="S17" s="4"/>
      <c r="T17" s="4"/>
      <c r="U17" s="4"/>
      <c r="V17" s="4"/>
      <c r="W17" s="4"/>
      <c r="X17" s="4"/>
      <c r="Y17" s="4"/>
      <c r="Z17" s="13"/>
      <c r="AA17" s="4"/>
      <c r="AB17" s="4"/>
      <c r="AC17" s="35">
        <f>AD17/B13</f>
        <v>0.9090909090909091</v>
      </c>
      <c r="AD17" s="8">
        <f>COUNTIF(AD3:AD13,"&gt;6")</f>
        <v>10</v>
      </c>
      <c r="AE17" s="325"/>
      <c r="AF17" s="325"/>
    </row>
    <row r="19" ht="12.75">
      <c r="C19" t="s">
        <v>78</v>
      </c>
    </row>
    <row r="21" spans="35:37" ht="12.75">
      <c r="AI21" s="48"/>
      <c r="AJ21" s="48"/>
      <c r="AK21" s="3"/>
    </row>
    <row r="51" spans="2:16" ht="12.75">
      <c r="B51" s="12" t="s">
        <v>65</v>
      </c>
      <c r="C51" s="12" t="s">
        <v>291</v>
      </c>
      <c r="D51" s="12" t="s">
        <v>152</v>
      </c>
      <c r="E51" s="12" t="s">
        <v>200</v>
      </c>
      <c r="F51" s="12" t="s">
        <v>217</v>
      </c>
      <c r="G51" s="12" t="s">
        <v>218</v>
      </c>
      <c r="H51" s="12" t="s">
        <v>286</v>
      </c>
      <c r="I51" s="12" t="s">
        <v>219</v>
      </c>
      <c r="J51" s="12" t="s">
        <v>220</v>
      </c>
      <c r="K51" s="12" t="s">
        <v>295</v>
      </c>
      <c r="L51" s="311">
        <v>8</v>
      </c>
      <c r="M51" s="311">
        <v>9</v>
      </c>
      <c r="N51" s="311">
        <v>10</v>
      </c>
      <c r="O51" s="14"/>
      <c r="P51" s="14"/>
    </row>
    <row r="52" spans="2:16" ht="12.75">
      <c r="B52" s="1">
        <v>12</v>
      </c>
      <c r="C52" s="1" t="s">
        <v>234</v>
      </c>
      <c r="D52" s="249">
        <v>4</v>
      </c>
      <c r="E52" s="12">
        <v>9</v>
      </c>
      <c r="F52" s="287">
        <v>4</v>
      </c>
      <c r="G52" s="287">
        <v>9</v>
      </c>
      <c r="H52" s="287">
        <v>7</v>
      </c>
      <c r="I52" s="287">
        <v>10</v>
      </c>
      <c r="J52" s="287">
        <v>10</v>
      </c>
      <c r="K52" s="287"/>
      <c r="L52" s="32"/>
      <c r="M52" s="32"/>
      <c r="N52" s="32"/>
      <c r="O52" s="14"/>
      <c r="P52" s="14"/>
    </row>
    <row r="53" spans="2:16" ht="12.75">
      <c r="B53" s="1">
        <v>13</v>
      </c>
      <c r="C53" s="1" t="s">
        <v>235</v>
      </c>
      <c r="D53" s="12">
        <v>8</v>
      </c>
      <c r="E53" s="12">
        <v>8</v>
      </c>
      <c r="F53" s="287">
        <v>10</v>
      </c>
      <c r="G53" s="287">
        <v>7</v>
      </c>
      <c r="H53" s="287">
        <v>8</v>
      </c>
      <c r="I53" s="287">
        <v>10</v>
      </c>
      <c r="J53" s="287">
        <v>8</v>
      </c>
      <c r="K53" s="287">
        <v>10</v>
      </c>
      <c r="L53" s="32"/>
      <c r="M53" s="32"/>
      <c r="N53" s="32"/>
      <c r="O53" s="14"/>
      <c r="P53" s="14"/>
    </row>
    <row r="54" spans="2:16" ht="12.75">
      <c r="B54" s="1">
        <v>14</v>
      </c>
      <c r="C54" s="1" t="s">
        <v>236</v>
      </c>
      <c r="D54" s="249">
        <v>5</v>
      </c>
      <c r="E54" s="249">
        <v>4</v>
      </c>
      <c r="F54" s="287">
        <v>4</v>
      </c>
      <c r="G54" s="287">
        <v>4</v>
      </c>
      <c r="H54" s="287">
        <v>8</v>
      </c>
      <c r="I54" s="287">
        <v>4</v>
      </c>
      <c r="J54" s="287">
        <v>8</v>
      </c>
      <c r="K54" s="386">
        <v>2</v>
      </c>
      <c r="L54" s="32"/>
      <c r="M54" s="32"/>
      <c r="N54" s="32"/>
      <c r="O54" s="14"/>
      <c r="P54" s="14"/>
    </row>
    <row r="55" spans="2:16" ht="12.75">
      <c r="B55" s="1">
        <v>15</v>
      </c>
      <c r="C55" s="1" t="s">
        <v>237</v>
      </c>
      <c r="D55" s="249">
        <v>7</v>
      </c>
      <c r="E55" s="12">
        <v>8</v>
      </c>
      <c r="F55" s="282">
        <v>1</v>
      </c>
      <c r="G55" s="287">
        <v>1</v>
      </c>
      <c r="H55" s="287">
        <v>8</v>
      </c>
      <c r="I55" s="287">
        <v>7</v>
      </c>
      <c r="J55" s="287">
        <v>10</v>
      </c>
      <c r="K55" s="287">
        <v>10</v>
      </c>
      <c r="L55" s="32"/>
      <c r="M55" s="32"/>
      <c r="N55" s="32">
        <v>7</v>
      </c>
      <c r="O55" s="14"/>
      <c r="P55" s="14"/>
    </row>
    <row r="56" spans="2:16" ht="12.75">
      <c r="B56" s="1">
        <v>16</v>
      </c>
      <c r="C56" s="1" t="s">
        <v>238</v>
      </c>
      <c r="D56" s="12">
        <v>8</v>
      </c>
      <c r="E56" s="287">
        <v>1</v>
      </c>
      <c r="F56" s="287">
        <v>5</v>
      </c>
      <c r="G56" s="287">
        <v>10</v>
      </c>
      <c r="H56" s="287">
        <v>9</v>
      </c>
      <c r="I56" s="287">
        <v>10</v>
      </c>
      <c r="J56" s="287">
        <v>10</v>
      </c>
      <c r="K56" s="287">
        <v>10</v>
      </c>
      <c r="L56" s="32">
        <v>7</v>
      </c>
      <c r="M56" s="32"/>
      <c r="N56" s="32"/>
      <c r="O56" s="14"/>
      <c r="P56" s="14"/>
    </row>
    <row r="57" spans="2:31" ht="12.75">
      <c r="B57" s="1">
        <v>17</v>
      </c>
      <c r="C57" s="1" t="s">
        <v>239</v>
      </c>
      <c r="D57" s="12">
        <v>6</v>
      </c>
      <c r="E57" s="12">
        <v>6</v>
      </c>
      <c r="F57" s="287">
        <v>7</v>
      </c>
      <c r="G57" s="287">
        <v>7</v>
      </c>
      <c r="H57" s="287">
        <v>4</v>
      </c>
      <c r="I57" s="287">
        <v>4</v>
      </c>
      <c r="J57" s="287">
        <v>4</v>
      </c>
      <c r="K57" s="287"/>
      <c r="L57" s="32"/>
      <c r="M57" s="32"/>
      <c r="N57" s="32"/>
      <c r="O57" s="14"/>
      <c r="P57" s="14"/>
      <c r="AE57" s="382"/>
    </row>
    <row r="58" spans="2:16" ht="12.75">
      <c r="B58" s="1">
        <v>18</v>
      </c>
      <c r="C58" s="1" t="s">
        <v>240</v>
      </c>
      <c r="D58" s="12">
        <v>8</v>
      </c>
      <c r="E58" s="12">
        <v>8</v>
      </c>
      <c r="F58" s="287">
        <v>7</v>
      </c>
      <c r="G58" s="287">
        <v>9</v>
      </c>
      <c r="H58" s="287">
        <v>8</v>
      </c>
      <c r="I58" s="287">
        <v>8</v>
      </c>
      <c r="J58" s="287">
        <v>10</v>
      </c>
      <c r="K58" s="287">
        <v>10</v>
      </c>
      <c r="L58" s="32"/>
      <c r="M58" s="32"/>
      <c r="N58" s="32"/>
      <c r="O58" s="14"/>
      <c r="P58" s="14"/>
    </row>
    <row r="59" spans="2:16" ht="12.75">
      <c r="B59" s="1">
        <v>19</v>
      </c>
      <c r="C59" s="1" t="s">
        <v>241</v>
      </c>
      <c r="D59" s="12">
        <v>7</v>
      </c>
      <c r="E59" s="12">
        <v>8</v>
      </c>
      <c r="F59" s="287">
        <v>4</v>
      </c>
      <c r="G59" s="287">
        <v>1</v>
      </c>
      <c r="H59" s="287">
        <v>7</v>
      </c>
      <c r="I59" s="287">
        <v>4</v>
      </c>
      <c r="J59" s="287">
        <v>4</v>
      </c>
      <c r="K59" s="287"/>
      <c r="L59" s="32"/>
      <c r="M59" s="32"/>
      <c r="N59" s="32">
        <v>4</v>
      </c>
      <c r="O59" s="14"/>
      <c r="P59" s="14"/>
    </row>
    <row r="60" spans="2:16" ht="12.75">
      <c r="B60" s="1">
        <v>20</v>
      </c>
      <c r="C60" s="1" t="s">
        <v>242</v>
      </c>
      <c r="D60" s="249">
        <v>5</v>
      </c>
      <c r="E60" s="287">
        <v>2</v>
      </c>
      <c r="F60" s="282">
        <v>2</v>
      </c>
      <c r="G60" s="287">
        <v>1</v>
      </c>
      <c r="H60" s="287">
        <v>7</v>
      </c>
      <c r="I60" s="386">
        <v>1</v>
      </c>
      <c r="J60" s="287"/>
      <c r="K60" s="287"/>
      <c r="L60" s="32">
        <v>4</v>
      </c>
      <c r="M60" s="32"/>
      <c r="N60" s="32">
        <v>5</v>
      </c>
      <c r="O60" s="14"/>
      <c r="P60" s="14"/>
    </row>
    <row r="61" spans="2:16" ht="12.75">
      <c r="B61" s="1">
        <v>21</v>
      </c>
      <c r="C61" s="1" t="s">
        <v>243</v>
      </c>
      <c r="D61" s="12">
        <v>9</v>
      </c>
      <c r="E61" s="287">
        <v>1</v>
      </c>
      <c r="F61" s="287">
        <v>1</v>
      </c>
      <c r="G61" s="287">
        <v>10</v>
      </c>
      <c r="H61" s="287">
        <v>9</v>
      </c>
      <c r="I61" s="287">
        <v>9</v>
      </c>
      <c r="J61" s="287"/>
      <c r="K61" s="287"/>
      <c r="L61" s="32">
        <v>7</v>
      </c>
      <c r="M61" s="32">
        <v>7</v>
      </c>
      <c r="N61" s="32"/>
      <c r="O61" s="14"/>
      <c r="P61" s="14"/>
    </row>
    <row r="62" spans="2:16" ht="12.75">
      <c r="B62" s="1">
        <v>22</v>
      </c>
      <c r="C62" s="1" t="s">
        <v>244</v>
      </c>
      <c r="D62" s="249">
        <v>5</v>
      </c>
      <c r="E62" s="12">
        <v>4</v>
      </c>
      <c r="F62" s="287">
        <v>5</v>
      </c>
      <c r="G62" s="287">
        <v>8</v>
      </c>
      <c r="H62" s="287">
        <v>4</v>
      </c>
      <c r="I62" s="287">
        <v>4</v>
      </c>
      <c r="J62" s="287"/>
      <c r="K62" s="287"/>
      <c r="L62" s="32"/>
      <c r="M62" s="32"/>
      <c r="N62" s="32"/>
      <c r="O62" s="14"/>
      <c r="P62" s="14"/>
    </row>
    <row r="64" spans="15:17" ht="12.75">
      <c r="O64" s="14"/>
      <c r="P64" s="14"/>
      <c r="Q64" s="14"/>
    </row>
  </sheetData>
  <sheetProtection/>
  <mergeCells count="16">
    <mergeCell ref="AA15:AB15"/>
    <mergeCell ref="B17:D17"/>
    <mergeCell ref="C1:O1"/>
    <mergeCell ref="B14:D14"/>
    <mergeCell ref="B15:D15"/>
    <mergeCell ref="B16:D16"/>
    <mergeCell ref="L15:O15"/>
    <mergeCell ref="F16:AB16"/>
    <mergeCell ref="T15:U15"/>
    <mergeCell ref="V15:W15"/>
    <mergeCell ref="X15:Y15"/>
    <mergeCell ref="E15:F15"/>
    <mergeCell ref="G15:H15"/>
    <mergeCell ref="P15:Q15"/>
    <mergeCell ref="R15:S15"/>
    <mergeCell ref="I15:K15"/>
  </mergeCells>
  <conditionalFormatting sqref="AD3:AF13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AC3:AC13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1-й семестр</dc:title>
  <dc:subject/>
  <dc:creator>Mike</dc:creator>
  <cp:keywords/>
  <dc:description/>
  <cp:lastModifiedBy>Mike</cp:lastModifiedBy>
  <cp:lastPrinted>2018-06-22T11:40:26Z</cp:lastPrinted>
  <dcterms:created xsi:type="dcterms:W3CDTF">2004-12-18T17:35:54Z</dcterms:created>
  <dcterms:modified xsi:type="dcterms:W3CDTF">2020-07-06T09:03:55Z</dcterms:modified>
  <cp:category/>
  <cp:version/>
  <cp:contentType/>
  <cp:contentStatus/>
</cp:coreProperties>
</file>