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1.xml" ContentType="application/vnd.openxmlformats-officedocument.drawing+xml"/>
  <Override PartName="/xl/chartsheets/sheet2.xml" ContentType="application/vnd.openxmlformats-officedocument.spreadsheetml.chartsheet+xml"/>
  <Override PartName="/xl/drawings/drawing12.xml" ContentType="application/vnd.openxmlformats-officedocument.drawing+xml"/>
  <Override PartName="/xl/chartsheets/sheet3.xml" ContentType="application/vnd.openxmlformats-officedocument.spreadsheetml.chartsheet+xml"/>
  <Override PartName="/xl/drawings/drawing13.xml" ContentType="application/vnd.openxmlformats-officedocument.drawing+xml"/>
  <Override PartName="/xl/chartsheets/sheet4.xml" ContentType="application/vnd.openxmlformats-officedocument.spreadsheetml.chartsheet+xml"/>
  <Override PartName="/xl/drawings/drawing14.xml" ContentType="application/vnd.openxmlformats-officedocument.drawing+xml"/>
  <Override PartName="/xl/chartsheets/sheet5.xml" ContentType="application/vnd.openxmlformats-officedocument.spreadsheetml.chartsheet+xml"/>
  <Override PartName="/xl/drawings/drawing15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5296" windowWidth="12240" windowHeight="7620" tabRatio="753" activeTab="0"/>
  </bookViews>
  <sheets>
    <sheet name="29в_УПУ" sheetId="1" r:id="rId1"/>
    <sheet name="30в-2_ПМС" sheetId="2" r:id="rId2"/>
    <sheet name="30в-2_САПР" sheetId="3" r:id="rId3"/>
    <sheet name="50ппа-2_Прогр" sheetId="4" r:id="rId4"/>
    <sheet name="52ппа-1_Прогр" sheetId="5" r:id="rId5"/>
    <sheet name="52ппа-1_ИТ" sheetId="6" r:id="rId6"/>
    <sheet name="55ппу-1_Прогр" sheetId="7" r:id="rId7"/>
    <sheet name="55ппу-1_ИТ" sheetId="8" r:id="rId8"/>
    <sheet name="218т-2_ИТ" sheetId="9" r:id="rId9"/>
    <sheet name="219т-2_ИТ" sheetId="10" r:id="rId10"/>
    <sheet name="161иит_САПР" sheetId="11" r:id="rId11"/>
    <sheet name="Отчет" sheetId="12" r:id="rId12"/>
    <sheet name="Лучшие" sheetId="13" r:id="rId13"/>
    <sheet name="Худшие" sheetId="14" r:id="rId14"/>
    <sheet name="Ср_балл" sheetId="15" r:id="rId15"/>
    <sheet name="Кач_успев" sheetId="16" r:id="rId16"/>
    <sheet name="Оценки" sheetId="17" r:id="rId17"/>
    <sheet name="Успеваемость" sheetId="18" r:id="rId18"/>
    <sheet name="Среднее_по_семестрам" sheetId="19" r:id="rId19"/>
  </sheets>
  <definedNames>
    <definedName name="a" localSheetId="10">'161иит_САПР'!$A$3</definedName>
    <definedName name="a" localSheetId="0">'29в_УПУ'!$B$3</definedName>
    <definedName name="a" localSheetId="2">'30в-2_САПР'!#REF!</definedName>
    <definedName name="a">#REF!</definedName>
  </definedNames>
  <calcPr fullCalcOnLoad="1"/>
</workbook>
</file>

<file path=xl/sharedStrings.xml><?xml version="1.0" encoding="utf-8"?>
<sst xmlns="http://schemas.openxmlformats.org/spreadsheetml/2006/main" count="966" uniqueCount="392">
  <si>
    <t>Среднее по группе:</t>
  </si>
  <si>
    <t>ОКР№1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</si>
  <si>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</si>
  <si>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</si>
  <si>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</si>
  <si>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</si>
  <si>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</si>
  <si>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</si>
  <si>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</si>
  <si>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</si>
  <si>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</si>
  <si>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</si>
  <si>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</si>
  <si>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</si>
  <si>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</si>
  <si>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</si>
  <si>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</si>
  <si>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Информационные технологии (ИТ):</t>
  </si>
  <si>
    <t>К-во уч-ся</t>
  </si>
  <si>
    <t>Оценки</t>
  </si>
  <si>
    <t>Всего за семестр:</t>
  </si>
  <si>
    <t>V сем.</t>
  </si>
  <si>
    <t>Delphi</t>
  </si>
  <si>
    <t>Группа</t>
  </si>
  <si>
    <t>Ср.балл</t>
  </si>
  <si>
    <t>Лучшие уч-ся:</t>
  </si>
  <si>
    <t>Фамилия Имя</t>
  </si>
  <si>
    <t>Худшие уч-ся:</t>
  </si>
  <si>
    <t>max =</t>
  </si>
  <si>
    <t xml:space="preserve"> = min</t>
  </si>
  <si>
    <t>Отлично</t>
  </si>
  <si>
    <t>Хорошо</t>
  </si>
  <si>
    <t>Удовлетв.</t>
  </si>
  <si>
    <t>Неудовл.</t>
  </si>
  <si>
    <t>Неаттест.</t>
  </si>
  <si>
    <t>Кол-во и % усп. (4 -10)</t>
  </si>
  <si>
    <t>Кол-во и % качеств. усп. (7-10)</t>
  </si>
  <si>
    <t>Отлично (9-10)</t>
  </si>
  <si>
    <t>Хорошо (7-8)</t>
  </si>
  <si>
    <t>Удовл. (4-6)</t>
  </si>
  <si>
    <t>Неудовл. (0-3)</t>
  </si>
  <si>
    <t>Неатестовано</t>
  </si>
  <si>
    <t>Средний балл и качественная успеваемость по семестрам.</t>
  </si>
  <si>
    <t>Кач.усп (%)</t>
  </si>
  <si>
    <t>Кол. и % усп. (4 -10)</t>
  </si>
  <si>
    <t>Кол. и % кач. усп. (7-10)</t>
  </si>
  <si>
    <t>Кол-во и % кач. усп. (7-10)</t>
  </si>
  <si>
    <t>07/08-I</t>
  </si>
  <si>
    <t>07/08-II</t>
  </si>
  <si>
    <t>08/09-I</t>
  </si>
  <si>
    <t>08/09-II</t>
  </si>
  <si>
    <t>09/10-I</t>
  </si>
  <si>
    <t>09/10-II</t>
  </si>
  <si>
    <t>10/11-I</t>
  </si>
  <si>
    <t>10/11-II</t>
  </si>
  <si>
    <t>11/12-I</t>
  </si>
  <si>
    <t>ЛР1</t>
  </si>
  <si>
    <t>ЛР2</t>
  </si>
  <si>
    <t>ЛР3</t>
  </si>
  <si>
    <t>ЛР4.2</t>
  </si>
  <si>
    <t>ОКР1</t>
  </si>
  <si>
    <t>ЛР5</t>
  </si>
  <si>
    <t>ЛР6</t>
  </si>
  <si>
    <t>ЛР4</t>
  </si>
  <si>
    <t>11/12-II</t>
  </si>
  <si>
    <t>12/13-I</t>
  </si>
  <si>
    <t>№</t>
  </si>
  <si>
    <t>№ комп.</t>
  </si>
  <si>
    <t>Компас-3D</t>
  </si>
  <si>
    <t>Системы автоматизиров. проектирования (САПР)</t>
  </si>
  <si>
    <t>12/13-II</t>
  </si>
  <si>
    <t>13/14-I</t>
  </si>
  <si>
    <t>Варианты N (N - номер комп.)</t>
  </si>
  <si>
    <t>13/14-II</t>
  </si>
  <si>
    <t>14/15-I</t>
  </si>
  <si>
    <t>5</t>
  </si>
  <si>
    <t>9</t>
  </si>
  <si>
    <t>13</t>
  </si>
  <si>
    <t>IV сем.</t>
  </si>
  <si>
    <t>ЛР13.2</t>
  </si>
  <si>
    <t>ОКР2</t>
  </si>
  <si>
    <t>Варианты: N (N - номер комп.)</t>
  </si>
  <si>
    <t>ПР1</t>
  </si>
  <si>
    <t>ПР2</t>
  </si>
  <si>
    <t>ПР4</t>
  </si>
  <si>
    <t>ПР5</t>
  </si>
  <si>
    <t>ПР6</t>
  </si>
  <si>
    <t>ПР7</t>
  </si>
  <si>
    <t>ПР8</t>
  </si>
  <si>
    <t>ПР10</t>
  </si>
  <si>
    <t>ПР11</t>
  </si>
  <si>
    <t>14/15-II</t>
  </si>
  <si>
    <t>15/16-I</t>
  </si>
  <si>
    <t>3</t>
  </si>
  <si>
    <t>Итог.</t>
  </si>
  <si>
    <t>ПР9</t>
  </si>
  <si>
    <t>ПР12</t>
  </si>
  <si>
    <t>MathCad</t>
  </si>
  <si>
    <t>6</t>
  </si>
  <si>
    <t>8</t>
  </si>
  <si>
    <t>4</t>
  </si>
  <si>
    <t>12</t>
  </si>
  <si>
    <t>11</t>
  </si>
  <si>
    <t>Access</t>
  </si>
  <si>
    <t>Excel</t>
  </si>
  <si>
    <t>Программирование (Прогр.):</t>
  </si>
  <si>
    <t>15/16-II</t>
  </si>
  <si>
    <t>16/17-I</t>
  </si>
  <si>
    <t>Word</t>
  </si>
  <si>
    <t>2</t>
  </si>
  <si>
    <t>10</t>
  </si>
  <si>
    <t>7</t>
  </si>
  <si>
    <t>Абрамчук Ярослав</t>
  </si>
  <si>
    <t>Адамицкий Никита</t>
  </si>
  <si>
    <t>Ващило Сергей</t>
  </si>
  <si>
    <t>Голуб Александр</t>
  </si>
  <si>
    <t>Граховский Вадим</t>
  </si>
  <si>
    <t>Гурский Алексей</t>
  </si>
  <si>
    <t>Дайлидко Олег</t>
  </si>
  <si>
    <t>Дулько Римма</t>
  </si>
  <si>
    <t>Жук Роман</t>
  </si>
  <si>
    <t>Жуковский Виктор</t>
  </si>
  <si>
    <t>Зубрицкий Евгений</t>
  </si>
  <si>
    <t>Кетрик Виолетта</t>
  </si>
  <si>
    <t>Шулейко Владимир</t>
  </si>
  <si>
    <t>Т1</t>
  </si>
  <si>
    <t>Т2</t>
  </si>
  <si>
    <t>Программирование микропроцессорных систем (ПМС):</t>
  </si>
  <si>
    <t>Устройства программного управления (УПУ)</t>
  </si>
  <si>
    <t>ОКР№2</t>
  </si>
  <si>
    <t>16/17-II</t>
  </si>
  <si>
    <t>17/18-I</t>
  </si>
  <si>
    <t>Тест, ПР3</t>
  </si>
  <si>
    <t>1-й семестр 2018-19 уч.г.</t>
  </si>
  <si>
    <t>Пуйдак Дмитрий</t>
  </si>
  <si>
    <t>Радченко Алексей</t>
  </si>
  <si>
    <t>Свилель Роман</t>
  </si>
  <si>
    <t>Скерсь Даниил</t>
  </si>
  <si>
    <t>Тихонов Владислав</t>
  </si>
  <si>
    <t>Трапило Руслан</t>
  </si>
  <si>
    <t>Цыдик Дмитрий</t>
  </si>
  <si>
    <t>Чапля Дмитрий</t>
  </si>
  <si>
    <t>Черепович Алексей</t>
  </si>
  <si>
    <t>Шамрей Данила</t>
  </si>
  <si>
    <t>Шиман Егор</t>
  </si>
  <si>
    <t>Шлапик Александр</t>
  </si>
  <si>
    <t>Яковчик Вадим</t>
  </si>
  <si>
    <t>Варианты N+13 (N - номер комп.)</t>
  </si>
  <si>
    <t>Assembler</t>
  </si>
  <si>
    <t>н</t>
  </si>
  <si>
    <t>Варианты ЛР: 1гр.- N (13 комп. - 1); 2гр. - N-1. N - номер комп.</t>
  </si>
  <si>
    <t xml:space="preserve">Варианты ОКР1: </t>
  </si>
  <si>
    <t xml:space="preserve">Варианты ОКР2: </t>
  </si>
  <si>
    <t>30в-2</t>
  </si>
  <si>
    <t>Латаревич Кирилл</t>
  </si>
  <si>
    <t>Лебедевич Максим</t>
  </si>
  <si>
    <t>Малмыго Владислав</t>
  </si>
  <si>
    <t>Малмыго Ярослав</t>
  </si>
  <si>
    <t>Новикова Ольга</t>
  </si>
  <si>
    <t>Ошурок Вадим</t>
  </si>
  <si>
    <t>Шилко Николай</t>
  </si>
  <si>
    <t>17/18-II</t>
  </si>
  <si>
    <t>18/19-I</t>
  </si>
  <si>
    <t>Тимашевская Валерия</t>
  </si>
  <si>
    <t>Зачет</t>
  </si>
  <si>
    <t>Федарович Вадим</t>
  </si>
  <si>
    <t>УПУ</t>
  </si>
  <si>
    <t>VII сем.</t>
  </si>
  <si>
    <t>Дядюк Павел</t>
  </si>
  <si>
    <t>Устройства программного управления, гр. 29в, 4 курс.</t>
  </si>
  <si>
    <t>Программирование микропроцессорных систем, гр. 30в-2, 3 курс.</t>
  </si>
  <si>
    <t>Т1,ЛР1</t>
  </si>
  <si>
    <t>Т2,ЛР2</t>
  </si>
  <si>
    <t>Т3,ЛР3</t>
  </si>
  <si>
    <t>Т4,ЛР4.1</t>
  </si>
  <si>
    <t>Т7,ЛР7</t>
  </si>
  <si>
    <t>Т8,ЛР8</t>
  </si>
  <si>
    <t>Варианты: N (N - номер компьютера)</t>
  </si>
  <si>
    <t>1-я подгруппа</t>
  </si>
  <si>
    <t>Т3</t>
  </si>
  <si>
    <t>Т4</t>
  </si>
  <si>
    <t>Т7</t>
  </si>
  <si>
    <t>Т8</t>
  </si>
  <si>
    <t>Системы автоматизированного проектирования, гр. 30в-2, 3 курс.</t>
  </si>
  <si>
    <t>Программирование, гр. 50ппа-2, 3 курс.</t>
  </si>
  <si>
    <t>Зальцевич Павел</t>
  </si>
  <si>
    <t>Зверко Евгений</t>
  </si>
  <si>
    <t>Казакова Полина</t>
  </si>
  <si>
    <t>Кибилда Данила</t>
  </si>
  <si>
    <t>Климук Иван</t>
  </si>
  <si>
    <t>Кожухайло Кирилл</t>
  </si>
  <si>
    <t>Коробач Александр</t>
  </si>
  <si>
    <t>Кулевич Артем</t>
  </si>
  <si>
    <t>Курило Мартин</t>
  </si>
  <si>
    <t>Лукашевич Евгений</t>
  </si>
  <si>
    <t>Одынец Евгений</t>
  </si>
  <si>
    <t>Слесар Дмитрий</t>
  </si>
  <si>
    <t>Томашевич Игорь</t>
  </si>
  <si>
    <t>Филипчук Александр</t>
  </si>
  <si>
    <t>Янковский Владислав</t>
  </si>
  <si>
    <t>Т9,ЛР9</t>
  </si>
  <si>
    <t>Т10,ЛР10</t>
  </si>
  <si>
    <t>Т13,ЛР13.1</t>
  </si>
  <si>
    <t>Т14,ЛР14</t>
  </si>
  <si>
    <t>Программирование, гр. 52ппа-1, 2 курс.</t>
  </si>
  <si>
    <t>Варианты: N+13 (N - номер комп.), начиная с ОКР1: N+11</t>
  </si>
  <si>
    <t>III сем.</t>
  </si>
  <si>
    <t>Информационные технологии, гр. 52ппа-1, 2 курс.</t>
  </si>
  <si>
    <t>Программирование, гр. 55ппу-1, 2 курс.</t>
  </si>
  <si>
    <t>Информационные технологии, гр. 55ппу-1, 2 курс.</t>
  </si>
  <si>
    <t>Информационные технологии, гр. 218т-2, 3 курс.</t>
  </si>
  <si>
    <t>Информационные технологии, гр. 219т-2, 3 курс.</t>
  </si>
  <si>
    <t>САПР информационно-измерительных систем, гр. 161иит, 4 курс (ГрГУ, вечерники).</t>
  </si>
  <si>
    <t>Богдевич Игорь</t>
  </si>
  <si>
    <t>Бурблис Илья</t>
  </si>
  <si>
    <t>Воловицкий Константин</t>
  </si>
  <si>
    <t>Ивашевич Екатерина</t>
  </si>
  <si>
    <t>Картовицкий Евгений</t>
  </si>
  <si>
    <t>Коминч Александр</t>
  </si>
  <si>
    <t>Кохановский Евгений</t>
  </si>
  <si>
    <t>Мышко Илья</t>
  </si>
  <si>
    <t>Новик Дмитрий</t>
  </si>
  <si>
    <t>Павлович Евгений</t>
  </si>
  <si>
    <t>Панкевич Евгений</t>
  </si>
  <si>
    <t>Петровский Евгений</t>
  </si>
  <si>
    <t>Петухов Алексей</t>
  </si>
  <si>
    <t>Пясецкий Евгений</t>
  </si>
  <si>
    <t>Романцевич Артем</t>
  </si>
  <si>
    <t>Руселевич Андрей</t>
  </si>
  <si>
    <t>Станкуть Кирилл</t>
  </si>
  <si>
    <t>Станюкевич Никита</t>
  </si>
  <si>
    <t>Тишук Алексей</t>
  </si>
  <si>
    <t>Щепук Вадим</t>
  </si>
  <si>
    <t>Щетько Руслан</t>
  </si>
  <si>
    <t>Варианты 1гр.: N (номер компьютера); 2гр N+13</t>
  </si>
  <si>
    <t>Артюкевич Евгений</t>
  </si>
  <si>
    <t>Богуслав Владислав</t>
  </si>
  <si>
    <t>Васылькив Владислав</t>
  </si>
  <si>
    <t>Весновский Роман</t>
  </si>
  <si>
    <t>Войтукевич Андрей</t>
  </si>
  <si>
    <t>Жуковский Ярослав</t>
  </si>
  <si>
    <t>Ковальчук Максим</t>
  </si>
  <si>
    <t>Колендо Иосиф</t>
  </si>
  <si>
    <t>Кореневский Илья</t>
  </si>
  <si>
    <t>Кухарчик Андрей</t>
  </si>
  <si>
    <t>Лейко Максим</t>
  </si>
  <si>
    <t>Т9</t>
  </si>
  <si>
    <t>Т10</t>
  </si>
  <si>
    <t>Т13</t>
  </si>
  <si>
    <t>Т14</t>
  </si>
  <si>
    <t>Букша Павел</t>
  </si>
  <si>
    <t>Гербедь Антон</t>
  </si>
  <si>
    <t>Гордейчик Алексей</t>
  </si>
  <si>
    <t>Ахмедов Руслан</t>
  </si>
  <si>
    <t>Амбражук Александр</t>
  </si>
  <si>
    <t>Арльт Антон</t>
  </si>
  <si>
    <t>Базыкин Давид</t>
  </si>
  <si>
    <t>Бакунов Артем</t>
  </si>
  <si>
    <t>Бобрик Владислав</t>
  </si>
  <si>
    <t>Бэчко Владислав</t>
  </si>
  <si>
    <t>Вашкевич Илья</t>
  </si>
  <si>
    <t>Гойдь Владислав</t>
  </si>
  <si>
    <t>Демидович Егор</t>
  </si>
  <si>
    <t>Жегздрин Олег</t>
  </si>
  <si>
    <t>Жуковский Владислав</t>
  </si>
  <si>
    <t>55ппу-2</t>
  </si>
  <si>
    <t>Ноцын Александр</t>
  </si>
  <si>
    <t>Павочка Никита</t>
  </si>
  <si>
    <t>Переперко Кирилл</t>
  </si>
  <si>
    <t>Ринкевич Игорь</t>
  </si>
  <si>
    <t>Русак Антон</t>
  </si>
  <si>
    <t>Тимошко Дмитрий</t>
  </si>
  <si>
    <t>Ягелло Игорь</t>
  </si>
  <si>
    <t>Урбанович Даниил</t>
  </si>
  <si>
    <t>Чайко Дмитрий</t>
  </si>
  <si>
    <t>Шарлан Дмитрий</t>
  </si>
  <si>
    <t>Шидловский Юрий</t>
  </si>
  <si>
    <t>Яроцкий Алексей</t>
  </si>
  <si>
    <t>Варианты: N-1 (N-Номер компьютера)</t>
  </si>
  <si>
    <t>Маевский Владимир</t>
  </si>
  <si>
    <t>Минойть Роман</t>
  </si>
  <si>
    <t>Рафалович Артем</t>
  </si>
  <si>
    <t>Рубель Руслан</t>
  </si>
  <si>
    <t>Сазонов Андрей</t>
  </si>
  <si>
    <t>Седлецкий Александр</t>
  </si>
  <si>
    <t>Стасюкевич Александр</t>
  </si>
  <si>
    <t>Тараканов Сергей</t>
  </si>
  <si>
    <t>Тишук Кирилл</t>
  </si>
  <si>
    <t>Хитро Максим</t>
  </si>
  <si>
    <t>Шавель Владислав</t>
  </si>
  <si>
    <t>Эни Вадим</t>
  </si>
  <si>
    <t>Александрович Максимилиан</t>
  </si>
  <si>
    <t>Андрушкевич Никита</t>
  </si>
  <si>
    <t>Березовский Максим</t>
  </si>
  <si>
    <t>Бобнис Олег</t>
  </si>
  <si>
    <t>Бурый Денис</t>
  </si>
  <si>
    <t>Велента Артем</t>
  </si>
  <si>
    <t>Волчек Кирилл</t>
  </si>
  <si>
    <t>Воляков Егор</t>
  </si>
  <si>
    <t>Граблис Владислав</t>
  </si>
  <si>
    <t>Гришкевич Павел</t>
  </si>
  <si>
    <t>Гук Михаил</t>
  </si>
  <si>
    <t>Деревяшкин Виктор</t>
  </si>
  <si>
    <t>Кахнович Кирилл</t>
  </si>
  <si>
    <t>Кветень Виталий</t>
  </si>
  <si>
    <t>Козел Павел</t>
  </si>
  <si>
    <t>Кордаш Мирослав</t>
  </si>
  <si>
    <t>Крупович Данила</t>
  </si>
  <si>
    <t>Маскаченко Егор</t>
  </si>
  <si>
    <t>Микьянец Евгений</t>
  </si>
  <si>
    <t>Михалькевич Артем</t>
  </si>
  <si>
    <t>Ненартович Ян</t>
  </si>
  <si>
    <t>Орехова Яна</t>
  </si>
  <si>
    <t>Пальш Вадим</t>
  </si>
  <si>
    <t>Цесто Владислав</t>
  </si>
  <si>
    <t>Шавель Александр</t>
  </si>
  <si>
    <t>Шваба Дмитрий</t>
  </si>
  <si>
    <t>Шендрик Владислав</t>
  </si>
  <si>
    <t>Шинтарь Ярослав</t>
  </si>
  <si>
    <t>Шурмей Алексей</t>
  </si>
  <si>
    <t>1 ч.</t>
  </si>
  <si>
    <t>Катуша Владислав</t>
  </si>
  <si>
    <t>Кенть Максим</t>
  </si>
  <si>
    <t>Козловский Владислав</t>
  </si>
  <si>
    <t>Кунда Евгений</t>
  </si>
  <si>
    <t>Русикевич Кирилл</t>
  </si>
  <si>
    <t>Сурконт Евгений</t>
  </si>
  <si>
    <t>Сюкосев Александр</t>
  </si>
  <si>
    <t>Тарасевич Владислав</t>
  </si>
  <si>
    <t>Шалугин Алексей</t>
  </si>
  <si>
    <t>Шафаревич Иван</t>
  </si>
  <si>
    <t>Шпак Павел</t>
  </si>
  <si>
    <t>Ятченя Максим</t>
  </si>
  <si>
    <t>Королевич Максим</t>
  </si>
  <si>
    <t>Малец Елизавета</t>
  </si>
  <si>
    <t>Дервановский Артем</t>
  </si>
  <si>
    <t>Гладкий Владислав</t>
  </si>
  <si>
    <t>Войтюшкевич Максим</t>
  </si>
  <si>
    <t>Бальцевич Евгений</t>
  </si>
  <si>
    <t>Близневский Илья</t>
  </si>
  <si>
    <t>Брейво Кирилл</t>
  </si>
  <si>
    <t>Бутурля Александр</t>
  </si>
  <si>
    <t>Волынец Денис</t>
  </si>
  <si>
    <t>Закиров Матвей</t>
  </si>
  <si>
    <t>Ковальчук Артем</t>
  </si>
  <si>
    <t>Костюкевич Никита</t>
  </si>
  <si>
    <t>Лиходзиевский Влад</t>
  </si>
  <si>
    <t>Некрасов Никита</t>
  </si>
  <si>
    <t>2 ч.</t>
  </si>
  <si>
    <t>Т1-ЛР5</t>
  </si>
  <si>
    <t>ЛР11</t>
  </si>
  <si>
    <t>Т11-12,ЛР12</t>
  </si>
  <si>
    <t>Т12</t>
  </si>
  <si>
    <t>Варианты: N (N-Номер компьютера)</t>
  </si>
  <si>
    <t>Трофимчик Матвей</t>
  </si>
  <si>
    <t>Федорович Вадим</t>
  </si>
  <si>
    <t>Круглый Андрей</t>
  </si>
  <si>
    <t>Куликов Максим</t>
  </si>
  <si>
    <t>Остапов Никита</t>
  </si>
  <si>
    <t>Сенаторова Елена</t>
  </si>
  <si>
    <t>Сягло Радослав</t>
  </si>
  <si>
    <t>Т1(ОКР1),ЛР1</t>
  </si>
  <si>
    <t>29в</t>
  </si>
  <si>
    <t>50ппа-2</t>
  </si>
  <si>
    <t>52ппа-1</t>
  </si>
  <si>
    <t>55ппу-1</t>
  </si>
  <si>
    <t>218т-2</t>
  </si>
  <si>
    <t>219т-2</t>
  </si>
  <si>
    <t>29в УПУ</t>
  </si>
  <si>
    <t>30в-2 ПМС</t>
  </si>
  <si>
    <t>30в-2 САПР</t>
  </si>
  <si>
    <t>+</t>
  </si>
  <si>
    <t>52ппа-1 ИТ</t>
  </si>
  <si>
    <t>55ппу-1 ИТ</t>
  </si>
  <si>
    <t>55ппу-1 Прогр.</t>
  </si>
  <si>
    <t>50ппа-2 Прогр.</t>
  </si>
  <si>
    <t>52ппу-1 Прогр.</t>
  </si>
  <si>
    <t>218т-2 ИТ</t>
  </si>
  <si>
    <t>219т-2 ИТ</t>
  </si>
  <si>
    <t>18/19-II</t>
  </si>
  <si>
    <t>19/20-I</t>
  </si>
  <si>
    <t>ПР3</t>
  </si>
  <si>
    <t>Ср.</t>
  </si>
  <si>
    <t>И</t>
  </si>
  <si>
    <t>ИТ,ЛР15</t>
  </si>
  <si>
    <t>Косарев Дмитрий</t>
  </si>
  <si>
    <t>ПР13</t>
  </si>
  <si>
    <t>7/5</t>
  </si>
  <si>
    <t>7/6</t>
  </si>
  <si>
    <t>7/8</t>
  </si>
  <si>
    <t>ЛР7</t>
  </si>
  <si>
    <t>AVR Studio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</si>
</sst>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h:mm:ss;@"/>
    <numFmt numFmtId="183" formatCode="d/m;@"/>
    <numFmt numFmtId="184" formatCode="[$-FC19]d\ mmmm\ yyyy\ &quot;г.&quot;"/>
    <numFmt numFmtId="185" formatCode="0.0000"/>
    <numFmt numFmtId="186" formatCode="0.000"/>
    <numFmt numFmtId="187" formatCode="mmm/yyyy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8.25"/>
      <color indexed="8"/>
      <name val="Arial Cyr"/>
      <family val="0"/>
    </font>
    <font>
      <sz val="8.75"/>
      <color indexed="8"/>
      <name val="Arial Cyr"/>
      <family val="0"/>
    </font>
    <font>
      <sz val="10"/>
      <color indexed="8"/>
      <name val="Arial Cyr"/>
      <family val="0"/>
    </font>
    <font>
      <sz val="16.75"/>
      <color indexed="8"/>
      <name val="Arial Cyr"/>
      <family val="0"/>
    </font>
    <font>
      <sz val="17"/>
      <color indexed="8"/>
      <name val="Arial Cyr"/>
      <family val="0"/>
    </font>
    <font>
      <sz val="8.5"/>
      <color indexed="8"/>
      <name val="Arial Cyr"/>
      <family val="0"/>
    </font>
    <font>
      <sz val="9.5"/>
      <color indexed="8"/>
      <name val="Arial Cyr"/>
      <family val="0"/>
    </font>
    <font>
      <sz val="11"/>
      <color indexed="8"/>
      <name val="Arial Cyr"/>
      <family val="0"/>
    </font>
    <font>
      <sz val="10.75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color indexed="13"/>
      <name val="Arial Cy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Arial Cyr"/>
      <family val="0"/>
    </font>
    <font>
      <b/>
      <sz val="11.5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1" fillId="0" borderId="0">
      <alignment/>
      <protection/>
    </xf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4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2" fontId="0" fillId="0" borderId="0" xfId="0" applyNumberFormat="1" applyAlignment="1">
      <alignment/>
    </xf>
    <xf numFmtId="0" fontId="2" fillId="2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20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2" fontId="2" fillId="20" borderId="10" xfId="0" applyNumberFormat="1" applyFont="1" applyFill="1" applyBorder="1" applyAlignment="1">
      <alignment horizontal="center"/>
    </xf>
    <xf numFmtId="9" fontId="2" fillId="20" borderId="10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0" fontId="0" fillId="20" borderId="12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2" fontId="2" fillId="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3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182" fontId="0" fillId="0" borderId="0" xfId="0" applyNumberFormat="1" applyAlignment="1">
      <alignment/>
    </xf>
    <xf numFmtId="0" fontId="2" fillId="20" borderId="13" xfId="0" applyFont="1" applyFill="1" applyBorder="1" applyAlignment="1">
      <alignment/>
    </xf>
    <xf numFmtId="0" fontId="2" fillId="20" borderId="16" xfId="0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20" borderId="18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1" fontId="2" fillId="20" borderId="22" xfId="0" applyNumberFormat="1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/>
    </xf>
    <xf numFmtId="9" fontId="2" fillId="20" borderId="15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20" borderId="23" xfId="0" applyFont="1" applyFill="1" applyBorder="1" applyAlignment="1">
      <alignment horizontal="center"/>
    </xf>
    <xf numFmtId="0" fontId="2" fillId="20" borderId="13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2" fontId="2" fillId="20" borderId="24" xfId="0" applyNumberFormat="1" applyFont="1" applyFill="1" applyBorder="1" applyAlignment="1">
      <alignment horizontal="center"/>
    </xf>
    <xf numFmtId="183" fontId="0" fillId="0" borderId="18" xfId="0" applyNumberFormat="1" applyBorder="1" applyAlignment="1">
      <alignment horizontal="center"/>
    </xf>
    <xf numFmtId="183" fontId="0" fillId="0" borderId="22" xfId="0" applyNumberForma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2" fontId="2" fillId="20" borderId="29" xfId="0" applyNumberFormat="1" applyFont="1" applyFill="1" applyBorder="1" applyAlignment="1">
      <alignment horizontal="center"/>
    </xf>
    <xf numFmtId="2" fontId="2" fillId="20" borderId="30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2" fontId="0" fillId="20" borderId="32" xfId="0" applyNumberFormat="1" applyFill="1" applyBorder="1" applyAlignment="1">
      <alignment/>
    </xf>
    <xf numFmtId="10" fontId="2" fillId="20" borderId="15" xfId="0" applyNumberFormat="1" applyFont="1" applyFill="1" applyBorder="1" applyAlignment="1">
      <alignment horizontal="center"/>
    </xf>
    <xf numFmtId="0" fontId="2" fillId="20" borderId="23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2" fontId="2" fillId="20" borderId="15" xfId="0" applyNumberFormat="1" applyFont="1" applyFill="1" applyBorder="1" applyAlignment="1">
      <alignment horizontal="center"/>
    </xf>
    <xf numFmtId="2" fontId="0" fillId="20" borderId="15" xfId="0" applyNumberFormat="1" applyFill="1" applyBorder="1" applyAlignment="1">
      <alignment/>
    </xf>
    <xf numFmtId="0" fontId="0" fillId="20" borderId="33" xfId="0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2" fontId="2" fillId="20" borderId="2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2" fillId="20" borderId="36" xfId="0" applyNumberFormat="1" applyFont="1" applyFill="1" applyBorder="1" applyAlignment="1">
      <alignment horizontal="center"/>
    </xf>
    <xf numFmtId="183" fontId="0" fillId="0" borderId="2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183" fontId="0" fillId="0" borderId="20" xfId="0" applyNumberFormat="1" applyBorder="1" applyAlignment="1">
      <alignment horizontal="center"/>
    </xf>
    <xf numFmtId="183" fontId="0" fillId="0" borderId="37" xfId="0" applyNumberFormat="1" applyBorder="1" applyAlignment="1">
      <alignment horizontal="center"/>
    </xf>
    <xf numFmtId="2" fontId="2" fillId="20" borderId="38" xfId="0" applyNumberFormat="1" applyFont="1" applyFill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183" fontId="0" fillId="0" borderId="40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20" borderId="42" xfId="0" applyFill="1" applyBorder="1" applyAlignment="1">
      <alignment/>
    </xf>
    <xf numFmtId="0" fontId="0" fillId="0" borderId="43" xfId="0" applyFont="1" applyBorder="1" applyAlignment="1">
      <alignment horizontal="center"/>
    </xf>
    <xf numFmtId="183" fontId="0" fillId="0" borderId="33" xfId="0" applyNumberForma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Font="1" applyBorder="1" applyAlignment="1">
      <alignment horizontal="center"/>
    </xf>
    <xf numFmtId="49" fontId="0" fillId="20" borderId="13" xfId="0" applyNumberForma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2" fillId="20" borderId="47" xfId="0" applyNumberFormat="1" applyFont="1" applyFill="1" applyBorder="1" applyAlignment="1">
      <alignment horizontal="center"/>
    </xf>
    <xf numFmtId="183" fontId="0" fillId="0" borderId="19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83" fontId="0" fillId="0" borderId="48" xfId="0" applyNumberFormat="1" applyBorder="1" applyAlignment="1">
      <alignment horizontal="center"/>
    </xf>
    <xf numFmtId="183" fontId="0" fillId="0" borderId="49" xfId="0" applyNumberFormat="1" applyBorder="1" applyAlignment="1">
      <alignment horizontal="center"/>
    </xf>
    <xf numFmtId="183" fontId="0" fillId="0" borderId="50" xfId="0" applyNumberFormat="1" applyBorder="1" applyAlignment="1">
      <alignment horizontal="center"/>
    </xf>
    <xf numFmtId="0" fontId="2" fillId="20" borderId="5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83" fontId="0" fillId="0" borderId="52" xfId="0" applyNumberFormat="1" applyBorder="1" applyAlignment="1">
      <alignment horizontal="center"/>
    </xf>
    <xf numFmtId="10" fontId="0" fillId="0" borderId="0" xfId="0" applyNumberFormat="1" applyAlignment="1">
      <alignment/>
    </xf>
    <xf numFmtId="0" fontId="2" fillId="20" borderId="40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9" fontId="2" fillId="0" borderId="53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2" fontId="2" fillId="0" borderId="42" xfId="0" applyNumberFormat="1" applyFont="1" applyBorder="1" applyAlignment="1">
      <alignment horizontal="center"/>
    </xf>
    <xf numFmtId="9" fontId="0" fillId="0" borderId="42" xfId="0" applyNumberFormat="1" applyBorder="1" applyAlignment="1">
      <alignment horizontal="center"/>
    </xf>
    <xf numFmtId="9" fontId="2" fillId="0" borderId="45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2" fontId="2" fillId="0" borderId="56" xfId="0" applyNumberFormat="1" applyFont="1" applyBorder="1" applyAlignment="1">
      <alignment horizontal="center"/>
    </xf>
    <xf numFmtId="9" fontId="0" fillId="0" borderId="57" xfId="0" applyNumberFormat="1" applyBorder="1" applyAlignment="1">
      <alignment horizontal="center"/>
    </xf>
    <xf numFmtId="9" fontId="2" fillId="0" borderId="58" xfId="0" applyNumberFormat="1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2" fillId="20" borderId="15" xfId="0" applyFont="1" applyFill="1" applyBorder="1" applyAlignment="1">
      <alignment horizontal="right"/>
    </xf>
    <xf numFmtId="2" fontId="2" fillId="20" borderId="60" xfId="0" applyNumberFormat="1" applyFont="1" applyFill="1" applyBorder="1" applyAlignment="1">
      <alignment horizontal="center"/>
    </xf>
    <xf numFmtId="2" fontId="2" fillId="20" borderId="61" xfId="0" applyNumberFormat="1" applyFont="1" applyFill="1" applyBorder="1" applyAlignment="1">
      <alignment horizontal="center"/>
    </xf>
    <xf numFmtId="0" fontId="2" fillId="20" borderId="37" xfId="0" applyFont="1" applyFill="1" applyBorder="1" applyAlignment="1">
      <alignment horizontal="center"/>
    </xf>
    <xf numFmtId="2" fontId="2" fillId="20" borderId="62" xfId="0" applyNumberFormat="1" applyFont="1" applyFill="1" applyBorder="1" applyAlignment="1">
      <alignment horizontal="center"/>
    </xf>
    <xf numFmtId="2" fontId="2" fillId="20" borderId="63" xfId="0" applyNumberFormat="1" applyFont="1" applyFill="1" applyBorder="1" applyAlignment="1">
      <alignment horizontal="center"/>
    </xf>
    <xf numFmtId="2" fontId="2" fillId="20" borderId="56" xfId="0" applyNumberFormat="1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2" fontId="2" fillId="20" borderId="65" xfId="0" applyNumberFormat="1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183" fontId="0" fillId="0" borderId="67" xfId="0" applyNumberForma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" fontId="2" fillId="20" borderId="0" xfId="0" applyNumberFormat="1" applyFont="1" applyFill="1" applyBorder="1" applyAlignment="1">
      <alignment horizontal="center"/>
    </xf>
    <xf numFmtId="49" fontId="0" fillId="20" borderId="35" xfId="0" applyNumberFormat="1" applyFill="1" applyBorder="1" applyAlignment="1">
      <alignment horizontal="center"/>
    </xf>
    <xf numFmtId="1" fontId="2" fillId="20" borderId="68" xfId="0" applyNumberFormat="1" applyFont="1" applyFill="1" applyBorder="1" applyAlignment="1">
      <alignment horizontal="center" vertical="center"/>
    </xf>
    <xf numFmtId="0" fontId="2" fillId="20" borderId="69" xfId="0" applyFont="1" applyFill="1" applyBorder="1" applyAlignment="1">
      <alignment horizontal="center"/>
    </xf>
    <xf numFmtId="2" fontId="2" fillId="20" borderId="70" xfId="0" applyNumberFormat="1" applyFont="1" applyFill="1" applyBorder="1" applyAlignment="1">
      <alignment horizontal="center"/>
    </xf>
    <xf numFmtId="0" fontId="0" fillId="20" borderId="56" xfId="0" applyFill="1" applyBorder="1" applyAlignment="1">
      <alignment/>
    </xf>
    <xf numFmtId="49" fontId="0" fillId="20" borderId="62" xfId="0" applyNumberFormat="1" applyFill="1" applyBorder="1" applyAlignment="1">
      <alignment horizontal="center"/>
    </xf>
    <xf numFmtId="0" fontId="2" fillId="20" borderId="35" xfId="0" applyFont="1" applyFill="1" applyBorder="1" applyAlignment="1">
      <alignment/>
    </xf>
    <xf numFmtId="0" fontId="2" fillId="20" borderId="34" xfId="0" applyFont="1" applyFill="1" applyBorder="1" applyAlignment="1">
      <alignment/>
    </xf>
    <xf numFmtId="183" fontId="0" fillId="0" borderId="54" xfId="0" applyNumberFormat="1" applyBorder="1" applyAlignment="1">
      <alignment horizontal="center"/>
    </xf>
    <xf numFmtId="0" fontId="0" fillId="0" borderId="71" xfId="0" applyBorder="1" applyAlignment="1">
      <alignment/>
    </xf>
    <xf numFmtId="9" fontId="0" fillId="0" borderId="53" xfId="0" applyNumberFormat="1" applyBorder="1" applyAlignment="1">
      <alignment horizontal="center"/>
    </xf>
    <xf numFmtId="9" fontId="2" fillId="0" borderId="7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60" xfId="0" applyBorder="1" applyAlignment="1">
      <alignment/>
    </xf>
    <xf numFmtId="9" fontId="0" fillId="0" borderId="56" xfId="0" applyNumberFormat="1" applyBorder="1" applyAlignment="1">
      <alignment horizontal="center"/>
    </xf>
    <xf numFmtId="9" fontId="2" fillId="0" borderId="61" xfId="0" applyNumberFormat="1" applyFont="1" applyBorder="1" applyAlignment="1">
      <alignment horizontal="center"/>
    </xf>
    <xf numFmtId="0" fontId="21" fillId="0" borderId="8" xfId="53" applyFont="1" applyFill="1" applyBorder="1" applyAlignment="1">
      <alignment wrapText="1"/>
      <protection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2" fontId="2" fillId="20" borderId="75" xfId="0" applyNumberFormat="1" applyFont="1" applyFill="1" applyBorder="1" applyAlignment="1">
      <alignment horizontal="center"/>
    </xf>
    <xf numFmtId="0" fontId="0" fillId="20" borderId="37" xfId="0" applyFill="1" applyBorder="1" applyAlignment="1">
      <alignment horizontal="center"/>
    </xf>
    <xf numFmtId="2" fontId="2" fillId="20" borderId="39" xfId="0" applyNumberFormat="1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2" fillId="0" borderId="26" xfId="0" applyNumberFormat="1" applyFont="1" applyBorder="1" applyAlignment="1">
      <alignment horizontal="center"/>
    </xf>
    <xf numFmtId="0" fontId="0" fillId="0" borderId="73" xfId="0" applyBorder="1" applyAlignment="1">
      <alignment horizontal="center"/>
    </xf>
    <xf numFmtId="1" fontId="2" fillId="20" borderId="40" xfId="0" applyNumberFormat="1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20" borderId="62" xfId="0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12" xfId="0" applyFont="1" applyBorder="1" applyAlignment="1">
      <alignment horizontal="left"/>
    </xf>
    <xf numFmtId="9" fontId="0" fillId="0" borderId="42" xfId="0" applyNumberFormat="1" applyFont="1" applyBorder="1" applyAlignment="1">
      <alignment horizontal="center"/>
    </xf>
    <xf numFmtId="9" fontId="0" fillId="0" borderId="56" xfId="0" applyNumberFormat="1" applyFont="1" applyBorder="1" applyAlignment="1">
      <alignment horizontal="center"/>
    </xf>
    <xf numFmtId="0" fontId="0" fillId="0" borderId="44" xfId="0" applyFont="1" applyBorder="1" applyAlignment="1">
      <alignment horizontal="left"/>
    </xf>
    <xf numFmtId="0" fontId="0" fillId="0" borderId="60" xfId="0" applyFont="1" applyBorder="1" applyAlignment="1">
      <alignment horizontal="right"/>
    </xf>
    <xf numFmtId="9" fontId="0" fillId="0" borderId="10" xfId="0" applyNumberFormat="1" applyFont="1" applyBorder="1" applyAlignment="1">
      <alignment horizontal="center"/>
    </xf>
    <xf numFmtId="0" fontId="0" fillId="0" borderId="27" xfId="0" applyFont="1" applyBorder="1" applyAlignment="1">
      <alignment horizontal="right"/>
    </xf>
    <xf numFmtId="9" fontId="2" fillId="0" borderId="28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20" borderId="51" xfId="0" applyFont="1" applyFill="1" applyBorder="1" applyAlignment="1">
      <alignment/>
    </xf>
    <xf numFmtId="2" fontId="2" fillId="20" borderId="51" xfId="0" applyNumberFormat="1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3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2" fontId="21" fillId="0" borderId="8" xfId="53" applyNumberFormat="1" applyFont="1" applyFill="1" applyBorder="1" applyAlignment="1">
      <alignment wrapText="1"/>
      <protection/>
    </xf>
    <xf numFmtId="0" fontId="2" fillId="20" borderId="67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2" fontId="0" fillId="20" borderId="27" xfId="0" applyNumberFormat="1" applyFill="1" applyBorder="1" applyAlignment="1">
      <alignment/>
    </xf>
    <xf numFmtId="1" fontId="2" fillId="20" borderId="28" xfId="0" applyNumberFormat="1" applyFont="1" applyFill="1" applyBorder="1" applyAlignment="1">
      <alignment horizontal="center"/>
    </xf>
    <xf numFmtId="9" fontId="2" fillId="20" borderId="32" xfId="0" applyNumberFormat="1" applyFont="1" applyFill="1" applyBorder="1" applyAlignment="1">
      <alignment horizontal="center"/>
    </xf>
    <xf numFmtId="10" fontId="2" fillId="20" borderId="10" xfId="0" applyNumberFormat="1" applyFont="1" applyFill="1" applyBorder="1" applyAlignment="1">
      <alignment horizontal="center"/>
    </xf>
    <xf numFmtId="183" fontId="0" fillId="0" borderId="51" xfId="0" applyNumberFormat="1" applyBorder="1" applyAlignment="1">
      <alignment horizontal="center"/>
    </xf>
    <xf numFmtId="0" fontId="2" fillId="20" borderId="76" xfId="0" applyFont="1" applyFill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9" fontId="0" fillId="20" borderId="23" xfId="0" applyNumberForma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2" fontId="2" fillId="20" borderId="57" xfId="0" applyNumberFormat="1" applyFont="1" applyFill="1" applyBorder="1" applyAlignment="1">
      <alignment horizontal="center"/>
    </xf>
    <xf numFmtId="183" fontId="0" fillId="0" borderId="78" xfId="0" applyNumberFormat="1" applyBorder="1" applyAlignment="1">
      <alignment horizontal="center"/>
    </xf>
    <xf numFmtId="1" fontId="2" fillId="2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20" borderId="10" xfId="0" applyFill="1" applyBorder="1" applyAlignment="1">
      <alignment horizontal="center" vertical="center"/>
    </xf>
    <xf numFmtId="0" fontId="2" fillId="20" borderId="33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0" borderId="51" xfId="0" applyFill="1" applyBorder="1" applyAlignment="1">
      <alignment horizontal="center" vertical="center"/>
    </xf>
    <xf numFmtId="0" fontId="0" fillId="20" borderId="33" xfId="0" applyFill="1" applyBorder="1" applyAlignment="1">
      <alignment horizontal="center" vertical="center"/>
    </xf>
    <xf numFmtId="0" fontId="0" fillId="0" borderId="70" xfId="0" applyFont="1" applyBorder="1" applyAlignment="1">
      <alignment horizontal="center"/>
    </xf>
    <xf numFmtId="1" fontId="2" fillId="20" borderId="15" xfId="0" applyNumberFormat="1" applyFont="1" applyFill="1" applyBorder="1" applyAlignment="1">
      <alignment horizontal="center" vertical="center"/>
    </xf>
    <xf numFmtId="0" fontId="0" fillId="0" borderId="79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9" fillId="0" borderId="1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6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0" fillId="0" borderId="39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2" fontId="2" fillId="20" borderId="55" xfId="0" applyNumberFormat="1" applyFont="1" applyFill="1" applyBorder="1" applyAlignment="1">
      <alignment horizontal="center"/>
    </xf>
    <xf numFmtId="2" fontId="2" fillId="20" borderId="80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1" fontId="2" fillId="20" borderId="56" xfId="0" applyNumberFormat="1" applyFont="1" applyFill="1" applyBorder="1" applyAlignment="1">
      <alignment horizontal="center"/>
    </xf>
    <xf numFmtId="0" fontId="0" fillId="22" borderId="44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22" borderId="27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" fontId="0" fillId="0" borderId="60" xfId="0" applyNumberFormat="1" applyFill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1" fontId="0" fillId="0" borderId="63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" fontId="0" fillId="0" borderId="63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2" fontId="2" fillId="20" borderId="76" xfId="0" applyNumberFormat="1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1" fontId="0" fillId="0" borderId="6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9" xfId="0" applyFont="1" applyBorder="1" applyAlignment="1">
      <alignment horizontal="center"/>
    </xf>
    <xf numFmtId="1" fontId="2" fillId="20" borderId="52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/>
    </xf>
    <xf numFmtId="0" fontId="2" fillId="20" borderId="3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9" xfId="0" applyBorder="1" applyAlignment="1">
      <alignment horizontal="center"/>
    </xf>
    <xf numFmtId="1" fontId="0" fillId="0" borderId="47" xfId="0" applyNumberForma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2" fillId="20" borderId="81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9" fontId="0" fillId="0" borderId="13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182" fontId="0" fillId="0" borderId="0" xfId="0" applyNumberFormat="1" applyAlignment="1">
      <alignment horizontal="center"/>
    </xf>
    <xf numFmtId="0" fontId="0" fillId="22" borderId="28" xfId="0" applyFont="1" applyFill="1" applyBorder="1" applyAlignment="1">
      <alignment horizontal="center"/>
    </xf>
    <xf numFmtId="0" fontId="0" fillId="22" borderId="31" xfId="0" applyFont="1" applyFill="1" applyBorder="1" applyAlignment="1">
      <alignment horizontal="center"/>
    </xf>
    <xf numFmtId="0" fontId="2" fillId="22" borderId="45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2" fontId="0" fillId="20" borderId="70" xfId="0" applyNumberFormat="1" applyFill="1" applyBorder="1" applyAlignment="1">
      <alignment/>
    </xf>
    <xf numFmtId="0" fontId="0" fillId="0" borderId="65" xfId="0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2" fillId="20" borderId="35" xfId="0" applyFont="1" applyFill="1" applyBorder="1" applyAlignment="1">
      <alignment horizontal="center"/>
    </xf>
    <xf numFmtId="0" fontId="2" fillId="20" borderId="34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0" fontId="2" fillId="20" borderId="82" xfId="0" applyFont="1" applyFill="1" applyBorder="1" applyAlignment="1">
      <alignment horizontal="center"/>
    </xf>
    <xf numFmtId="0" fontId="2" fillId="20" borderId="34" xfId="0" applyFont="1" applyFill="1" applyBorder="1" applyAlignment="1">
      <alignment horizontal="right"/>
    </xf>
    <xf numFmtId="0" fontId="2" fillId="20" borderId="32" xfId="0" applyFont="1" applyFill="1" applyBorder="1" applyAlignment="1">
      <alignment horizontal="right"/>
    </xf>
    <xf numFmtId="0" fontId="2" fillId="20" borderId="22" xfId="0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20" borderId="58" xfId="0" applyFont="1" applyFill="1" applyBorder="1" applyAlignment="1">
      <alignment horizontal="center"/>
    </xf>
    <xf numFmtId="0" fontId="2" fillId="20" borderId="68" xfId="0" applyFont="1" applyFill="1" applyBorder="1" applyAlignment="1">
      <alignment horizontal="center"/>
    </xf>
    <xf numFmtId="0" fontId="2" fillId="20" borderId="74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83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33" xfId="0" applyFont="1" applyFill="1" applyBorder="1" applyAlignment="1">
      <alignment horizontal="center"/>
    </xf>
    <xf numFmtId="0" fontId="2" fillId="20" borderId="37" xfId="0" applyFont="1" applyFill="1" applyBorder="1" applyAlignment="1">
      <alignment horizontal="center"/>
    </xf>
    <xf numFmtId="0" fontId="2" fillId="20" borderId="40" xfId="0" applyFont="1" applyFill="1" applyBorder="1" applyAlignment="1">
      <alignment horizontal="center"/>
    </xf>
    <xf numFmtId="0" fontId="2" fillId="20" borderId="69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right"/>
    </xf>
    <xf numFmtId="0" fontId="2" fillId="20" borderId="14" xfId="0" applyFont="1" applyFill="1" applyBorder="1" applyAlignment="1">
      <alignment horizontal="right"/>
    </xf>
    <xf numFmtId="0" fontId="2" fillId="20" borderId="15" xfId="0" applyFont="1" applyFill="1" applyBorder="1" applyAlignment="1">
      <alignment horizontal="right"/>
    </xf>
    <xf numFmtId="0" fontId="2" fillId="20" borderId="10" xfId="0" applyFont="1" applyFill="1" applyBorder="1" applyAlignment="1">
      <alignment horizontal="right"/>
    </xf>
    <xf numFmtId="0" fontId="2" fillId="20" borderId="84" xfId="0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2" fillId="20" borderId="85" xfId="0" applyFont="1" applyFill="1" applyBorder="1" applyAlignment="1">
      <alignment horizontal="center"/>
    </xf>
    <xf numFmtId="0" fontId="2" fillId="20" borderId="78" xfId="0" applyFont="1" applyFill="1" applyBorder="1" applyAlignment="1">
      <alignment horizontal="center"/>
    </xf>
    <xf numFmtId="0" fontId="2" fillId="20" borderId="86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20" borderId="36" xfId="0" applyFont="1" applyFill="1" applyBorder="1" applyAlignment="1">
      <alignment horizontal="center"/>
    </xf>
    <xf numFmtId="0" fontId="2" fillId="20" borderId="75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0" borderId="35" xfId="0" applyFont="1" applyFill="1" applyBorder="1" applyAlignment="1">
      <alignment horizontal="right"/>
    </xf>
    <xf numFmtId="0" fontId="2" fillId="20" borderId="60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61" xfId="0" applyFont="1" applyFill="1" applyBorder="1" applyAlignment="1">
      <alignment horizontal="center"/>
    </xf>
    <xf numFmtId="0" fontId="2" fillId="20" borderId="70" xfId="0" applyFont="1" applyFill="1" applyBorder="1" applyAlignment="1">
      <alignment horizontal="center"/>
    </xf>
    <xf numFmtId="0" fontId="2" fillId="20" borderId="6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7т-1_И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3"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chartsheet" Target="chartsheets/sheet2.xml" /><Relationship Id="rId15" Type="http://schemas.openxmlformats.org/officeDocument/2006/relationships/chartsheet" Target="chartsheets/sheet3.xml" /><Relationship Id="rId16" Type="http://schemas.openxmlformats.org/officeDocument/2006/relationships/chartsheet" Target="chartsheets/sheet4.xml" /><Relationship Id="rId17" Type="http://schemas.openxmlformats.org/officeDocument/2006/relationships/chartsheet" Target="chartsheets/sheet5.xml" /><Relationship Id="rId18" Type="http://schemas.openxmlformats.org/officeDocument/2006/relationships/chartsheet" Target="chartsheets/sheet6.xml" /><Relationship Id="rId19" Type="http://schemas.openxmlformats.org/officeDocument/2006/relationships/worksheet" Target="worksheets/sheet13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8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8475"/>
          <c:w val="0.978"/>
          <c:h val="0.8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'29в_УПУ'!$AE$32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('29в_УПУ'!$C$3:$C$15,'29в_УПУ'!$C$17:$C$30)</c:f>
              <c:strCache/>
            </c:strRef>
          </c:cat>
          <c:val>
            <c:numRef>
              <c:f>('29в_УПУ'!$AD$3:$AD$15,'29в_УПУ'!$AD$17:$AD$30)</c:f>
              <c:numCache/>
            </c:numRef>
          </c:val>
        </c:ser>
        <c:axId val="60097348"/>
        <c:axId val="4005221"/>
      </c:barChart>
      <c:catAx>
        <c:axId val="60097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5221"/>
        <c:crosses val="autoZero"/>
        <c:auto val="1"/>
        <c:lblOffset val="100"/>
        <c:tickLblSkip val="1"/>
        <c:noMultiLvlLbl val="0"/>
      </c:catAx>
      <c:valAx>
        <c:axId val="400522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97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35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5925"/>
          <c:w val="0.98025"/>
          <c:h val="0.9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'219т-2_ИТ'!$U$17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'219т-2_ИТ'!$C$3:$C$15</c:f>
              <c:strCache/>
            </c:strRef>
          </c:cat>
          <c:val>
            <c:numRef>
              <c:f>'219т-2_ИТ'!$T$3:$T$15</c:f>
              <c:numCache/>
            </c:numRef>
          </c:val>
        </c:ser>
        <c:axId val="2390878"/>
        <c:axId val="21517903"/>
      </c:barChart>
      <c:catAx>
        <c:axId val="239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17903"/>
        <c:crosses val="autoZero"/>
        <c:auto val="1"/>
        <c:lblOffset val="100"/>
        <c:tickLblSkip val="1"/>
        <c:noMultiLvlLbl val="0"/>
      </c:catAx>
      <c:valAx>
        <c:axId val="2151790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0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Лучший средний балл уч-ся в каждой группе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575"/>
          <c:w val="0.9825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Отчет!$C$40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Отчет!$D$41:$H$50</c:f>
              <c:multiLvlStrCache>
                <c:ptCount val="10"/>
                <c:lvl>
                  <c:pt idx="0">
                    <c:v>Ващило Сергей</c:v>
                  </c:pt>
                  <c:pt idx="1">
                    <c:v>Пуйдак Дмитрий</c:v>
                  </c:pt>
                  <c:pt idx="2">
                    <c:v>Чапля Дмитрий</c:v>
                  </c:pt>
                  <c:pt idx="3">
                    <c:v>Березовский Максим</c:v>
                  </c:pt>
                  <c:pt idx="4">
                    <c:v>Войтукевич Андрей</c:v>
                  </c:pt>
                  <c:pt idx="5">
                    <c:v>Кухарчик Андрей</c:v>
                  </c:pt>
                  <c:pt idx="6">
                    <c:v>Кожухайло Кирилл</c:v>
                  </c:pt>
                  <c:pt idx="7">
                    <c:v>Велента Артем</c:v>
                  </c:pt>
                  <c:pt idx="8">
                    <c:v>Шпак Павел</c:v>
                  </c:pt>
                  <c:pt idx="9">
                    <c:v>Ринкевич Игорь</c:v>
                  </c:pt>
                </c:lvl>
                <c:lvl>
                  <c:pt idx="0">
                    <c:v>29в УПУ</c:v>
                  </c:pt>
                  <c:pt idx="1">
                    <c:v>30в-2 ПМС</c:v>
                  </c:pt>
                  <c:pt idx="2">
                    <c:v>30в-2 САПР</c:v>
                  </c:pt>
                  <c:pt idx="3">
                    <c:v>52ппа-1 ИТ</c:v>
                  </c:pt>
                  <c:pt idx="4">
                    <c:v>55ппу-1 ИТ</c:v>
                  </c:pt>
                  <c:pt idx="5">
                    <c:v>55ппу-1 Прогр.</c:v>
                  </c:pt>
                  <c:pt idx="6">
                    <c:v>50ппа-2 Прогр.</c:v>
                  </c:pt>
                  <c:pt idx="7">
                    <c:v>52ппу-1 Прогр.</c:v>
                  </c:pt>
                  <c:pt idx="8">
                    <c:v>218т-2 ИТ</c:v>
                  </c:pt>
                  <c:pt idx="9">
                    <c:v>219т-2 ИТ</c:v>
                  </c:pt>
                </c:lvl>
              </c:multiLvlStrCache>
            </c:multiLvlStrRef>
          </c:cat>
          <c:val>
            <c:numRef>
              <c:f>Отчет!$C$41:$C$50</c:f>
              <c:numCache>
                <c:ptCount val="10"/>
                <c:pt idx="0">
                  <c:v>8.6</c:v>
                </c:pt>
                <c:pt idx="1">
                  <c:v>9.416666666666666</c:v>
                </c:pt>
                <c:pt idx="2">
                  <c:v>9.666666666666666</c:v>
                </c:pt>
                <c:pt idx="3">
                  <c:v>7.25</c:v>
                </c:pt>
                <c:pt idx="4">
                  <c:v>6.666666666666667</c:v>
                </c:pt>
                <c:pt idx="5">
                  <c:v>7.3</c:v>
                </c:pt>
                <c:pt idx="6">
                  <c:v>9</c:v>
                </c:pt>
                <c:pt idx="7">
                  <c:v>7.2727272727272725</c:v>
                </c:pt>
                <c:pt idx="8">
                  <c:v>7.666666666666667</c:v>
                </c:pt>
                <c:pt idx="9">
                  <c:v>8.333333333333334</c:v>
                </c:pt>
              </c:numCache>
            </c:numRef>
          </c:val>
        </c:ser>
        <c:axId val="59443400"/>
        <c:axId val="65228553"/>
      </c:barChart>
      <c:catAx>
        <c:axId val="5944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28553"/>
        <c:crosses val="autoZero"/>
        <c:auto val="1"/>
        <c:lblOffset val="100"/>
        <c:tickLblSkip val="1"/>
        <c:noMultiLvlLbl val="0"/>
      </c:catAx>
      <c:valAx>
        <c:axId val="6522855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43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Худший средний балл уч-ся по каждой группе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225"/>
          <c:w val="0.979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Отчет!$J$40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Отчет!$K$41:$N$50</c:f>
              <c:multiLvlStrCache>
                <c:ptCount val="10"/>
                <c:lvl>
                  <c:pt idx="0">
                    <c:v>Абрамчук Ярослав</c:v>
                  </c:pt>
                  <c:pt idx="1">
                    <c:v>Тихонов Владислав</c:v>
                  </c:pt>
                  <c:pt idx="2">
                    <c:v>Трапило Руслан</c:v>
                  </c:pt>
                  <c:pt idx="3">
                    <c:v>Александрович Максимилиан</c:v>
                  </c:pt>
                  <c:pt idx="4">
                    <c:v>Лейко Максим</c:v>
                  </c:pt>
                  <c:pt idx="5">
                    <c:v>Жуковский Ярослав</c:v>
                  </c:pt>
                  <c:pt idx="6">
                    <c:v>Климук Иван</c:v>
                  </c:pt>
                  <c:pt idx="7">
                    <c:v>Кветень Виталий</c:v>
                  </c:pt>
                  <c:pt idx="8">
                    <c:v>Сурконт Евгений</c:v>
                  </c:pt>
                  <c:pt idx="9">
                    <c:v>Урбанович Даниил</c:v>
                  </c:pt>
                </c:lvl>
                <c:lvl>
                  <c:pt idx="0">
                    <c:v>29в УПУ</c:v>
                  </c:pt>
                  <c:pt idx="1">
                    <c:v>30в-2 ПМС</c:v>
                  </c:pt>
                  <c:pt idx="2">
                    <c:v>30в-2 САПР</c:v>
                  </c:pt>
                  <c:pt idx="3">
                    <c:v>52ппа-1 ИТ</c:v>
                  </c:pt>
                  <c:pt idx="4">
                    <c:v>55ппу-1 ИТ</c:v>
                  </c:pt>
                  <c:pt idx="5">
                    <c:v>55ппу-1 Прогр.</c:v>
                  </c:pt>
                  <c:pt idx="6">
                    <c:v>50ппа-2 Прогр.</c:v>
                  </c:pt>
                  <c:pt idx="7">
                    <c:v>52ппу-1 Прогр.</c:v>
                  </c:pt>
                  <c:pt idx="8">
                    <c:v>218т-2 ИТ</c:v>
                  </c:pt>
                  <c:pt idx="9">
                    <c:v>219т-2 ИТ</c:v>
                  </c:pt>
                </c:lvl>
              </c:multiLvlStrCache>
            </c:multiLvlStrRef>
          </c:cat>
          <c:val>
            <c:numRef>
              <c:f>Отчет!$J$41:$J$50</c:f>
              <c:numCache>
                <c:ptCount val="10"/>
                <c:pt idx="0">
                  <c:v>5.1</c:v>
                </c:pt>
                <c:pt idx="1">
                  <c:v>6.142857142857143</c:v>
                </c:pt>
                <c:pt idx="2">
                  <c:v>5.666666666666667</c:v>
                </c:pt>
                <c:pt idx="3">
                  <c:v>3.4</c:v>
                </c:pt>
                <c:pt idx="4">
                  <c:v>4</c:v>
                </c:pt>
                <c:pt idx="5">
                  <c:v>5.083333333333333</c:v>
                </c:pt>
                <c:pt idx="6">
                  <c:v>5.173913043478261</c:v>
                </c:pt>
                <c:pt idx="7">
                  <c:v>4.5</c:v>
                </c:pt>
                <c:pt idx="8">
                  <c:v>5.833333333333333</c:v>
                </c:pt>
                <c:pt idx="9">
                  <c:v>5.666666666666667</c:v>
                </c:pt>
              </c:numCache>
            </c:numRef>
          </c:val>
        </c:ser>
        <c:axId val="50186066"/>
        <c:axId val="49021411"/>
      </c:barChart>
      <c:catAx>
        <c:axId val="5018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21411"/>
        <c:crosses val="autoZero"/>
        <c:auto val="1"/>
        <c:lblOffset val="100"/>
        <c:tickLblSkip val="1"/>
        <c:noMultiLvlLbl val="0"/>
      </c:catAx>
      <c:valAx>
        <c:axId val="49021411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86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 за семестр.</a:t>
            </a:r>
          </a:p>
        </c:rich>
      </c:tx>
      <c:layout>
        <c:manualLayout>
          <c:xMode val="factor"/>
          <c:yMode val="factor"/>
          <c:x val="-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75"/>
          <c:w val="0.987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(Отчет!$A$14,Отчет!$A$17,Отчет!$A$19,Отчет!$A$21,Отчет!$A$25,Отчет!$A$27,Отчет!$A$29,Отчет!$A$23,Отчет!$A$31,Отчет!$A$33)</c:f>
              <c:strCache>
                <c:ptCount val="10"/>
                <c:pt idx="0">
                  <c:v>29в УПУ</c:v>
                </c:pt>
                <c:pt idx="1">
                  <c:v>30в-2 ПМС</c:v>
                </c:pt>
                <c:pt idx="2">
                  <c:v>30в-2 САПР</c:v>
                </c:pt>
                <c:pt idx="3">
                  <c:v>52ппа-1 ИТ</c:v>
                </c:pt>
                <c:pt idx="4">
                  <c:v>55ппу-1 ИТ</c:v>
                </c:pt>
                <c:pt idx="5">
                  <c:v>55ппу-1 Прогр.</c:v>
                </c:pt>
                <c:pt idx="6">
                  <c:v>50ппа-2 Прогр.</c:v>
                </c:pt>
                <c:pt idx="7">
                  <c:v>52ппу-1 Прогр.</c:v>
                </c:pt>
                <c:pt idx="8">
                  <c:v>218т-2 ИТ</c:v>
                </c:pt>
                <c:pt idx="9">
                  <c:v>219т-2 ИТ</c:v>
                </c:pt>
              </c:strCache>
            </c:strRef>
          </c:cat>
          <c:val>
            <c:numRef>
              <c:f>(Отчет!$O$16,Отчет!$O$18,Отчет!$O$20,Отчет!$O$22,Отчет!$O$26,Отчет!$O$28,Отчет!$O$30,Отчет!$O$24,Отчет!$O$32,Отчет!$O$34)</c:f>
              <c:numCache>
                <c:ptCount val="10"/>
                <c:pt idx="0">
                  <c:v>7.592592592592593</c:v>
                </c:pt>
                <c:pt idx="1">
                  <c:v>8.142857142857142</c:v>
                </c:pt>
                <c:pt idx="2">
                  <c:v>8.142857142857142</c:v>
                </c:pt>
                <c:pt idx="3">
                  <c:v>5.285714285714286</c:v>
                </c:pt>
                <c:pt idx="4">
                  <c:v>5.818181818181818</c:v>
                </c:pt>
                <c:pt idx="5">
                  <c:v>6.454545454545454</c:v>
                </c:pt>
                <c:pt idx="6">
                  <c:v>7.6</c:v>
                </c:pt>
                <c:pt idx="7">
                  <c:v>6.142857142857143</c:v>
                </c:pt>
                <c:pt idx="8">
                  <c:v>6.916666666666667</c:v>
                </c:pt>
                <c:pt idx="9">
                  <c:v>7.384615384615385</c:v>
                </c:pt>
              </c:numCache>
            </c:numRef>
          </c:val>
        </c:ser>
        <c:axId val="38539516"/>
        <c:axId val="11311325"/>
      </c:barChart>
      <c:catAx>
        <c:axId val="3853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1325"/>
        <c:crosses val="autoZero"/>
        <c:auto val="1"/>
        <c:lblOffset val="100"/>
        <c:tickLblSkip val="1"/>
        <c:noMultiLvlLbl val="0"/>
      </c:catAx>
      <c:valAx>
        <c:axId val="11311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395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85"/>
          <c:w val="0.9777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(Отчет!$A$14,Отчет!$A$17,Отчет!$A$19,Отчет!$A$21,Отчет!$A$25,Отчет!$A$27,Отчет!$A$29,Отчет!$A$23,Отчет!$A$31,Отчет!$A$33)</c:f>
              <c:strCache>
                <c:ptCount val="10"/>
                <c:pt idx="0">
                  <c:v>29в УПУ</c:v>
                </c:pt>
                <c:pt idx="1">
                  <c:v>30в-2 ПМС</c:v>
                </c:pt>
                <c:pt idx="2">
                  <c:v>30в-2 САПР</c:v>
                </c:pt>
                <c:pt idx="3">
                  <c:v>52ппа-1 ИТ</c:v>
                </c:pt>
                <c:pt idx="4">
                  <c:v>55ппу-1 ИТ</c:v>
                </c:pt>
                <c:pt idx="5">
                  <c:v>55ппу-1 Прогр.</c:v>
                </c:pt>
                <c:pt idx="6">
                  <c:v>50ппа-2 Прогр.</c:v>
                </c:pt>
                <c:pt idx="7">
                  <c:v>52ппу-1 Прогр.</c:v>
                </c:pt>
                <c:pt idx="8">
                  <c:v>218т-2 ИТ</c:v>
                </c:pt>
                <c:pt idx="9">
                  <c:v>219т-2 ИТ</c:v>
                </c:pt>
              </c:strCache>
            </c:strRef>
          </c:cat>
          <c:val>
            <c:numRef>
              <c:f>(Отчет!$Q$16,Отчет!$Q$18,Отчет!$Q$20,Отчет!$Q$22,Отчет!$Q$26,Отчет!$Q$28,Отчет!$Q$30,Отчет!$Q$24,Отчет!$Q$32,Отчет!$Q$34)</c:f>
              <c:numCache>
                <c:ptCount val="10"/>
                <c:pt idx="0">
                  <c:v>0.8928571428571429</c:v>
                </c:pt>
                <c:pt idx="1">
                  <c:v>0.8571428571428571</c:v>
                </c:pt>
                <c:pt idx="2">
                  <c:v>0.9285714285714286</c:v>
                </c:pt>
                <c:pt idx="3">
                  <c:v>0.14285714285714285</c:v>
                </c:pt>
                <c:pt idx="4">
                  <c:v>0.18181818181818182</c:v>
                </c:pt>
                <c:pt idx="5">
                  <c:v>0.5454545454545454</c:v>
                </c:pt>
                <c:pt idx="6">
                  <c:v>0.8666666666666667</c:v>
                </c:pt>
                <c:pt idx="7">
                  <c:v>0.2857142857142857</c:v>
                </c:pt>
                <c:pt idx="8">
                  <c:v>0.6666666666666666</c:v>
                </c:pt>
                <c:pt idx="9">
                  <c:v>0.9230769230769231</c:v>
                </c:pt>
              </c:numCache>
            </c:numRef>
          </c:val>
        </c:ser>
        <c:axId val="34693062"/>
        <c:axId val="43802103"/>
      </c:barChart>
      <c:catAx>
        <c:axId val="3469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02103"/>
        <c:crosses val="autoZero"/>
        <c:auto val="1"/>
        <c:lblOffset val="100"/>
        <c:tickLblSkip val="1"/>
        <c:noMultiLvlLbl val="0"/>
      </c:catAx>
      <c:valAx>
        <c:axId val="4380210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930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025"/>
          <c:w val="0.9777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Отчет!$C$12:$N$12</c:f>
              <c:strCache>
                <c:ptCount val="1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Неатест.</c:v>
                </c:pt>
              </c:strCache>
            </c:strRef>
          </c:cat>
          <c:val>
            <c:numRef>
              <c:f>Отчет!$C$35:$N$35</c:f>
              <c:numCache>
                <c:ptCount val="12"/>
                <c:pt idx="0">
                  <c:v>6</c:v>
                </c:pt>
                <c:pt idx="1">
                  <c:v>16</c:v>
                </c:pt>
                <c:pt idx="2">
                  <c:v>29</c:v>
                </c:pt>
                <c:pt idx="3">
                  <c:v>46</c:v>
                </c:pt>
                <c:pt idx="4">
                  <c:v>30</c:v>
                </c:pt>
                <c:pt idx="5">
                  <c:v>15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8674608"/>
        <c:axId val="58309425"/>
      </c:barChart>
      <c:catAx>
        <c:axId val="58674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09425"/>
        <c:crosses val="autoZero"/>
        <c:auto val="1"/>
        <c:lblOffset val="100"/>
        <c:tickLblSkip val="1"/>
        <c:noMultiLvlLbl val="0"/>
      </c:catAx>
      <c:valAx>
        <c:axId val="58309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746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Уровень успеваемости за семестр.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"/>
          <c:y val="0.259"/>
          <c:w val="0.46025"/>
          <c:h val="0.32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Отчет!$A$40:$A$44</c:f>
              <c:strCache>
                <c:ptCount val="5"/>
                <c:pt idx="0">
                  <c:v>Отлично (9-10)</c:v>
                </c:pt>
                <c:pt idx="1">
                  <c:v>Хорошо (7-8)</c:v>
                </c:pt>
                <c:pt idx="2">
                  <c:v>Удовл. (4-6)</c:v>
                </c:pt>
                <c:pt idx="3">
                  <c:v>Неудовл. (0-3)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Отчет!$B$40:$B$44</c:f>
              <c:numCache>
                <c:ptCount val="5"/>
                <c:pt idx="0">
                  <c:v>22</c:v>
                </c:pt>
                <c:pt idx="1">
                  <c:v>75</c:v>
                </c:pt>
                <c:pt idx="2">
                  <c:v>49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5"/>
          <c:y val="0.15075"/>
          <c:w val="0.976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Среднее_по_семестрам!$B$44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Среднее_по_семестрам!$A$45:$A$69</c:f>
              <c:strCache/>
            </c:strRef>
          </c:cat>
          <c:val>
            <c:numRef>
              <c:f>Среднее_по_семестрам!$B$45:$B$69</c:f>
              <c:numCache/>
            </c:numRef>
          </c:val>
        </c:ser>
        <c:axId val="55022778"/>
        <c:axId val="25442955"/>
      </c:barChart>
      <c:catAx>
        <c:axId val="55022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42955"/>
        <c:crosses val="autoZero"/>
        <c:auto val="1"/>
        <c:lblOffset val="100"/>
        <c:tickLblSkip val="1"/>
        <c:noMultiLvlLbl val="0"/>
      </c:catAx>
      <c:valAx>
        <c:axId val="25442955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22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8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5"/>
          <c:y val="0.095"/>
          <c:w val="0.989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Среднее_по_семестрам!$C$44</c:f>
              <c:strCache>
                <c:ptCount val="1"/>
                <c:pt idx="0">
                  <c:v>Кач.усп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Среднее_по_семестрам!$A$45:$A$69</c:f>
              <c:strCache/>
            </c:strRef>
          </c:cat>
          <c:val>
            <c:numRef>
              <c:f>Среднее_по_семестрам!$C$45:$C$69</c:f>
              <c:numCache/>
            </c:numRef>
          </c:val>
        </c:ser>
        <c:axId val="27660004"/>
        <c:axId val="47613445"/>
      </c:barChart>
      <c:catAx>
        <c:axId val="2766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3445"/>
        <c:crosses val="autoZero"/>
        <c:auto val="1"/>
        <c:lblOffset val="100"/>
        <c:tickLblSkip val="1"/>
        <c:noMultiLvlLbl val="0"/>
      </c:catAx>
      <c:valAx>
        <c:axId val="47613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0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0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7125"/>
          <c:w val="0.972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'30в-2_ПМС'!$Z$18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'30в-2_ПМС'!$C$3:$C$16</c:f>
              <c:strCache/>
            </c:strRef>
          </c:cat>
          <c:val>
            <c:numRef>
              <c:f>'30в-2_ПМС'!$Y$3:$Y$16</c:f>
              <c:numCache/>
            </c:numRef>
          </c:val>
        </c:ser>
        <c:axId val="36046990"/>
        <c:axId val="55987455"/>
      </c:barChart>
      <c:catAx>
        <c:axId val="360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87455"/>
        <c:crosses val="autoZero"/>
        <c:auto val="1"/>
        <c:lblOffset val="100"/>
        <c:tickLblSkip val="1"/>
        <c:noMultiLvlLbl val="0"/>
      </c:catAx>
      <c:valAx>
        <c:axId val="55987455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46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79"/>
          <c:w val="0.970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'30в-2_САПР'!$L$18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'30в-2_САПР'!$C$3:$C$16</c:f>
              <c:strCache/>
            </c:strRef>
          </c:cat>
          <c:val>
            <c:numRef>
              <c:f>'30в-2_САПР'!$K$3:$K$16</c:f>
              <c:numCache/>
            </c:numRef>
          </c:val>
        </c:ser>
        <c:axId val="34125048"/>
        <c:axId val="38689977"/>
      </c:barChart>
      <c:catAx>
        <c:axId val="3412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89977"/>
        <c:crosses val="autoZero"/>
        <c:auto val="1"/>
        <c:lblOffset val="100"/>
        <c:tickLblSkip val="1"/>
        <c:noMultiLvlLbl val="0"/>
      </c:catAx>
      <c:valAx>
        <c:axId val="3868997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25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3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7775"/>
          <c:w val="0.98"/>
          <c:h val="0.9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'50ппа-2_Прогр'!$AE$19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'50ппа-2_Прогр'!$C$3:$C$17</c:f>
              <c:strCache/>
            </c:strRef>
          </c:cat>
          <c:val>
            <c:numRef>
              <c:f>'50ппа-2_Прогр'!$AD$3:$AD$17</c:f>
              <c:numCache/>
            </c:numRef>
          </c:val>
        </c:ser>
        <c:axId val="12665474"/>
        <c:axId val="46880403"/>
      </c:barChart>
      <c:catAx>
        <c:axId val="12665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80403"/>
        <c:crosses val="autoZero"/>
        <c:auto val="1"/>
        <c:lblOffset val="100"/>
        <c:tickLblSkip val="1"/>
        <c:noMultiLvlLbl val="0"/>
      </c:catAx>
      <c:valAx>
        <c:axId val="4688040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665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4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77"/>
          <c:w val="0.977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'52ппа-1_Прогр'!$Y$18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'52ппа-1_Прогр'!$C$3:$C$16</c:f>
              <c:strCache/>
            </c:strRef>
          </c:cat>
          <c:val>
            <c:numRef>
              <c:f>'52ппа-1_Прогр'!$X$3:$X$16</c:f>
              <c:numCache/>
            </c:numRef>
          </c:val>
        </c:ser>
        <c:axId val="19270444"/>
        <c:axId val="39216269"/>
      </c:barChart>
      <c:catAx>
        <c:axId val="19270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16269"/>
        <c:crosses val="autoZero"/>
        <c:auto val="1"/>
        <c:lblOffset val="100"/>
        <c:tickLblSkip val="1"/>
        <c:noMultiLvlLbl val="0"/>
      </c:catAx>
      <c:valAx>
        <c:axId val="3921626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70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49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77"/>
          <c:w val="0.9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'52ппа-1_ИТ'!$R$18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'52ппа-1_ИТ'!$C$3:$C$16</c:f>
              <c:strCache/>
            </c:strRef>
          </c:cat>
          <c:val>
            <c:numRef>
              <c:f>'52ппа-1_ИТ'!$Q$3:$Q$16</c:f>
              <c:numCache/>
            </c:numRef>
          </c:val>
        </c:ser>
        <c:axId val="17402102"/>
        <c:axId val="22401191"/>
      </c:barChart>
      <c:catAx>
        <c:axId val="17402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01191"/>
        <c:crosses val="autoZero"/>
        <c:auto val="1"/>
        <c:lblOffset val="100"/>
        <c:tickLblSkip val="1"/>
        <c:noMultiLvlLbl val="0"/>
      </c:catAx>
      <c:valAx>
        <c:axId val="2240119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02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4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77"/>
          <c:w val="0.9742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'55ппу-1_Прогр'!$V$15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'55ппу-1_Прогр'!$C$3:$C$13</c:f>
              <c:strCache/>
            </c:strRef>
          </c:cat>
          <c:val>
            <c:numRef>
              <c:f>'55ппу-1_Прогр'!$U$3:$U$13</c:f>
              <c:numCache/>
            </c:numRef>
          </c:val>
        </c:ser>
        <c:axId val="284128"/>
        <c:axId val="2557153"/>
      </c:barChart>
      <c:catAx>
        <c:axId val="28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7153"/>
        <c:crosses val="autoZero"/>
        <c:auto val="1"/>
        <c:lblOffset val="100"/>
        <c:tickLblSkip val="1"/>
        <c:noMultiLvlLbl val="0"/>
      </c:catAx>
      <c:valAx>
        <c:axId val="255715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49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77"/>
          <c:w val="0.9752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'55ппу-1_ИТ'!$P$15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'55ппу-1_ИТ'!$C$3:$C$13</c:f>
              <c:strCache/>
            </c:strRef>
          </c:cat>
          <c:val>
            <c:numRef>
              <c:f>'55ппу-1_ИТ'!$O$3:$O$13</c:f>
              <c:numCache/>
            </c:numRef>
          </c:val>
        </c:ser>
        <c:axId val="23014378"/>
        <c:axId val="5802811"/>
      </c:barChart>
      <c:catAx>
        <c:axId val="23014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2811"/>
        <c:crosses val="autoZero"/>
        <c:auto val="1"/>
        <c:lblOffset val="100"/>
        <c:tickLblSkip val="1"/>
        <c:noMultiLvlLbl val="0"/>
      </c:catAx>
      <c:valAx>
        <c:axId val="580281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14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38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59"/>
          <c:w val="0.981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'218т-2_ИТ'!$V$16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'218т-2_ИТ'!$C$3:$C$14</c:f>
              <c:strCache/>
            </c:strRef>
          </c:cat>
          <c:val>
            <c:numRef>
              <c:f>'218т-2_ИТ'!$U$3:$U$14</c:f>
              <c:numCache/>
            </c:numRef>
          </c:val>
        </c:ser>
        <c:axId val="52225300"/>
        <c:axId val="265653"/>
      </c:barChart>
      <c:catAx>
        <c:axId val="5222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5653"/>
        <c:crosses val="autoZero"/>
        <c:auto val="1"/>
        <c:lblOffset val="100"/>
        <c:tickLblSkip val="1"/>
        <c:noMultiLvlLbl val="0"/>
      </c:catAx>
      <c:valAx>
        <c:axId val="26565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25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8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9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20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21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22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76200</xdr:rowOff>
    </xdr:from>
    <xdr:to>
      <xdr:col>31</xdr:col>
      <xdr:colOff>0</xdr:colOff>
      <xdr:row>67</xdr:row>
      <xdr:rowOff>19050</xdr:rowOff>
    </xdr:to>
    <xdr:graphicFrame>
      <xdr:nvGraphicFramePr>
        <xdr:cNvPr id="1" name="Chart 1"/>
        <xdr:cNvGraphicFramePr/>
      </xdr:nvGraphicFramePr>
      <xdr:xfrm>
        <a:off x="0" y="6486525"/>
        <a:ext cx="158496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47625</xdr:rowOff>
    </xdr:from>
    <xdr:to>
      <xdr:col>20</xdr:col>
      <xdr:colOff>904875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228600" y="3533775"/>
        <a:ext cx="101155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267325"/>
    <xdr:graphicFrame>
      <xdr:nvGraphicFramePr>
        <xdr:cNvPr id="1" name="Shape 1025"/>
        <xdr:cNvGraphicFramePr/>
      </xdr:nvGraphicFramePr>
      <xdr:xfrm>
        <a:off x="0" y="0"/>
        <a:ext cx="92678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267325"/>
    <xdr:graphicFrame>
      <xdr:nvGraphicFramePr>
        <xdr:cNvPr id="1" name="Shape 1025"/>
        <xdr:cNvGraphicFramePr/>
      </xdr:nvGraphicFramePr>
      <xdr:xfrm>
        <a:off x="0" y="0"/>
        <a:ext cx="92202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705475"/>
    <xdr:graphicFrame>
      <xdr:nvGraphicFramePr>
        <xdr:cNvPr id="1" name="Shape 1025"/>
        <xdr:cNvGraphicFramePr/>
      </xdr:nvGraphicFramePr>
      <xdr:xfrm>
        <a:off x="0" y="0"/>
        <a:ext cx="92678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20</xdr:col>
      <xdr:colOff>609600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575" y="171450"/>
        <a:ext cx="14497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142875</xdr:rowOff>
    </xdr:from>
    <xdr:to>
      <xdr:col>20</xdr:col>
      <xdr:colOff>619125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28575" y="3705225"/>
        <a:ext cx="145065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22</xdr:row>
      <xdr:rowOff>57150</xdr:rowOff>
    </xdr:from>
    <xdr:to>
      <xdr:col>23</xdr:col>
      <xdr:colOff>0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76225" y="3705225"/>
        <a:ext cx="101822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15</xdr:col>
      <xdr:colOff>19050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0" y="3790950"/>
        <a:ext cx="89058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29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3810000"/>
        <a:ext cx="128397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23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107823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18</xdr:col>
      <xdr:colOff>9525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96297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21</xdr:col>
      <xdr:colOff>609600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3171825"/>
        <a:ext cx="106299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17</xdr:col>
      <xdr:colOff>676275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3162300"/>
        <a:ext cx="96488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47625</xdr:rowOff>
    </xdr:from>
    <xdr:to>
      <xdr:col>21</xdr:col>
      <xdr:colOff>695325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228600" y="33813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="90" zoomScaleNormal="90" zoomScalePageLayoutView="0" workbookViewId="0" topLeftCell="B1">
      <selection activeCell="AH2" sqref="AH2"/>
    </sheetView>
  </sheetViews>
  <sheetFormatPr defaultColWidth="9.00390625" defaultRowHeight="12.75"/>
  <cols>
    <col min="1" max="1" width="6.375" style="0" hidden="1" customWidth="1"/>
    <col min="2" max="2" width="4.375" style="0" customWidth="1"/>
    <col min="3" max="3" width="22.125" style="0" customWidth="1"/>
    <col min="4" max="4" width="8.875" style="0" customWidth="1"/>
    <col min="5" max="5" width="8.125" style="0" customWidth="1"/>
    <col min="6" max="6" width="7.75390625" style="0" customWidth="1"/>
    <col min="7" max="7" width="3.625" style="0" customWidth="1"/>
    <col min="8" max="8" width="7.625" style="0" customWidth="1"/>
    <col min="9" max="9" width="3.75390625" style="0" customWidth="1"/>
    <col min="10" max="10" width="6.25390625" style="0" customWidth="1"/>
    <col min="11" max="11" width="5.75390625" style="0" customWidth="1"/>
    <col min="12" max="12" width="6.125" style="0" customWidth="1"/>
    <col min="13" max="13" width="7.00390625" style="0" customWidth="1"/>
    <col min="14" max="14" width="6.625" style="0" customWidth="1"/>
    <col min="15" max="15" width="7.00390625" style="0" customWidth="1"/>
    <col min="16" max="16" width="6.00390625" style="0" customWidth="1"/>
    <col min="17" max="17" width="5.75390625" style="0" customWidth="1"/>
    <col min="18" max="20" width="6.25390625" style="0" customWidth="1"/>
    <col min="21" max="29" width="6.00390625" style="0" customWidth="1"/>
    <col min="30" max="30" width="9.25390625" style="3" bestFit="1" customWidth="1"/>
    <col min="31" max="31" width="9.25390625" style="10" bestFit="1" customWidth="1"/>
  </cols>
  <sheetData>
    <row r="1" spans="3:34" ht="13.5" thickBot="1">
      <c r="C1" s="68" t="s">
        <v>169</v>
      </c>
      <c r="D1" s="68"/>
      <c r="E1" s="68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57"/>
      <c r="AE1" s="57"/>
      <c r="AG1" s="14"/>
      <c r="AH1" s="15"/>
    </row>
    <row r="2" spans="2:34" ht="16.5" customHeight="1" thickBot="1">
      <c r="B2" s="61" t="s">
        <v>66</v>
      </c>
      <c r="C2" s="62" t="s">
        <v>26</v>
      </c>
      <c r="D2" s="63" t="s">
        <v>67</v>
      </c>
      <c r="E2" s="108"/>
      <c r="F2" s="75">
        <v>43727</v>
      </c>
      <c r="G2" s="126"/>
      <c r="H2" s="76">
        <v>43732</v>
      </c>
      <c r="I2" s="162"/>
      <c r="J2" s="129">
        <v>43802</v>
      </c>
      <c r="K2" s="129">
        <v>43804</v>
      </c>
      <c r="L2" s="130">
        <v>43808</v>
      </c>
      <c r="M2" s="103">
        <v>43809</v>
      </c>
      <c r="N2" s="126">
        <v>43810</v>
      </c>
      <c r="O2" s="76">
        <v>43811</v>
      </c>
      <c r="P2" s="126">
        <v>43818</v>
      </c>
      <c r="Q2" s="108">
        <v>43819</v>
      </c>
      <c r="R2" s="75">
        <v>43825</v>
      </c>
      <c r="S2" s="108">
        <v>43833</v>
      </c>
      <c r="T2" s="130">
        <v>43847</v>
      </c>
      <c r="U2" s="117">
        <v>43851</v>
      </c>
      <c r="V2" s="117">
        <v>43854</v>
      </c>
      <c r="W2" s="108">
        <v>43857</v>
      </c>
      <c r="X2" s="174">
        <v>43858</v>
      </c>
      <c r="Y2" s="133">
        <v>43861</v>
      </c>
      <c r="Z2" s="174">
        <v>43865</v>
      </c>
      <c r="AA2" s="130">
        <v>43865</v>
      </c>
      <c r="AB2" s="128">
        <v>43866</v>
      </c>
      <c r="AC2" s="130">
        <v>43867</v>
      </c>
      <c r="AD2" s="64" t="s">
        <v>24</v>
      </c>
      <c r="AE2" s="65" t="s">
        <v>167</v>
      </c>
      <c r="AF2" s="1" t="s">
        <v>30</v>
      </c>
      <c r="AG2" s="1">
        <f>COUNTIF(AE3:AE30,"&gt;8")</f>
        <v>6</v>
      </c>
      <c r="AH2" s="46">
        <f>AG2/$B$30</f>
        <v>0.21428571428571427</v>
      </c>
    </row>
    <row r="3" spans="1:34" ht="12.75">
      <c r="A3" s="3">
        <f aca="true" t="shared" si="0" ref="A3:A15">AD3</f>
        <v>5.1</v>
      </c>
      <c r="B3" s="36">
        <v>1</v>
      </c>
      <c r="C3" s="36" t="s">
        <v>112</v>
      </c>
      <c r="D3" s="166" t="s">
        <v>98</v>
      </c>
      <c r="E3" s="151">
        <v>6</v>
      </c>
      <c r="F3" s="306">
        <v>9</v>
      </c>
      <c r="G3" s="275">
        <v>2</v>
      </c>
      <c r="H3" s="283">
        <v>6</v>
      </c>
      <c r="I3" s="276">
        <v>2</v>
      </c>
      <c r="J3" s="318">
        <v>7</v>
      </c>
      <c r="K3" s="216">
        <v>1</v>
      </c>
      <c r="L3" s="293">
        <v>6</v>
      </c>
      <c r="M3" s="273">
        <v>8</v>
      </c>
      <c r="N3" s="275">
        <v>1</v>
      </c>
      <c r="O3" s="271">
        <v>6</v>
      </c>
      <c r="P3" s="201"/>
      <c r="Q3" s="340">
        <v>6</v>
      </c>
      <c r="R3" s="82">
        <v>1</v>
      </c>
      <c r="S3" s="283">
        <v>6</v>
      </c>
      <c r="T3" s="360">
        <v>4</v>
      </c>
      <c r="U3" s="193">
        <v>4</v>
      </c>
      <c r="V3" s="193"/>
      <c r="W3" s="364">
        <v>7</v>
      </c>
      <c r="X3" s="119"/>
      <c r="Y3" s="362">
        <v>9</v>
      </c>
      <c r="Z3" s="119"/>
      <c r="AA3" s="333">
        <v>5</v>
      </c>
      <c r="AB3" s="341"/>
      <c r="AC3" s="333">
        <v>6</v>
      </c>
      <c r="AD3" s="86">
        <f aca="true" t="shared" si="1" ref="AD3:AD15">AVERAGE(E3:AC3)</f>
        <v>5.1</v>
      </c>
      <c r="AE3" s="35">
        <f aca="true" t="shared" si="2" ref="AE3:AE15">ROUND(AD3,0)</f>
        <v>5</v>
      </c>
      <c r="AF3" s="1" t="s">
        <v>31</v>
      </c>
      <c r="AG3" s="47">
        <f>COUNTIF(AE3:AE30,7)+COUNTIF(AE3:AE30,8)</f>
        <v>19</v>
      </c>
      <c r="AH3" s="46">
        <f>AG3/$B$30</f>
        <v>0.6785714285714286</v>
      </c>
    </row>
    <row r="4" spans="1:34" ht="12.75">
      <c r="A4" s="3">
        <f t="shared" si="0"/>
        <v>6.588235294117647</v>
      </c>
      <c r="B4" s="2">
        <v>2</v>
      </c>
      <c r="C4" s="36" t="s">
        <v>113</v>
      </c>
      <c r="D4" s="166" t="s">
        <v>99</v>
      </c>
      <c r="E4" s="85">
        <v>7</v>
      </c>
      <c r="F4" s="236">
        <v>9</v>
      </c>
      <c r="G4" s="292"/>
      <c r="H4" s="127">
        <v>6</v>
      </c>
      <c r="I4" s="81"/>
      <c r="J4" s="12">
        <v>9</v>
      </c>
      <c r="K4" s="12"/>
      <c r="L4" s="80">
        <v>9</v>
      </c>
      <c r="M4" s="106">
        <v>8</v>
      </c>
      <c r="N4" s="97">
        <v>1</v>
      </c>
      <c r="O4" s="235">
        <v>6</v>
      </c>
      <c r="P4" s="97">
        <v>1</v>
      </c>
      <c r="Q4" s="245">
        <v>5</v>
      </c>
      <c r="R4" s="81"/>
      <c r="S4" s="101">
        <v>6</v>
      </c>
      <c r="T4" s="90">
        <v>7</v>
      </c>
      <c r="U4" s="123">
        <v>7</v>
      </c>
      <c r="V4" s="123"/>
      <c r="W4" s="127">
        <v>9</v>
      </c>
      <c r="X4" s="81"/>
      <c r="Y4" s="127">
        <v>9</v>
      </c>
      <c r="Z4" s="81"/>
      <c r="AA4" s="80">
        <v>6</v>
      </c>
      <c r="AB4" s="97"/>
      <c r="AC4" s="80">
        <v>7</v>
      </c>
      <c r="AD4" s="86">
        <f t="shared" si="1"/>
        <v>6.588235294117647</v>
      </c>
      <c r="AE4" s="35">
        <f t="shared" si="2"/>
        <v>7</v>
      </c>
      <c r="AF4" s="1" t="s">
        <v>32</v>
      </c>
      <c r="AG4" s="47">
        <f>COUNTIF(AE3:AE30,4)+COUNTIF(AE3:AE30,5)+COUNTIF(AE3:AE30,6)</f>
        <v>3</v>
      </c>
      <c r="AH4" s="46">
        <f>AG4/$B$30</f>
        <v>0.10714285714285714</v>
      </c>
    </row>
    <row r="5" spans="1:34" ht="12.75">
      <c r="A5" s="3">
        <f t="shared" si="0"/>
        <v>8.6</v>
      </c>
      <c r="B5" s="2">
        <v>3</v>
      </c>
      <c r="C5" s="36" t="s">
        <v>114</v>
      </c>
      <c r="D5" s="166" t="s">
        <v>76</v>
      </c>
      <c r="E5" s="85">
        <v>9</v>
      </c>
      <c r="F5" s="81">
        <v>9</v>
      </c>
      <c r="G5" s="97"/>
      <c r="H5" s="101">
        <v>9</v>
      </c>
      <c r="I5" s="79"/>
      <c r="J5" s="72">
        <v>9</v>
      </c>
      <c r="K5" s="72"/>
      <c r="L5" s="80">
        <v>10</v>
      </c>
      <c r="M5" s="106">
        <v>9</v>
      </c>
      <c r="N5" s="97"/>
      <c r="O5" s="80">
        <v>7</v>
      </c>
      <c r="P5" s="97"/>
      <c r="Q5" s="127">
        <v>8</v>
      </c>
      <c r="R5" s="81"/>
      <c r="S5" s="127">
        <v>7</v>
      </c>
      <c r="T5" s="80">
        <v>8</v>
      </c>
      <c r="U5" s="123">
        <v>9</v>
      </c>
      <c r="V5" s="123"/>
      <c r="W5" s="127">
        <v>10</v>
      </c>
      <c r="X5" s="81"/>
      <c r="Y5" s="309">
        <v>8</v>
      </c>
      <c r="Z5" s="81"/>
      <c r="AA5" s="80">
        <v>8</v>
      </c>
      <c r="AB5" s="97"/>
      <c r="AC5" s="80">
        <v>9</v>
      </c>
      <c r="AD5" s="86">
        <f t="shared" si="1"/>
        <v>8.6</v>
      </c>
      <c r="AE5" s="35">
        <f t="shared" si="2"/>
        <v>9</v>
      </c>
      <c r="AF5" s="1" t="s">
        <v>33</v>
      </c>
      <c r="AG5" s="1">
        <f>COUNTIF(AE3:AE30,"&lt;4")</f>
        <v>0</v>
      </c>
      <c r="AH5" s="46">
        <f>AG5/$B$30</f>
        <v>0</v>
      </c>
    </row>
    <row r="6" spans="1:31" ht="12.75">
      <c r="A6" s="3">
        <f t="shared" si="0"/>
        <v>7.266666666666667</v>
      </c>
      <c r="B6" s="2">
        <v>4</v>
      </c>
      <c r="C6" s="2" t="s">
        <v>115</v>
      </c>
      <c r="D6" s="121" t="s">
        <v>111</v>
      </c>
      <c r="E6" s="85">
        <v>7</v>
      </c>
      <c r="F6" s="236">
        <v>9</v>
      </c>
      <c r="G6" s="292"/>
      <c r="H6" s="309">
        <v>6</v>
      </c>
      <c r="I6" s="236"/>
      <c r="J6" s="12">
        <v>9</v>
      </c>
      <c r="K6" s="12"/>
      <c r="L6" s="80">
        <v>9</v>
      </c>
      <c r="M6" s="267">
        <v>6</v>
      </c>
      <c r="N6" s="97"/>
      <c r="O6" s="235">
        <v>5</v>
      </c>
      <c r="P6" s="97"/>
      <c r="Q6" s="127">
        <v>8</v>
      </c>
      <c r="R6" s="81"/>
      <c r="S6" s="101">
        <v>7</v>
      </c>
      <c r="T6" s="90">
        <v>5</v>
      </c>
      <c r="U6" s="123">
        <v>6</v>
      </c>
      <c r="V6" s="123"/>
      <c r="W6" s="127">
        <v>9</v>
      </c>
      <c r="X6" s="81"/>
      <c r="Y6" s="309">
        <v>8</v>
      </c>
      <c r="Z6" s="81"/>
      <c r="AA6" s="80">
        <v>7</v>
      </c>
      <c r="AB6" s="97"/>
      <c r="AC6" s="80">
        <v>8</v>
      </c>
      <c r="AD6" s="86">
        <f t="shared" si="1"/>
        <v>7.266666666666667</v>
      </c>
      <c r="AE6" s="35">
        <v>8</v>
      </c>
    </row>
    <row r="7" spans="1:31" ht="12.75">
      <c r="A7" s="3">
        <f t="shared" si="0"/>
        <v>8.6</v>
      </c>
      <c r="B7" s="2">
        <v>5</v>
      </c>
      <c r="C7" s="36" t="s">
        <v>116</v>
      </c>
      <c r="D7" s="166" t="s">
        <v>77</v>
      </c>
      <c r="E7" s="85">
        <v>9</v>
      </c>
      <c r="F7" s="81">
        <v>9</v>
      </c>
      <c r="G7" s="97"/>
      <c r="H7" s="127">
        <v>8</v>
      </c>
      <c r="I7" s="81"/>
      <c r="J7" s="12">
        <v>9</v>
      </c>
      <c r="K7" s="12"/>
      <c r="L7" s="80">
        <v>9</v>
      </c>
      <c r="M7" s="106">
        <v>9</v>
      </c>
      <c r="N7" s="97"/>
      <c r="O7" s="80">
        <v>8</v>
      </c>
      <c r="P7" s="97"/>
      <c r="Q7" s="127">
        <v>5</v>
      </c>
      <c r="R7" s="81"/>
      <c r="S7" s="101">
        <v>8</v>
      </c>
      <c r="T7" s="90">
        <v>10</v>
      </c>
      <c r="U7" s="123">
        <v>9</v>
      </c>
      <c r="V7" s="123"/>
      <c r="W7" s="127">
        <v>10</v>
      </c>
      <c r="X7" s="81"/>
      <c r="Y7" s="309">
        <v>9</v>
      </c>
      <c r="Z7" s="81"/>
      <c r="AA7" s="80">
        <v>8</v>
      </c>
      <c r="AB7" s="97"/>
      <c r="AC7" s="80">
        <v>9</v>
      </c>
      <c r="AD7" s="86">
        <f t="shared" si="1"/>
        <v>8.6</v>
      </c>
      <c r="AE7" s="35">
        <f t="shared" si="2"/>
        <v>9</v>
      </c>
    </row>
    <row r="8" spans="1:31" ht="12.75">
      <c r="A8" s="3">
        <f t="shared" si="0"/>
        <v>8.6</v>
      </c>
      <c r="B8" s="2">
        <v>6</v>
      </c>
      <c r="C8" s="36" t="s">
        <v>117</v>
      </c>
      <c r="D8" s="166" t="s">
        <v>76</v>
      </c>
      <c r="E8" s="85">
        <v>9</v>
      </c>
      <c r="F8" s="236">
        <v>9</v>
      </c>
      <c r="G8" s="292"/>
      <c r="H8" s="127">
        <v>9</v>
      </c>
      <c r="I8" s="81"/>
      <c r="J8" s="12">
        <v>9</v>
      </c>
      <c r="K8" s="12"/>
      <c r="L8" s="80">
        <v>10</v>
      </c>
      <c r="M8" s="106">
        <v>9</v>
      </c>
      <c r="N8" s="97"/>
      <c r="O8" s="80">
        <v>7</v>
      </c>
      <c r="P8" s="97"/>
      <c r="Q8" s="127">
        <v>8</v>
      </c>
      <c r="R8" s="81"/>
      <c r="S8" s="127">
        <v>7</v>
      </c>
      <c r="T8" s="80">
        <v>8</v>
      </c>
      <c r="U8" s="123">
        <v>9</v>
      </c>
      <c r="V8" s="123"/>
      <c r="W8" s="127">
        <v>10</v>
      </c>
      <c r="X8" s="81"/>
      <c r="Y8" s="309">
        <v>8</v>
      </c>
      <c r="Z8" s="81"/>
      <c r="AA8" s="80">
        <v>8</v>
      </c>
      <c r="AB8" s="97"/>
      <c r="AC8" s="80">
        <v>9</v>
      </c>
      <c r="AD8" s="86">
        <f t="shared" si="1"/>
        <v>8.6</v>
      </c>
      <c r="AE8" s="35">
        <f t="shared" si="2"/>
        <v>9</v>
      </c>
    </row>
    <row r="9" spans="1:31" ht="12.75">
      <c r="A9" s="3">
        <f t="shared" si="0"/>
        <v>7.25</v>
      </c>
      <c r="B9" s="2">
        <v>7</v>
      </c>
      <c r="C9" s="36" t="s">
        <v>118</v>
      </c>
      <c r="D9" s="166" t="s">
        <v>109</v>
      </c>
      <c r="E9" s="91">
        <v>9</v>
      </c>
      <c r="F9" s="81">
        <v>8</v>
      </c>
      <c r="G9" s="97"/>
      <c r="H9" s="127">
        <v>9</v>
      </c>
      <c r="I9" s="81"/>
      <c r="J9" s="12">
        <v>9</v>
      </c>
      <c r="K9" s="12"/>
      <c r="L9" s="80">
        <v>8</v>
      </c>
      <c r="M9" s="106">
        <v>9</v>
      </c>
      <c r="N9" s="97"/>
      <c r="O9" s="80">
        <v>6</v>
      </c>
      <c r="P9" s="97">
        <v>1</v>
      </c>
      <c r="Q9" s="245">
        <v>5</v>
      </c>
      <c r="R9" s="81"/>
      <c r="S9" s="245">
        <v>7</v>
      </c>
      <c r="T9" s="90">
        <v>8</v>
      </c>
      <c r="U9" s="116">
        <v>8</v>
      </c>
      <c r="V9" s="116"/>
      <c r="W9" s="101">
        <v>6</v>
      </c>
      <c r="X9" s="79"/>
      <c r="Y9" s="101">
        <v>8</v>
      </c>
      <c r="Z9" s="79"/>
      <c r="AA9" s="90">
        <v>7</v>
      </c>
      <c r="AB9" s="98"/>
      <c r="AC9" s="90">
        <v>8</v>
      </c>
      <c r="AD9" s="86">
        <f t="shared" si="1"/>
        <v>7.25</v>
      </c>
      <c r="AE9" s="35">
        <f t="shared" si="2"/>
        <v>7</v>
      </c>
    </row>
    <row r="10" spans="1:31" ht="12.75">
      <c r="A10" s="3">
        <f t="shared" si="0"/>
        <v>7.266666666666667</v>
      </c>
      <c r="B10" s="2">
        <v>8</v>
      </c>
      <c r="C10" s="36" t="s">
        <v>119</v>
      </c>
      <c r="D10" s="166" t="s">
        <v>75</v>
      </c>
      <c r="E10" s="85">
        <v>9</v>
      </c>
      <c r="F10" s="236">
        <v>8</v>
      </c>
      <c r="G10" s="292"/>
      <c r="H10" s="127">
        <v>8</v>
      </c>
      <c r="I10" s="81"/>
      <c r="J10" s="12">
        <v>9</v>
      </c>
      <c r="K10" s="12"/>
      <c r="L10" s="80">
        <v>7</v>
      </c>
      <c r="M10" s="106">
        <v>8</v>
      </c>
      <c r="N10" s="97"/>
      <c r="O10" s="80">
        <v>4</v>
      </c>
      <c r="P10" s="97"/>
      <c r="Q10" s="127">
        <v>7</v>
      </c>
      <c r="R10" s="81"/>
      <c r="S10" s="245">
        <v>5</v>
      </c>
      <c r="T10" s="235">
        <v>4</v>
      </c>
      <c r="U10" s="123">
        <v>8</v>
      </c>
      <c r="V10" s="123"/>
      <c r="W10" s="127">
        <v>9</v>
      </c>
      <c r="X10" s="81"/>
      <c r="Y10" s="309">
        <v>8</v>
      </c>
      <c r="Z10" s="81"/>
      <c r="AA10" s="80">
        <v>7</v>
      </c>
      <c r="AB10" s="97"/>
      <c r="AC10" s="80">
        <v>8</v>
      </c>
      <c r="AD10" s="86">
        <f t="shared" si="1"/>
        <v>7.266666666666667</v>
      </c>
      <c r="AE10" s="35">
        <v>8</v>
      </c>
    </row>
    <row r="11" spans="1:31" ht="12.75">
      <c r="A11" s="3">
        <f t="shared" si="0"/>
        <v>8.466666666666667</v>
      </c>
      <c r="B11" s="2">
        <v>9</v>
      </c>
      <c r="C11" s="36" t="s">
        <v>168</v>
      </c>
      <c r="D11" s="166" t="s">
        <v>110</v>
      </c>
      <c r="E11" s="85">
        <v>10</v>
      </c>
      <c r="F11" s="237">
        <v>9</v>
      </c>
      <c r="G11" s="262"/>
      <c r="H11" s="127">
        <v>9</v>
      </c>
      <c r="I11" s="81"/>
      <c r="J11" s="12">
        <v>9</v>
      </c>
      <c r="K11" s="12"/>
      <c r="L11" s="90">
        <v>9</v>
      </c>
      <c r="M11" s="107">
        <v>9</v>
      </c>
      <c r="N11" s="98"/>
      <c r="O11" s="90">
        <v>7</v>
      </c>
      <c r="P11" s="98"/>
      <c r="Q11" s="245">
        <v>5</v>
      </c>
      <c r="R11" s="79" t="s">
        <v>149</v>
      </c>
      <c r="S11" s="101">
        <v>6</v>
      </c>
      <c r="T11" s="90">
        <v>7</v>
      </c>
      <c r="U11" s="123">
        <v>8</v>
      </c>
      <c r="V11" s="123"/>
      <c r="W11" s="127">
        <v>9</v>
      </c>
      <c r="X11" s="81"/>
      <c r="Y11" s="127">
        <v>10</v>
      </c>
      <c r="Z11" s="81"/>
      <c r="AA11" s="80">
        <v>10</v>
      </c>
      <c r="AB11" s="97"/>
      <c r="AC11" s="80">
        <v>10</v>
      </c>
      <c r="AD11" s="86">
        <f t="shared" si="1"/>
        <v>8.466666666666667</v>
      </c>
      <c r="AE11" s="35">
        <v>9</v>
      </c>
    </row>
    <row r="12" spans="1:31" ht="12.75">
      <c r="A12" s="3">
        <f t="shared" si="0"/>
        <v>7.5</v>
      </c>
      <c r="B12" s="2">
        <v>10</v>
      </c>
      <c r="C12" s="2" t="s">
        <v>120</v>
      </c>
      <c r="D12" s="121" t="s">
        <v>93</v>
      </c>
      <c r="E12" s="85">
        <v>9</v>
      </c>
      <c r="F12" s="81">
        <v>7</v>
      </c>
      <c r="G12" s="97"/>
      <c r="H12" s="127">
        <v>8</v>
      </c>
      <c r="I12" s="81"/>
      <c r="J12" s="12">
        <v>9</v>
      </c>
      <c r="K12" s="12"/>
      <c r="L12" s="80">
        <v>9</v>
      </c>
      <c r="M12" s="106">
        <v>9</v>
      </c>
      <c r="N12" s="97"/>
      <c r="O12" s="80">
        <v>7</v>
      </c>
      <c r="P12" s="97">
        <v>1</v>
      </c>
      <c r="Q12" s="245">
        <v>5</v>
      </c>
      <c r="R12" s="81"/>
      <c r="S12" s="101">
        <v>7</v>
      </c>
      <c r="T12" s="90">
        <v>7</v>
      </c>
      <c r="U12" s="123">
        <v>8</v>
      </c>
      <c r="V12" s="123"/>
      <c r="W12" s="127">
        <v>9</v>
      </c>
      <c r="X12" s="81"/>
      <c r="Y12" s="127">
        <v>9</v>
      </c>
      <c r="Z12" s="81"/>
      <c r="AA12" s="80">
        <v>8</v>
      </c>
      <c r="AB12" s="97"/>
      <c r="AC12" s="80">
        <v>8</v>
      </c>
      <c r="AD12" s="86">
        <f t="shared" si="1"/>
        <v>7.5</v>
      </c>
      <c r="AE12" s="35">
        <f t="shared" si="2"/>
        <v>8</v>
      </c>
    </row>
    <row r="13" spans="1:31" ht="12.75">
      <c r="A13" s="3">
        <f t="shared" si="0"/>
        <v>7.125</v>
      </c>
      <c r="B13" s="2">
        <v>11</v>
      </c>
      <c r="C13" s="2" t="s">
        <v>121</v>
      </c>
      <c r="D13" s="121" t="s">
        <v>102</v>
      </c>
      <c r="E13" s="85">
        <v>9</v>
      </c>
      <c r="F13" s="236">
        <v>8</v>
      </c>
      <c r="G13" s="292"/>
      <c r="H13" s="127">
        <v>8</v>
      </c>
      <c r="I13" s="81"/>
      <c r="J13" s="12">
        <v>9</v>
      </c>
      <c r="K13" s="12"/>
      <c r="L13" s="80">
        <v>9</v>
      </c>
      <c r="M13" s="106">
        <v>9</v>
      </c>
      <c r="N13" s="97"/>
      <c r="O13" s="246">
        <v>4</v>
      </c>
      <c r="P13" s="97">
        <v>1</v>
      </c>
      <c r="Q13" s="245">
        <v>5</v>
      </c>
      <c r="R13" s="81"/>
      <c r="S13" s="309">
        <v>6</v>
      </c>
      <c r="T13" s="80">
        <v>5</v>
      </c>
      <c r="U13" s="123">
        <v>8</v>
      </c>
      <c r="V13" s="123"/>
      <c r="W13" s="127">
        <v>10</v>
      </c>
      <c r="X13" s="81"/>
      <c r="Y13" s="127">
        <v>8</v>
      </c>
      <c r="Z13" s="81"/>
      <c r="AA13" s="80">
        <v>7</v>
      </c>
      <c r="AB13" s="97"/>
      <c r="AC13" s="80">
        <v>8</v>
      </c>
      <c r="AD13" s="86">
        <f t="shared" si="1"/>
        <v>7.125</v>
      </c>
      <c r="AE13" s="8">
        <f t="shared" si="2"/>
        <v>7</v>
      </c>
    </row>
    <row r="14" spans="1:31" ht="12.75">
      <c r="A14" s="3">
        <f t="shared" si="0"/>
        <v>7.066666666666666</v>
      </c>
      <c r="B14" s="2">
        <v>12</v>
      </c>
      <c r="C14" s="2" t="s">
        <v>122</v>
      </c>
      <c r="D14" s="121" t="s">
        <v>100</v>
      </c>
      <c r="E14" s="85">
        <v>7</v>
      </c>
      <c r="F14" s="81">
        <v>8</v>
      </c>
      <c r="G14" s="97"/>
      <c r="H14" s="127">
        <v>5</v>
      </c>
      <c r="I14" s="81"/>
      <c r="J14" s="12">
        <v>9</v>
      </c>
      <c r="K14" s="12"/>
      <c r="L14" s="80">
        <v>9</v>
      </c>
      <c r="M14" s="106">
        <v>9</v>
      </c>
      <c r="N14" s="97"/>
      <c r="O14" s="246">
        <v>5</v>
      </c>
      <c r="P14" s="97"/>
      <c r="Q14" s="101">
        <v>5</v>
      </c>
      <c r="R14" s="81"/>
      <c r="S14" s="101">
        <v>5</v>
      </c>
      <c r="T14" s="235">
        <v>5</v>
      </c>
      <c r="U14" s="123">
        <v>7</v>
      </c>
      <c r="V14" s="123"/>
      <c r="W14" s="127">
        <v>9</v>
      </c>
      <c r="X14" s="81"/>
      <c r="Y14" s="127">
        <v>8</v>
      </c>
      <c r="Z14" s="81"/>
      <c r="AA14" s="80">
        <v>7</v>
      </c>
      <c r="AB14" s="97"/>
      <c r="AC14" s="80">
        <v>8</v>
      </c>
      <c r="AD14" s="86">
        <f t="shared" si="1"/>
        <v>7.066666666666666</v>
      </c>
      <c r="AE14" s="8">
        <f t="shared" si="2"/>
        <v>7</v>
      </c>
    </row>
    <row r="15" spans="1:31" ht="12.75">
      <c r="A15" s="3">
        <f t="shared" si="0"/>
        <v>7.066666666666666</v>
      </c>
      <c r="B15" s="2">
        <v>13</v>
      </c>
      <c r="C15" s="36" t="s">
        <v>123</v>
      </c>
      <c r="D15" s="166" t="s">
        <v>75</v>
      </c>
      <c r="E15" s="85">
        <v>9</v>
      </c>
      <c r="F15" s="81">
        <v>5</v>
      </c>
      <c r="G15" s="97"/>
      <c r="H15" s="127">
        <v>8</v>
      </c>
      <c r="I15" s="81"/>
      <c r="J15" s="12">
        <v>9</v>
      </c>
      <c r="K15" s="12"/>
      <c r="L15" s="80">
        <v>7</v>
      </c>
      <c r="M15" s="106">
        <v>8</v>
      </c>
      <c r="N15" s="97"/>
      <c r="O15" s="80">
        <v>4</v>
      </c>
      <c r="P15" s="97"/>
      <c r="Q15" s="127">
        <v>7</v>
      </c>
      <c r="R15" s="81" t="s">
        <v>149</v>
      </c>
      <c r="S15" s="309">
        <v>5</v>
      </c>
      <c r="T15" s="246">
        <v>4</v>
      </c>
      <c r="U15" s="116">
        <v>8</v>
      </c>
      <c r="V15" s="116"/>
      <c r="W15" s="101">
        <v>9</v>
      </c>
      <c r="X15" s="79"/>
      <c r="Y15" s="245">
        <v>8</v>
      </c>
      <c r="Z15" s="79"/>
      <c r="AA15" s="90">
        <v>7</v>
      </c>
      <c r="AB15" s="98"/>
      <c r="AC15" s="90">
        <v>8</v>
      </c>
      <c r="AD15" s="93">
        <f t="shared" si="1"/>
        <v>7.066666666666666</v>
      </c>
      <c r="AE15" s="8">
        <f t="shared" si="2"/>
        <v>7</v>
      </c>
    </row>
    <row r="16" spans="2:31" ht="12.75" customHeight="1" thickBot="1">
      <c r="B16" s="170">
        <v>14</v>
      </c>
      <c r="C16" s="170" t="s">
        <v>385</v>
      </c>
      <c r="D16" s="171" t="s">
        <v>101</v>
      </c>
      <c r="E16" s="335">
        <v>9</v>
      </c>
      <c r="F16" s="301">
        <v>8</v>
      </c>
      <c r="G16" s="311"/>
      <c r="H16" s="304">
        <v>6</v>
      </c>
      <c r="I16" s="313"/>
      <c r="J16" s="314">
        <v>9</v>
      </c>
      <c r="K16" s="314"/>
      <c r="L16" s="315">
        <v>9</v>
      </c>
      <c r="M16" s="302">
        <v>9</v>
      </c>
      <c r="N16" s="303"/>
      <c r="O16" s="324">
        <v>4</v>
      </c>
      <c r="P16" s="303"/>
      <c r="Q16" s="304">
        <v>6</v>
      </c>
      <c r="R16" s="313"/>
      <c r="S16" s="332">
        <v>8</v>
      </c>
      <c r="T16" s="315">
        <v>5</v>
      </c>
      <c r="U16" s="354">
        <v>4</v>
      </c>
      <c r="V16" s="354"/>
      <c r="W16" s="304">
        <v>10</v>
      </c>
      <c r="X16" s="313"/>
      <c r="Y16" s="332">
        <v>9</v>
      </c>
      <c r="Z16" s="313"/>
      <c r="AA16" s="315">
        <v>7</v>
      </c>
      <c r="AB16" s="357"/>
      <c r="AC16" s="315">
        <v>8</v>
      </c>
      <c r="AD16" s="355">
        <f>AVERAGE(E16:AC16)</f>
        <v>7.4</v>
      </c>
      <c r="AE16" s="294">
        <v>8</v>
      </c>
    </row>
    <row r="17" spans="1:31" ht="12.75">
      <c r="A17" s="3">
        <f aca="true" t="shared" si="3" ref="A17:A30">AD17</f>
        <v>7.5</v>
      </c>
      <c r="B17" s="36">
        <v>15</v>
      </c>
      <c r="C17" s="36" t="s">
        <v>356</v>
      </c>
      <c r="D17" s="166" t="s">
        <v>100</v>
      </c>
      <c r="E17" s="256">
        <v>9</v>
      </c>
      <c r="F17" s="291">
        <v>8</v>
      </c>
      <c r="G17" s="307"/>
      <c r="H17" s="99">
        <v>6</v>
      </c>
      <c r="I17" s="118"/>
      <c r="J17" s="164">
        <v>9</v>
      </c>
      <c r="K17" s="164"/>
      <c r="L17" s="120">
        <v>9</v>
      </c>
      <c r="M17" s="105">
        <v>8</v>
      </c>
      <c r="N17" s="96"/>
      <c r="O17" s="283">
        <v>8</v>
      </c>
      <c r="P17" s="185">
        <v>1</v>
      </c>
      <c r="Q17" s="120">
        <v>6</v>
      </c>
      <c r="R17" s="118"/>
      <c r="S17" s="163">
        <v>7</v>
      </c>
      <c r="T17" s="120">
        <v>7</v>
      </c>
      <c r="U17" s="193">
        <v>8</v>
      </c>
      <c r="V17" s="193"/>
      <c r="W17" s="362">
        <v>9</v>
      </c>
      <c r="X17" s="119"/>
      <c r="Y17" s="362">
        <v>8</v>
      </c>
      <c r="Z17" s="119"/>
      <c r="AA17" s="333">
        <v>8</v>
      </c>
      <c r="AB17" s="341"/>
      <c r="AC17" s="333">
        <v>9</v>
      </c>
      <c r="AD17" s="86">
        <f aca="true" t="shared" si="4" ref="AD17:AD30">AVERAGE(E17:AC17)</f>
        <v>7.5</v>
      </c>
      <c r="AE17" s="35">
        <f aca="true" t="shared" si="5" ref="AE17:AE27">ROUND(AD17,0)</f>
        <v>8</v>
      </c>
    </row>
    <row r="18" spans="1:31" ht="12.75">
      <c r="A18" s="3">
        <f t="shared" si="3"/>
        <v>6.5625</v>
      </c>
      <c r="B18" s="36">
        <v>16</v>
      </c>
      <c r="C18" s="2" t="s">
        <v>357</v>
      </c>
      <c r="D18" s="121" t="s">
        <v>75</v>
      </c>
      <c r="E18" s="85">
        <v>9</v>
      </c>
      <c r="F18" s="237">
        <v>7</v>
      </c>
      <c r="G18" s="262"/>
      <c r="H18" s="101">
        <v>6</v>
      </c>
      <c r="I18" s="79"/>
      <c r="J18" s="72">
        <v>9</v>
      </c>
      <c r="K18" s="72"/>
      <c r="L18" s="90">
        <v>9</v>
      </c>
      <c r="M18" s="107">
        <v>9</v>
      </c>
      <c r="N18" s="98"/>
      <c r="O18" s="245">
        <v>5</v>
      </c>
      <c r="P18" s="116"/>
      <c r="Q18" s="235">
        <v>4</v>
      </c>
      <c r="R18" s="79">
        <v>1</v>
      </c>
      <c r="S18" s="245">
        <v>4</v>
      </c>
      <c r="T18" s="235">
        <v>5</v>
      </c>
      <c r="U18" s="123">
        <v>7</v>
      </c>
      <c r="V18" s="123"/>
      <c r="W18" s="127">
        <v>9</v>
      </c>
      <c r="X18" s="81"/>
      <c r="Y18" s="127">
        <v>8</v>
      </c>
      <c r="Z18" s="81"/>
      <c r="AA18" s="80">
        <v>6</v>
      </c>
      <c r="AB18" s="97"/>
      <c r="AC18" s="80">
        <v>7</v>
      </c>
      <c r="AD18" s="86">
        <f t="shared" si="4"/>
        <v>6.5625</v>
      </c>
      <c r="AE18" s="35">
        <f t="shared" si="5"/>
        <v>7</v>
      </c>
    </row>
    <row r="19" spans="1:31" ht="12.75">
      <c r="A19" s="3">
        <f t="shared" si="3"/>
        <v>7.6</v>
      </c>
      <c r="B19" s="36">
        <v>17</v>
      </c>
      <c r="C19" s="36" t="s">
        <v>154</v>
      </c>
      <c r="D19" s="166" t="s">
        <v>99</v>
      </c>
      <c r="E19" s="85">
        <v>8</v>
      </c>
      <c r="F19" s="237">
        <v>9</v>
      </c>
      <c r="G19" s="262"/>
      <c r="H19" s="101">
        <v>8</v>
      </c>
      <c r="I19" s="79"/>
      <c r="J19" s="72">
        <v>9</v>
      </c>
      <c r="K19" s="72"/>
      <c r="L19" s="90">
        <v>8</v>
      </c>
      <c r="M19" s="107">
        <v>9</v>
      </c>
      <c r="N19" s="98"/>
      <c r="O19" s="101">
        <v>5</v>
      </c>
      <c r="P19" s="116"/>
      <c r="Q19" s="90">
        <v>8</v>
      </c>
      <c r="R19" s="79"/>
      <c r="S19" s="101">
        <v>7</v>
      </c>
      <c r="T19" s="90">
        <v>5</v>
      </c>
      <c r="U19" s="123">
        <v>6</v>
      </c>
      <c r="V19" s="123"/>
      <c r="W19" s="127">
        <v>9</v>
      </c>
      <c r="X19" s="81"/>
      <c r="Y19" s="127">
        <v>8</v>
      </c>
      <c r="Z19" s="81"/>
      <c r="AA19" s="80">
        <v>7</v>
      </c>
      <c r="AB19" s="97"/>
      <c r="AC19" s="80">
        <v>8</v>
      </c>
      <c r="AD19" s="86">
        <f t="shared" si="4"/>
        <v>7.6</v>
      </c>
      <c r="AE19" s="35">
        <f t="shared" si="5"/>
        <v>8</v>
      </c>
    </row>
    <row r="20" spans="1:31" ht="12.75">
      <c r="A20" s="3">
        <f t="shared" si="3"/>
        <v>7.466666666666667</v>
      </c>
      <c r="B20" s="36">
        <v>18</v>
      </c>
      <c r="C20" s="36" t="s">
        <v>155</v>
      </c>
      <c r="D20" s="166" t="s">
        <v>77</v>
      </c>
      <c r="E20" s="85">
        <v>9</v>
      </c>
      <c r="F20" s="236">
        <v>8</v>
      </c>
      <c r="G20" s="292"/>
      <c r="H20" s="127">
        <v>7</v>
      </c>
      <c r="I20" s="81"/>
      <c r="J20" s="12">
        <v>9</v>
      </c>
      <c r="K20" s="12"/>
      <c r="L20" s="80">
        <v>9</v>
      </c>
      <c r="M20" s="264">
        <v>8</v>
      </c>
      <c r="N20" s="262"/>
      <c r="O20" s="245">
        <v>4</v>
      </c>
      <c r="P20" s="123"/>
      <c r="Q20" s="90">
        <v>6</v>
      </c>
      <c r="R20" s="81"/>
      <c r="S20" s="101">
        <v>8</v>
      </c>
      <c r="T20" s="90">
        <v>6</v>
      </c>
      <c r="U20" s="123">
        <v>4</v>
      </c>
      <c r="V20" s="123"/>
      <c r="W20" s="127">
        <v>10</v>
      </c>
      <c r="X20" s="81"/>
      <c r="Y20" s="127">
        <v>9</v>
      </c>
      <c r="Z20" s="81"/>
      <c r="AA20" s="80">
        <v>7</v>
      </c>
      <c r="AB20" s="97"/>
      <c r="AC20" s="80">
        <v>8</v>
      </c>
      <c r="AD20" s="86">
        <f t="shared" si="4"/>
        <v>7.466666666666667</v>
      </c>
      <c r="AE20" s="8">
        <v>8</v>
      </c>
    </row>
    <row r="21" spans="1:31" ht="12.75">
      <c r="A21" s="3">
        <f t="shared" si="3"/>
        <v>6.235294117647059</v>
      </c>
      <c r="B21" s="36">
        <v>19</v>
      </c>
      <c r="C21" s="36" t="s">
        <v>156</v>
      </c>
      <c r="D21" s="166" t="s">
        <v>76</v>
      </c>
      <c r="E21" s="85">
        <v>9</v>
      </c>
      <c r="F21" s="236">
        <v>9</v>
      </c>
      <c r="G21" s="292"/>
      <c r="H21" s="127">
        <v>8</v>
      </c>
      <c r="I21" s="81"/>
      <c r="J21" s="12">
        <v>7</v>
      </c>
      <c r="K21" s="12"/>
      <c r="L21" s="80">
        <v>5</v>
      </c>
      <c r="M21" s="106">
        <v>9</v>
      </c>
      <c r="N21" s="97">
        <v>1</v>
      </c>
      <c r="O21" s="245">
        <v>4</v>
      </c>
      <c r="P21" s="123">
        <v>1</v>
      </c>
      <c r="Q21" s="235">
        <v>5</v>
      </c>
      <c r="R21" s="81"/>
      <c r="S21" s="127">
        <v>6</v>
      </c>
      <c r="T21" s="80">
        <v>6</v>
      </c>
      <c r="U21" s="123">
        <v>7</v>
      </c>
      <c r="V21" s="123"/>
      <c r="W21" s="127">
        <v>8</v>
      </c>
      <c r="X21" s="81"/>
      <c r="Y21" s="127">
        <v>8</v>
      </c>
      <c r="Z21" s="81" t="s">
        <v>149</v>
      </c>
      <c r="AA21" s="80">
        <v>6</v>
      </c>
      <c r="AB21" s="97"/>
      <c r="AC21" s="80">
        <v>7</v>
      </c>
      <c r="AD21" s="86">
        <f t="shared" si="4"/>
        <v>6.235294117647059</v>
      </c>
      <c r="AE21" s="8">
        <f t="shared" si="5"/>
        <v>6</v>
      </c>
    </row>
    <row r="22" spans="1:31" ht="12.75">
      <c r="A22" s="3">
        <f t="shared" si="3"/>
        <v>6.235294117647059</v>
      </c>
      <c r="B22" s="36">
        <v>20</v>
      </c>
      <c r="C22" s="36" t="s">
        <v>157</v>
      </c>
      <c r="D22" s="166" t="s">
        <v>76</v>
      </c>
      <c r="E22" s="85">
        <v>9</v>
      </c>
      <c r="F22" s="236">
        <v>9</v>
      </c>
      <c r="G22" s="292"/>
      <c r="H22" s="127">
        <v>8</v>
      </c>
      <c r="I22" s="81"/>
      <c r="J22" s="12">
        <v>7</v>
      </c>
      <c r="K22" s="12"/>
      <c r="L22" s="80">
        <v>5</v>
      </c>
      <c r="M22" s="106">
        <v>9</v>
      </c>
      <c r="N22" s="97">
        <v>1</v>
      </c>
      <c r="O22" s="245">
        <v>4</v>
      </c>
      <c r="P22" s="123">
        <v>1</v>
      </c>
      <c r="Q22" s="235">
        <v>5</v>
      </c>
      <c r="R22" s="81"/>
      <c r="S22" s="101">
        <v>6</v>
      </c>
      <c r="T22" s="90">
        <v>6</v>
      </c>
      <c r="U22" s="116">
        <v>7</v>
      </c>
      <c r="V22" s="116"/>
      <c r="W22" s="101">
        <v>8</v>
      </c>
      <c r="X22" s="79"/>
      <c r="Y22" s="101">
        <v>8</v>
      </c>
      <c r="Z22" s="79" t="s">
        <v>149</v>
      </c>
      <c r="AA22" s="90">
        <v>6</v>
      </c>
      <c r="AB22" s="98"/>
      <c r="AC22" s="90">
        <v>7</v>
      </c>
      <c r="AD22" s="86">
        <f t="shared" si="4"/>
        <v>6.235294117647059</v>
      </c>
      <c r="AE22" s="8">
        <f t="shared" si="5"/>
        <v>6</v>
      </c>
    </row>
    <row r="23" spans="1:31" ht="12.75">
      <c r="A23" s="3">
        <f t="shared" si="3"/>
        <v>7.2</v>
      </c>
      <c r="B23" s="36">
        <v>21</v>
      </c>
      <c r="C23" s="36" t="s">
        <v>158</v>
      </c>
      <c r="D23" s="166" t="s">
        <v>98</v>
      </c>
      <c r="E23" s="85">
        <v>9</v>
      </c>
      <c r="F23" s="236">
        <v>7</v>
      </c>
      <c r="G23" s="292"/>
      <c r="H23" s="127">
        <v>8</v>
      </c>
      <c r="I23" s="81"/>
      <c r="J23" s="12">
        <v>9</v>
      </c>
      <c r="K23" s="12"/>
      <c r="L23" s="80">
        <v>7</v>
      </c>
      <c r="M23" s="107">
        <v>8</v>
      </c>
      <c r="N23" s="98"/>
      <c r="O23" s="127">
        <v>4</v>
      </c>
      <c r="P23" s="123"/>
      <c r="Q23" s="80">
        <v>7</v>
      </c>
      <c r="R23" s="81"/>
      <c r="S23" s="245">
        <v>5</v>
      </c>
      <c r="T23" s="361">
        <v>4</v>
      </c>
      <c r="U23" s="123">
        <v>8</v>
      </c>
      <c r="V23" s="123"/>
      <c r="W23" s="127">
        <v>9</v>
      </c>
      <c r="X23" s="81"/>
      <c r="Y23" s="309">
        <v>8</v>
      </c>
      <c r="Z23" s="81"/>
      <c r="AA23" s="80">
        <v>7</v>
      </c>
      <c r="AB23" s="97"/>
      <c r="AC23" s="80">
        <v>8</v>
      </c>
      <c r="AD23" s="86">
        <f t="shared" si="4"/>
        <v>7.2</v>
      </c>
      <c r="AE23" s="8">
        <f t="shared" si="5"/>
        <v>7</v>
      </c>
    </row>
    <row r="24" spans="1:31" ht="12.75">
      <c r="A24" s="3">
        <f t="shared" si="3"/>
        <v>8.333333333333334</v>
      </c>
      <c r="B24" s="36">
        <v>22</v>
      </c>
      <c r="C24" s="36" t="s">
        <v>358</v>
      </c>
      <c r="D24" s="166" t="s">
        <v>109</v>
      </c>
      <c r="E24" s="85">
        <v>9</v>
      </c>
      <c r="F24" s="79">
        <v>7</v>
      </c>
      <c r="G24" s="98"/>
      <c r="H24" s="127">
        <v>7</v>
      </c>
      <c r="I24" s="81"/>
      <c r="J24" s="12">
        <v>9</v>
      </c>
      <c r="K24" s="12"/>
      <c r="L24" s="90">
        <v>9</v>
      </c>
      <c r="M24" s="106">
        <v>9</v>
      </c>
      <c r="N24" s="97"/>
      <c r="O24" s="101">
        <v>8</v>
      </c>
      <c r="P24" s="123"/>
      <c r="Q24" s="90">
        <v>5</v>
      </c>
      <c r="R24" s="81"/>
      <c r="S24" s="101">
        <v>8</v>
      </c>
      <c r="T24" s="90">
        <v>10</v>
      </c>
      <c r="U24" s="123">
        <v>9</v>
      </c>
      <c r="V24" s="123"/>
      <c r="W24" s="127">
        <v>9</v>
      </c>
      <c r="X24" s="81"/>
      <c r="Y24" s="127">
        <v>9</v>
      </c>
      <c r="Z24" s="81"/>
      <c r="AA24" s="80">
        <v>8</v>
      </c>
      <c r="AB24" s="97"/>
      <c r="AC24" s="80">
        <v>9</v>
      </c>
      <c r="AD24" s="86">
        <f t="shared" si="4"/>
        <v>8.333333333333334</v>
      </c>
      <c r="AE24" s="8">
        <v>9</v>
      </c>
    </row>
    <row r="25" spans="1:31" ht="12.75">
      <c r="A25" s="3">
        <f t="shared" si="3"/>
        <v>6.875</v>
      </c>
      <c r="B25" s="36">
        <v>23</v>
      </c>
      <c r="C25" s="36" t="s">
        <v>159</v>
      </c>
      <c r="D25" s="166" t="s">
        <v>102</v>
      </c>
      <c r="E25" s="85">
        <v>9</v>
      </c>
      <c r="F25" s="236">
        <v>8</v>
      </c>
      <c r="G25" s="292"/>
      <c r="H25" s="127">
        <v>6</v>
      </c>
      <c r="I25" s="81"/>
      <c r="J25" s="12">
        <v>9</v>
      </c>
      <c r="K25" s="12" t="s">
        <v>149</v>
      </c>
      <c r="L25" s="80">
        <v>9</v>
      </c>
      <c r="M25" s="107">
        <v>8</v>
      </c>
      <c r="N25" s="98"/>
      <c r="O25" s="101">
        <v>7</v>
      </c>
      <c r="P25" s="123">
        <v>1</v>
      </c>
      <c r="Q25" s="235">
        <v>5</v>
      </c>
      <c r="R25" s="81"/>
      <c r="S25" s="101">
        <v>6</v>
      </c>
      <c r="T25" s="90">
        <v>7</v>
      </c>
      <c r="U25" s="123">
        <v>8</v>
      </c>
      <c r="V25" s="123"/>
      <c r="W25" s="127">
        <v>6</v>
      </c>
      <c r="X25" s="81"/>
      <c r="Y25" s="127">
        <v>8</v>
      </c>
      <c r="Z25" s="81"/>
      <c r="AA25" s="80">
        <v>6</v>
      </c>
      <c r="AB25" s="97"/>
      <c r="AC25" s="80">
        <v>7</v>
      </c>
      <c r="AD25" s="86">
        <f t="shared" si="4"/>
        <v>6.875</v>
      </c>
      <c r="AE25" s="8">
        <f t="shared" si="5"/>
        <v>7</v>
      </c>
    </row>
    <row r="26" spans="1:31" ht="12.75">
      <c r="A26" s="3">
        <f t="shared" si="3"/>
        <v>7.6</v>
      </c>
      <c r="B26" s="36">
        <v>24</v>
      </c>
      <c r="C26" s="2" t="s">
        <v>359</v>
      </c>
      <c r="D26" s="121" t="s">
        <v>111</v>
      </c>
      <c r="E26" s="85">
        <v>9</v>
      </c>
      <c r="F26" s="236">
        <v>9</v>
      </c>
      <c r="G26" s="292"/>
      <c r="H26" s="127">
        <v>8</v>
      </c>
      <c r="I26" s="81"/>
      <c r="J26" s="12">
        <v>9</v>
      </c>
      <c r="K26" s="12"/>
      <c r="L26" s="80">
        <v>7</v>
      </c>
      <c r="M26" s="264">
        <v>8</v>
      </c>
      <c r="N26" s="98"/>
      <c r="O26" s="245">
        <v>7</v>
      </c>
      <c r="P26" s="123"/>
      <c r="Q26" s="90">
        <v>6</v>
      </c>
      <c r="R26" s="81"/>
      <c r="S26" s="245">
        <v>6</v>
      </c>
      <c r="T26" s="235">
        <v>4</v>
      </c>
      <c r="U26" s="123">
        <v>8</v>
      </c>
      <c r="V26" s="123"/>
      <c r="W26" s="127">
        <v>9</v>
      </c>
      <c r="X26" s="81"/>
      <c r="Y26" s="127">
        <v>9</v>
      </c>
      <c r="Z26" s="81"/>
      <c r="AA26" s="80">
        <v>7</v>
      </c>
      <c r="AB26" s="97"/>
      <c r="AC26" s="80">
        <v>8</v>
      </c>
      <c r="AD26" s="86">
        <f>AVERAGE(E26:AC26)</f>
        <v>7.6</v>
      </c>
      <c r="AE26" s="8">
        <f t="shared" si="5"/>
        <v>8</v>
      </c>
    </row>
    <row r="27" spans="1:31" ht="12.75">
      <c r="A27" s="3">
        <f t="shared" si="3"/>
        <v>6.529411764705882</v>
      </c>
      <c r="B27" s="36">
        <v>25</v>
      </c>
      <c r="C27" s="2" t="s">
        <v>360</v>
      </c>
      <c r="D27" s="121" t="s">
        <v>93</v>
      </c>
      <c r="E27" s="85">
        <v>8</v>
      </c>
      <c r="F27" s="81">
        <v>7</v>
      </c>
      <c r="G27" s="97"/>
      <c r="H27" s="127">
        <v>7</v>
      </c>
      <c r="I27" s="81"/>
      <c r="J27" s="12">
        <v>9</v>
      </c>
      <c r="K27" s="12"/>
      <c r="L27" s="80">
        <v>8</v>
      </c>
      <c r="M27" s="106">
        <v>8</v>
      </c>
      <c r="N27" s="97"/>
      <c r="O27" s="127">
        <v>6</v>
      </c>
      <c r="P27" s="123">
        <v>1</v>
      </c>
      <c r="Q27" s="235">
        <v>5</v>
      </c>
      <c r="R27" s="81">
        <v>1</v>
      </c>
      <c r="S27" s="245">
        <v>6</v>
      </c>
      <c r="T27" s="235">
        <v>8</v>
      </c>
      <c r="U27" s="123">
        <v>8</v>
      </c>
      <c r="V27" s="123"/>
      <c r="W27" s="309">
        <v>7</v>
      </c>
      <c r="X27" s="81"/>
      <c r="Y27" s="127">
        <v>8</v>
      </c>
      <c r="Z27" s="81"/>
      <c r="AA27" s="80">
        <v>7</v>
      </c>
      <c r="AB27" s="97"/>
      <c r="AC27" s="80">
        <v>7</v>
      </c>
      <c r="AD27" s="86">
        <f t="shared" si="4"/>
        <v>6.529411764705882</v>
      </c>
      <c r="AE27" s="8">
        <f t="shared" si="5"/>
        <v>7</v>
      </c>
    </row>
    <row r="28" spans="1:31" ht="12.75">
      <c r="A28" s="3">
        <f t="shared" si="3"/>
        <v>7.533333333333333</v>
      </c>
      <c r="B28" s="36">
        <v>26</v>
      </c>
      <c r="C28" s="2" t="s">
        <v>163</v>
      </c>
      <c r="D28" s="121" t="s">
        <v>111</v>
      </c>
      <c r="E28" s="85">
        <v>9</v>
      </c>
      <c r="F28" s="236">
        <v>8</v>
      </c>
      <c r="G28" s="292"/>
      <c r="H28" s="127">
        <v>8</v>
      </c>
      <c r="I28" s="81"/>
      <c r="J28" s="12">
        <v>9</v>
      </c>
      <c r="K28" s="12"/>
      <c r="L28" s="90">
        <v>7</v>
      </c>
      <c r="M28" s="107">
        <v>8</v>
      </c>
      <c r="N28" s="98"/>
      <c r="O28" s="245">
        <v>7</v>
      </c>
      <c r="P28" s="116"/>
      <c r="Q28" s="90">
        <v>6</v>
      </c>
      <c r="R28" s="79"/>
      <c r="S28" s="245">
        <v>6</v>
      </c>
      <c r="T28" s="235">
        <v>4</v>
      </c>
      <c r="U28" s="123">
        <v>8</v>
      </c>
      <c r="V28" s="123"/>
      <c r="W28" s="127">
        <v>9</v>
      </c>
      <c r="X28" s="81"/>
      <c r="Y28" s="127">
        <v>9</v>
      </c>
      <c r="Z28" s="81"/>
      <c r="AA28" s="80">
        <v>7</v>
      </c>
      <c r="AB28" s="97"/>
      <c r="AC28" s="80">
        <v>8</v>
      </c>
      <c r="AD28" s="86">
        <f t="shared" si="4"/>
        <v>7.533333333333333</v>
      </c>
      <c r="AE28" s="8">
        <f>ROUND(AD28,0)</f>
        <v>8</v>
      </c>
    </row>
    <row r="29" spans="1:31" ht="12.75">
      <c r="A29" s="3">
        <f t="shared" si="3"/>
        <v>8.4</v>
      </c>
      <c r="B29" s="36">
        <v>27</v>
      </c>
      <c r="C29" s="2" t="s">
        <v>160</v>
      </c>
      <c r="D29" s="121" t="s">
        <v>110</v>
      </c>
      <c r="E29" s="85">
        <v>9</v>
      </c>
      <c r="F29" s="79">
        <v>7</v>
      </c>
      <c r="G29" s="98"/>
      <c r="H29" s="101">
        <v>8</v>
      </c>
      <c r="I29" s="79"/>
      <c r="J29" s="72">
        <v>7</v>
      </c>
      <c r="K29" s="72"/>
      <c r="L29" s="80">
        <v>10</v>
      </c>
      <c r="M29" s="106">
        <v>9</v>
      </c>
      <c r="N29" s="97"/>
      <c r="O29" s="127">
        <v>9</v>
      </c>
      <c r="P29" s="123"/>
      <c r="Q29" s="80">
        <v>8</v>
      </c>
      <c r="R29" s="81"/>
      <c r="S29" s="101">
        <v>7</v>
      </c>
      <c r="T29" s="90">
        <v>8</v>
      </c>
      <c r="U29" s="123">
        <v>9</v>
      </c>
      <c r="V29" s="123"/>
      <c r="W29" s="127">
        <v>9</v>
      </c>
      <c r="X29" s="81"/>
      <c r="Y29" s="127">
        <v>9</v>
      </c>
      <c r="Z29" s="81"/>
      <c r="AA29" s="80">
        <v>8</v>
      </c>
      <c r="AB29" s="97"/>
      <c r="AC29" s="80">
        <v>9</v>
      </c>
      <c r="AD29" s="86">
        <f t="shared" si="4"/>
        <v>8.4</v>
      </c>
      <c r="AE29" s="8">
        <v>9</v>
      </c>
    </row>
    <row r="30" spans="1:31" ht="13.5" thickBot="1">
      <c r="A30" s="3">
        <f t="shared" si="3"/>
        <v>6.8125</v>
      </c>
      <c r="B30" s="36">
        <v>28</v>
      </c>
      <c r="C30" s="2" t="s">
        <v>124</v>
      </c>
      <c r="D30" s="121" t="s">
        <v>101</v>
      </c>
      <c r="E30" s="257">
        <v>9</v>
      </c>
      <c r="F30" s="300">
        <v>8</v>
      </c>
      <c r="G30" s="312"/>
      <c r="H30" s="223">
        <v>8</v>
      </c>
      <c r="I30" s="200"/>
      <c r="J30" s="199">
        <v>9</v>
      </c>
      <c r="K30" s="199" t="s">
        <v>149</v>
      </c>
      <c r="L30" s="317">
        <v>9</v>
      </c>
      <c r="M30" s="258">
        <v>9</v>
      </c>
      <c r="N30" s="204">
        <v>1</v>
      </c>
      <c r="O30" s="336">
        <v>4</v>
      </c>
      <c r="P30" s="356"/>
      <c r="Q30" s="289">
        <v>5</v>
      </c>
      <c r="R30" s="200" t="s">
        <v>149</v>
      </c>
      <c r="S30" s="359">
        <v>6</v>
      </c>
      <c r="T30" s="317">
        <v>5</v>
      </c>
      <c r="U30" s="356">
        <v>8</v>
      </c>
      <c r="V30" s="356"/>
      <c r="W30" s="359">
        <v>7</v>
      </c>
      <c r="X30" s="200"/>
      <c r="Y30" s="363">
        <v>8</v>
      </c>
      <c r="Z30" s="200"/>
      <c r="AA30" s="317">
        <v>6</v>
      </c>
      <c r="AB30" s="358"/>
      <c r="AC30" s="317">
        <v>7</v>
      </c>
      <c r="AD30" s="86">
        <f t="shared" si="4"/>
        <v>6.8125</v>
      </c>
      <c r="AE30" s="8">
        <f>ROUND(AD30,0)</f>
        <v>7</v>
      </c>
    </row>
    <row r="31" spans="2:31" s="5" customFormat="1" ht="13.5" thickBot="1">
      <c r="B31" s="6"/>
      <c r="C31" s="377" t="s">
        <v>0</v>
      </c>
      <c r="D31" s="378"/>
      <c r="E31" s="220">
        <f aca="true" t="shared" si="6" ref="E31:O31">AVERAGE(E3:E16,E17:E30)</f>
        <v>8.642857142857142</v>
      </c>
      <c r="F31" s="220">
        <f t="shared" si="6"/>
        <v>8.071428571428571</v>
      </c>
      <c r="G31" s="220"/>
      <c r="H31" s="220">
        <f t="shared" si="6"/>
        <v>7.428571428571429</v>
      </c>
      <c r="I31" s="316"/>
      <c r="J31" s="316">
        <f t="shared" si="6"/>
        <v>8.714285714285714</v>
      </c>
      <c r="K31" s="316"/>
      <c r="L31" s="316">
        <f t="shared" si="6"/>
        <v>8.25</v>
      </c>
      <c r="M31" s="220">
        <f t="shared" si="6"/>
        <v>8.5</v>
      </c>
      <c r="N31" s="220"/>
      <c r="O31" s="220">
        <f t="shared" si="6"/>
        <v>5.785714285714286</v>
      </c>
      <c r="P31" s="220"/>
      <c r="Q31" s="220">
        <f>AVERAGE(Q3:Q16,Q17:Q30)</f>
        <v>5.928571428571429</v>
      </c>
      <c r="R31" s="316"/>
      <c r="S31" s="316">
        <f>AVERAGE(S3:S16,S17:S30)</f>
        <v>6.357142857142857</v>
      </c>
      <c r="T31" s="316">
        <f>AVERAGE(T3:T16,T17:T30)</f>
        <v>6.142857142857143</v>
      </c>
      <c r="U31" s="220">
        <f>AVERAGE(U3:U16,U17:U30)</f>
        <v>7.428571428571429</v>
      </c>
      <c r="V31" s="220"/>
      <c r="W31" s="220">
        <f>AVERAGE(W3:W16,W17:W30)</f>
        <v>8.714285714285714</v>
      </c>
      <c r="X31" s="220"/>
      <c r="Y31" s="220">
        <f>AVERAGE(Y3:Y16,Y17:Y30)</f>
        <v>8.428571428571429</v>
      </c>
      <c r="Z31" s="316"/>
      <c r="AA31" s="316">
        <f>AVERAGE(AA3:AA16,AA17:AA30)</f>
        <v>7.071428571428571</v>
      </c>
      <c r="AB31" s="220"/>
      <c r="AC31" s="220">
        <f>AVERAGE(AC3:AC16,AC17:AC30)</f>
        <v>7.964285714285714</v>
      </c>
      <c r="AD31" s="74">
        <f>AVERAGE(AD3:AD15,AD17:AD30)</f>
        <v>7.310366739288308</v>
      </c>
      <c r="AE31" s="11">
        <f>AVERAGE(AE3:AE15,AE17:AE30)</f>
        <v>7.592592592592593</v>
      </c>
    </row>
    <row r="32" spans="2:31" s="5" customFormat="1" ht="13.5" thickBot="1">
      <c r="B32" s="6"/>
      <c r="C32" s="7"/>
      <c r="D32" s="69"/>
      <c r="E32" s="233" t="s">
        <v>349</v>
      </c>
      <c r="F32" s="379" t="s">
        <v>361</v>
      </c>
      <c r="G32" s="380"/>
      <c r="H32" s="380"/>
      <c r="I32" s="381" t="s">
        <v>172</v>
      </c>
      <c r="J32" s="382"/>
      <c r="K32" s="382"/>
      <c r="L32" s="383"/>
      <c r="M32" s="381" t="s">
        <v>173</v>
      </c>
      <c r="N32" s="382"/>
      <c r="O32" s="383"/>
      <c r="P32" s="380" t="s">
        <v>63</v>
      </c>
      <c r="Q32" s="380"/>
      <c r="R32" s="379" t="s">
        <v>61</v>
      </c>
      <c r="S32" s="384"/>
      <c r="T32" s="135" t="s">
        <v>62</v>
      </c>
      <c r="U32" s="131" t="s">
        <v>80</v>
      </c>
      <c r="V32" s="381" t="s">
        <v>56</v>
      </c>
      <c r="W32" s="382"/>
      <c r="X32" s="381" t="s">
        <v>57</v>
      </c>
      <c r="Y32" s="382"/>
      <c r="Z32" s="381" t="s">
        <v>58</v>
      </c>
      <c r="AA32" s="382"/>
      <c r="AB32" s="381" t="s">
        <v>63</v>
      </c>
      <c r="AC32" s="383"/>
      <c r="AD32" s="87"/>
      <c r="AE32" s="9"/>
    </row>
    <row r="33" spans="2:31" ht="13.5" thickBot="1">
      <c r="B33" s="388" t="s">
        <v>35</v>
      </c>
      <c r="C33" s="388"/>
      <c r="D33" s="385"/>
      <c r="E33" s="330" t="s">
        <v>166</v>
      </c>
      <c r="F33" s="381" t="s">
        <v>148</v>
      </c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1" t="s">
        <v>391</v>
      </c>
      <c r="W33" s="382"/>
      <c r="X33" s="382"/>
      <c r="Y33" s="382"/>
      <c r="Z33" s="382"/>
      <c r="AA33" s="382"/>
      <c r="AB33" s="382"/>
      <c r="AC33" s="383"/>
      <c r="AD33" s="67">
        <f>AE33/B30</f>
        <v>1</v>
      </c>
      <c r="AE33" s="8">
        <f>COUNTIF(AE3:AE30,"&gt;3")</f>
        <v>28</v>
      </c>
    </row>
    <row r="34" spans="2:31" ht="12.75">
      <c r="B34" s="385" t="s">
        <v>46</v>
      </c>
      <c r="C34" s="386"/>
      <c r="D34" s="387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67">
        <f>AE34/B30</f>
        <v>0.8928571428571429</v>
      </c>
      <c r="AE34" s="8">
        <f>COUNTIF(AE3:AE30,"&gt;6")</f>
        <v>25</v>
      </c>
    </row>
    <row r="36" ht="12.75">
      <c r="C36" t="s">
        <v>150</v>
      </c>
    </row>
    <row r="37" ht="12.75">
      <c r="C37" t="s">
        <v>151</v>
      </c>
    </row>
    <row r="38" ht="12.75">
      <c r="C38" t="s">
        <v>152</v>
      </c>
    </row>
  </sheetData>
  <sheetProtection/>
  <mergeCells count="14">
    <mergeCell ref="B34:D34"/>
    <mergeCell ref="B33:D33"/>
    <mergeCell ref="M32:O32"/>
    <mergeCell ref="P32:Q32"/>
    <mergeCell ref="F33:U33"/>
    <mergeCell ref="V33:AC33"/>
    <mergeCell ref="X32:Y32"/>
    <mergeCell ref="Z32:AA32"/>
    <mergeCell ref="V32:W32"/>
    <mergeCell ref="AB32:AC32"/>
    <mergeCell ref="C31:D31"/>
    <mergeCell ref="F32:H32"/>
    <mergeCell ref="I32:L32"/>
    <mergeCell ref="R32:S32"/>
  </mergeCells>
  <conditionalFormatting sqref="AE3:AE30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D3:AD30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28"/>
  <sheetViews>
    <sheetView zoomScalePageLayoutView="0" workbookViewId="0" topLeftCell="B1">
      <selection activeCell="C21" sqref="C21"/>
    </sheetView>
  </sheetViews>
  <sheetFormatPr defaultColWidth="9.00390625" defaultRowHeight="12.75"/>
  <cols>
    <col min="1" max="1" width="8.75390625" style="0" hidden="1" customWidth="1"/>
    <col min="2" max="2" width="3.00390625" style="0" bestFit="1" customWidth="1"/>
    <col min="3" max="3" width="21.125" style="0" customWidth="1"/>
    <col min="4" max="4" width="7.875" style="0" customWidth="1"/>
    <col min="5" max="5" width="5.875" style="0" customWidth="1"/>
    <col min="6" max="6" width="5.375" style="0" customWidth="1"/>
    <col min="7" max="8" width="5.625" style="0" customWidth="1"/>
    <col min="9" max="17" width="5.375" style="0" customWidth="1"/>
    <col min="18" max="18" width="5.875" style="0" customWidth="1"/>
    <col min="19" max="19" width="6.00390625" style="0" customWidth="1"/>
    <col min="20" max="20" width="9.125" style="3" customWidth="1"/>
    <col min="21" max="21" width="12.125" style="10" bestFit="1" customWidth="1"/>
  </cols>
  <sheetData>
    <row r="1" spans="4:41" ht="13.5" thickBot="1">
      <c r="D1" s="68" t="s">
        <v>211</v>
      </c>
      <c r="E1" s="132"/>
      <c r="F1" s="132"/>
      <c r="G1" s="68"/>
      <c r="H1" s="68"/>
      <c r="I1" s="68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57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59"/>
      <c r="AK1" s="60"/>
      <c r="AN1" s="14"/>
      <c r="AO1" s="15"/>
    </row>
    <row r="2" spans="2:37" ht="16.5" customHeight="1" thickBot="1">
      <c r="B2" s="61" t="s">
        <v>66</v>
      </c>
      <c r="C2" s="63" t="s">
        <v>26</v>
      </c>
      <c r="D2" s="188" t="s">
        <v>67</v>
      </c>
      <c r="E2" s="75">
        <v>43719</v>
      </c>
      <c r="F2" s="76">
        <v>43726</v>
      </c>
      <c r="G2" s="76">
        <v>43728</v>
      </c>
      <c r="H2" s="75">
        <v>43740</v>
      </c>
      <c r="I2" s="76">
        <v>43782</v>
      </c>
      <c r="J2" s="232">
        <v>43784</v>
      </c>
      <c r="K2" s="232">
        <v>43789</v>
      </c>
      <c r="L2" s="232">
        <v>43796</v>
      </c>
      <c r="M2" s="232">
        <v>43798</v>
      </c>
      <c r="N2" s="232">
        <v>43803</v>
      </c>
      <c r="O2" s="232">
        <v>43810</v>
      </c>
      <c r="P2" s="117">
        <v>43812</v>
      </c>
      <c r="Q2" s="76">
        <v>43819</v>
      </c>
      <c r="R2" s="232">
        <v>43825</v>
      </c>
      <c r="S2" s="112">
        <v>43826</v>
      </c>
      <c r="T2" s="64" t="s">
        <v>24</v>
      </c>
      <c r="U2" s="65" t="s">
        <v>21</v>
      </c>
      <c r="AD2" s="31"/>
      <c r="AE2" s="31"/>
      <c r="AF2" s="31"/>
      <c r="AG2" s="31"/>
      <c r="AH2" s="31"/>
      <c r="AI2" s="31"/>
      <c r="AJ2" s="31"/>
      <c r="AK2" s="31"/>
    </row>
    <row r="3" spans="1:24" ht="12.75">
      <c r="A3" s="3">
        <f aca="true" t="shared" si="0" ref="A3:A15">T3</f>
        <v>7.5</v>
      </c>
      <c r="B3" s="2">
        <v>1</v>
      </c>
      <c r="C3" s="2" t="s">
        <v>266</v>
      </c>
      <c r="D3" s="166" t="s">
        <v>77</v>
      </c>
      <c r="E3" s="82"/>
      <c r="F3" s="78">
        <v>9</v>
      </c>
      <c r="G3" s="80">
        <v>9</v>
      </c>
      <c r="H3" s="193"/>
      <c r="I3" s="163">
        <v>9</v>
      </c>
      <c r="J3" s="151">
        <v>9</v>
      </c>
      <c r="K3" s="161">
        <v>5</v>
      </c>
      <c r="L3" s="120">
        <v>9</v>
      </c>
      <c r="M3" s="120">
        <v>5</v>
      </c>
      <c r="N3" s="163">
        <v>7</v>
      </c>
      <c r="O3" s="319">
        <v>8</v>
      </c>
      <c r="P3" s="118"/>
      <c r="Q3" s="120">
        <v>6</v>
      </c>
      <c r="R3" s="186">
        <v>6</v>
      </c>
      <c r="S3" s="151">
        <v>8</v>
      </c>
      <c r="T3" s="93">
        <f aca="true" t="shared" si="1" ref="T3:T15">AVERAGE(E3:S3)</f>
        <v>7.5</v>
      </c>
      <c r="U3" s="8">
        <f aca="true" t="shared" si="2" ref="U3:U15">ROUND(T3,0)</f>
        <v>8</v>
      </c>
      <c r="V3" s="1" t="s">
        <v>30</v>
      </c>
      <c r="W3" s="1">
        <f>COUNTIF(U3:U15,"&gt;8")</f>
        <v>1</v>
      </c>
      <c r="X3" s="46">
        <f>W3/$B$15</f>
        <v>0.07692307692307693</v>
      </c>
    </row>
    <row r="4" spans="1:26" ht="12.75">
      <c r="A4" s="3">
        <f t="shared" si="0"/>
        <v>7.166666666666667</v>
      </c>
      <c r="B4" s="2">
        <v>2</v>
      </c>
      <c r="C4" s="2" t="s">
        <v>267</v>
      </c>
      <c r="D4" s="121" t="s">
        <v>101</v>
      </c>
      <c r="E4" s="81"/>
      <c r="F4" s="90">
        <v>8</v>
      </c>
      <c r="G4" s="80">
        <v>9</v>
      </c>
      <c r="H4" s="123"/>
      <c r="I4" s="101">
        <v>7</v>
      </c>
      <c r="J4" s="91">
        <v>9</v>
      </c>
      <c r="K4" s="114">
        <v>6</v>
      </c>
      <c r="L4" s="90">
        <v>7</v>
      </c>
      <c r="M4" s="90">
        <v>4</v>
      </c>
      <c r="N4" s="101">
        <v>8</v>
      </c>
      <c r="O4" s="116">
        <v>9</v>
      </c>
      <c r="P4" s="79"/>
      <c r="Q4" s="90">
        <v>7</v>
      </c>
      <c r="R4" s="98">
        <v>6</v>
      </c>
      <c r="S4" s="91">
        <v>6</v>
      </c>
      <c r="T4" s="93">
        <f t="shared" si="1"/>
        <v>7.166666666666667</v>
      </c>
      <c r="U4" s="8">
        <f t="shared" si="2"/>
        <v>7</v>
      </c>
      <c r="V4" s="1" t="s">
        <v>31</v>
      </c>
      <c r="W4" s="47">
        <f>COUNTIF(U3:U15,7)+COUNTIF(U3:U15,8)</f>
        <v>11</v>
      </c>
      <c r="X4" s="46">
        <f>W4/$B$15</f>
        <v>0.8461538461538461</v>
      </c>
      <c r="Z4" t="s">
        <v>371</v>
      </c>
    </row>
    <row r="5" spans="1:24" ht="12.75">
      <c r="A5" s="3">
        <f t="shared" si="0"/>
        <v>6.416666666666667</v>
      </c>
      <c r="B5" s="2">
        <v>3</v>
      </c>
      <c r="C5" s="2" t="s">
        <v>268</v>
      </c>
      <c r="D5" s="121" t="s">
        <v>109</v>
      </c>
      <c r="E5" s="81"/>
      <c r="F5" s="80">
        <v>9</v>
      </c>
      <c r="G5" s="80">
        <v>6</v>
      </c>
      <c r="H5" s="123"/>
      <c r="I5" s="101">
        <v>7</v>
      </c>
      <c r="J5" s="91">
        <v>7</v>
      </c>
      <c r="K5" s="114">
        <v>4</v>
      </c>
      <c r="L5" s="114">
        <v>6</v>
      </c>
      <c r="M5" s="235">
        <v>4</v>
      </c>
      <c r="N5" s="101">
        <v>8</v>
      </c>
      <c r="O5" s="320">
        <v>8</v>
      </c>
      <c r="P5" s="79" t="s">
        <v>149</v>
      </c>
      <c r="Q5" s="90">
        <v>6</v>
      </c>
      <c r="R5" s="98">
        <v>5</v>
      </c>
      <c r="S5" s="91">
        <v>7</v>
      </c>
      <c r="T5" s="93">
        <f t="shared" si="1"/>
        <v>6.416666666666667</v>
      </c>
      <c r="U5" s="8">
        <v>7</v>
      </c>
      <c r="V5" s="1" t="s">
        <v>32</v>
      </c>
      <c r="W5" s="47">
        <f>COUNTIF(U3:U15,4)+COUNTIF(U3:U15,5)+COUNTIF(U3:U15,6)</f>
        <v>1</v>
      </c>
      <c r="X5" s="46">
        <f>W5/$B$15</f>
        <v>0.07692307692307693</v>
      </c>
    </row>
    <row r="6" spans="1:24" ht="12.75">
      <c r="A6" s="3">
        <f t="shared" si="0"/>
        <v>8.333333333333334</v>
      </c>
      <c r="B6" s="2">
        <v>4</v>
      </c>
      <c r="C6" s="2" t="s">
        <v>269</v>
      </c>
      <c r="D6" s="121" t="s">
        <v>102</v>
      </c>
      <c r="E6" s="81"/>
      <c r="F6" s="80">
        <v>9</v>
      </c>
      <c r="G6" s="80">
        <v>9</v>
      </c>
      <c r="H6" s="123"/>
      <c r="I6" s="101">
        <v>9</v>
      </c>
      <c r="J6" s="91">
        <v>10</v>
      </c>
      <c r="K6" s="114">
        <v>7</v>
      </c>
      <c r="L6" s="90">
        <v>8</v>
      </c>
      <c r="M6" s="90">
        <v>9</v>
      </c>
      <c r="N6" s="101">
        <v>9</v>
      </c>
      <c r="O6" s="116">
        <v>9</v>
      </c>
      <c r="P6" s="79"/>
      <c r="Q6" s="90">
        <v>7</v>
      </c>
      <c r="R6" s="98">
        <v>5</v>
      </c>
      <c r="S6" s="91">
        <v>9</v>
      </c>
      <c r="T6" s="93">
        <f t="shared" si="1"/>
        <v>8.333333333333334</v>
      </c>
      <c r="U6" s="8">
        <v>9</v>
      </c>
      <c r="V6" s="1" t="s">
        <v>33</v>
      </c>
      <c r="W6" s="1">
        <f>COUNTIF(U3:U15,"&lt;4")</f>
        <v>0</v>
      </c>
      <c r="X6" s="46">
        <f>W6/$B$15</f>
        <v>0</v>
      </c>
    </row>
    <row r="7" spans="1:24" ht="12.75">
      <c r="A7" s="3">
        <f t="shared" si="0"/>
        <v>7.833333333333333</v>
      </c>
      <c r="B7" s="2">
        <v>5</v>
      </c>
      <c r="C7" s="2" t="s">
        <v>270</v>
      </c>
      <c r="D7" s="121" t="s">
        <v>110</v>
      </c>
      <c r="E7" s="81"/>
      <c r="F7" s="90">
        <v>9</v>
      </c>
      <c r="G7" s="90">
        <v>9</v>
      </c>
      <c r="H7" s="123"/>
      <c r="I7" s="101">
        <v>9</v>
      </c>
      <c r="J7" s="91">
        <v>10</v>
      </c>
      <c r="K7" s="114">
        <v>6</v>
      </c>
      <c r="L7" s="114">
        <v>9</v>
      </c>
      <c r="M7" s="90">
        <v>4</v>
      </c>
      <c r="N7" s="101">
        <v>9</v>
      </c>
      <c r="O7" s="116">
        <v>8</v>
      </c>
      <c r="P7" s="79"/>
      <c r="Q7" s="90">
        <v>7</v>
      </c>
      <c r="R7" s="98">
        <v>6</v>
      </c>
      <c r="S7" s="91">
        <v>8</v>
      </c>
      <c r="T7" s="93">
        <f t="shared" si="1"/>
        <v>7.833333333333333</v>
      </c>
      <c r="U7" s="8">
        <f t="shared" si="2"/>
        <v>8</v>
      </c>
      <c r="V7" s="48" t="s">
        <v>34</v>
      </c>
      <c r="W7" s="1">
        <f>B15-SUM(W3:W6)</f>
        <v>0</v>
      </c>
      <c r="X7" s="46">
        <f>W7/$B$15</f>
        <v>0</v>
      </c>
    </row>
    <row r="8" spans="1:21" ht="12.75">
      <c r="A8" s="3">
        <f t="shared" si="0"/>
        <v>7.333333333333333</v>
      </c>
      <c r="B8" s="2">
        <v>6</v>
      </c>
      <c r="C8" s="2" t="s">
        <v>271</v>
      </c>
      <c r="D8" s="121" t="s">
        <v>93</v>
      </c>
      <c r="E8" s="81"/>
      <c r="F8" s="80">
        <v>7</v>
      </c>
      <c r="G8" s="80">
        <v>9</v>
      </c>
      <c r="H8" s="123"/>
      <c r="I8" s="101">
        <v>9</v>
      </c>
      <c r="J8" s="91">
        <v>9</v>
      </c>
      <c r="K8" s="114">
        <v>6</v>
      </c>
      <c r="L8" s="90">
        <v>4</v>
      </c>
      <c r="M8" s="90">
        <v>4</v>
      </c>
      <c r="N8" s="101">
        <v>8</v>
      </c>
      <c r="O8" s="116">
        <v>9</v>
      </c>
      <c r="P8" s="79"/>
      <c r="Q8" s="90">
        <v>8</v>
      </c>
      <c r="R8" s="98">
        <v>7</v>
      </c>
      <c r="S8" s="91">
        <v>8</v>
      </c>
      <c r="T8" s="93">
        <f t="shared" si="1"/>
        <v>7.333333333333333</v>
      </c>
      <c r="U8" s="8">
        <v>8</v>
      </c>
    </row>
    <row r="9" spans="1:21" ht="12.75">
      <c r="A9" s="3">
        <f t="shared" si="0"/>
        <v>6.833333333333333</v>
      </c>
      <c r="B9" s="2">
        <v>7</v>
      </c>
      <c r="C9" s="2" t="s">
        <v>354</v>
      </c>
      <c r="D9" s="121" t="s">
        <v>389</v>
      </c>
      <c r="E9" s="81"/>
      <c r="F9" s="80">
        <v>8</v>
      </c>
      <c r="G9" s="80">
        <v>8</v>
      </c>
      <c r="H9" s="123"/>
      <c r="I9" s="101">
        <v>8</v>
      </c>
      <c r="J9" s="91">
        <v>7</v>
      </c>
      <c r="K9" s="114">
        <v>5</v>
      </c>
      <c r="L9" s="90">
        <v>6</v>
      </c>
      <c r="M9" s="90">
        <v>4</v>
      </c>
      <c r="N9" s="101">
        <v>8</v>
      </c>
      <c r="O9" s="116">
        <v>9</v>
      </c>
      <c r="P9" s="79" t="s">
        <v>149</v>
      </c>
      <c r="Q9" s="90">
        <v>7</v>
      </c>
      <c r="R9" s="98">
        <v>5</v>
      </c>
      <c r="S9" s="91">
        <v>7</v>
      </c>
      <c r="T9" s="93">
        <f t="shared" si="1"/>
        <v>6.833333333333333</v>
      </c>
      <c r="U9" s="8">
        <f t="shared" si="2"/>
        <v>7</v>
      </c>
    </row>
    <row r="10" spans="1:21" ht="12.75">
      <c r="A10" s="3">
        <f t="shared" si="0"/>
        <v>5.666666666666667</v>
      </c>
      <c r="B10" s="2">
        <v>8</v>
      </c>
      <c r="C10" s="2" t="s">
        <v>273</v>
      </c>
      <c r="D10" s="121" t="s">
        <v>100</v>
      </c>
      <c r="E10" s="81" t="s">
        <v>149</v>
      </c>
      <c r="F10" s="80">
        <v>8</v>
      </c>
      <c r="G10" s="80">
        <v>7</v>
      </c>
      <c r="H10" s="123" t="s">
        <v>149</v>
      </c>
      <c r="I10" s="101">
        <v>7</v>
      </c>
      <c r="J10" s="91">
        <v>6</v>
      </c>
      <c r="K10" s="114">
        <v>6</v>
      </c>
      <c r="L10" s="235">
        <v>4</v>
      </c>
      <c r="M10" s="235">
        <v>4</v>
      </c>
      <c r="N10" s="101">
        <v>5</v>
      </c>
      <c r="O10" s="320">
        <v>7</v>
      </c>
      <c r="P10" s="79"/>
      <c r="Q10" s="90">
        <v>6</v>
      </c>
      <c r="R10" s="98">
        <v>4</v>
      </c>
      <c r="S10" s="91">
        <v>4</v>
      </c>
      <c r="T10" s="93">
        <f t="shared" si="1"/>
        <v>5.666666666666667</v>
      </c>
      <c r="U10" s="8">
        <f t="shared" si="2"/>
        <v>6</v>
      </c>
    </row>
    <row r="11" spans="1:21" ht="12.75">
      <c r="A11" s="3">
        <f t="shared" si="0"/>
        <v>6.916666666666667</v>
      </c>
      <c r="B11" s="2">
        <v>9</v>
      </c>
      <c r="C11" s="2" t="s">
        <v>274</v>
      </c>
      <c r="D11" s="121" t="s">
        <v>99</v>
      </c>
      <c r="E11" s="81"/>
      <c r="F11" s="80">
        <v>8</v>
      </c>
      <c r="G11" s="80">
        <v>7</v>
      </c>
      <c r="H11" s="123"/>
      <c r="I11" s="101">
        <v>8</v>
      </c>
      <c r="J11" s="91">
        <v>8</v>
      </c>
      <c r="K11" s="114">
        <v>5</v>
      </c>
      <c r="L11" s="90">
        <v>6</v>
      </c>
      <c r="M11" s="90">
        <v>5</v>
      </c>
      <c r="N11" s="101">
        <v>8</v>
      </c>
      <c r="O11" s="116">
        <v>9</v>
      </c>
      <c r="P11" s="79"/>
      <c r="Q11" s="90">
        <v>7</v>
      </c>
      <c r="R11" s="98">
        <v>5</v>
      </c>
      <c r="S11" s="91">
        <v>7</v>
      </c>
      <c r="T11" s="93">
        <f t="shared" si="1"/>
        <v>6.916666666666667</v>
      </c>
      <c r="U11" s="8">
        <f t="shared" si="2"/>
        <v>7</v>
      </c>
    </row>
    <row r="12" spans="1:21" ht="12.75">
      <c r="A12" s="3">
        <f t="shared" si="0"/>
        <v>6.5</v>
      </c>
      <c r="B12" s="2">
        <v>10</v>
      </c>
      <c r="C12" s="36" t="s">
        <v>275</v>
      </c>
      <c r="D12" s="121" t="s">
        <v>75</v>
      </c>
      <c r="E12" s="81"/>
      <c r="F12" s="80">
        <v>7</v>
      </c>
      <c r="G12" s="78">
        <v>7</v>
      </c>
      <c r="H12" s="122"/>
      <c r="I12" s="99">
        <v>8</v>
      </c>
      <c r="J12" s="91">
        <v>7</v>
      </c>
      <c r="K12" s="114">
        <v>5</v>
      </c>
      <c r="L12" s="90">
        <v>6</v>
      </c>
      <c r="M12" s="90">
        <v>5</v>
      </c>
      <c r="N12" s="101">
        <v>8</v>
      </c>
      <c r="O12" s="116">
        <v>7</v>
      </c>
      <c r="P12" s="79"/>
      <c r="Q12" s="90">
        <v>6</v>
      </c>
      <c r="R12" s="98">
        <v>5</v>
      </c>
      <c r="S12" s="91">
        <v>7</v>
      </c>
      <c r="T12" s="93">
        <f t="shared" si="1"/>
        <v>6.5</v>
      </c>
      <c r="U12" s="8">
        <f t="shared" si="2"/>
        <v>7</v>
      </c>
    </row>
    <row r="13" spans="1:21" ht="12.75">
      <c r="A13" s="3">
        <f t="shared" si="0"/>
        <v>6.833333333333333</v>
      </c>
      <c r="B13" s="2">
        <v>11</v>
      </c>
      <c r="C13" s="36" t="s">
        <v>276</v>
      </c>
      <c r="D13" s="121" t="s">
        <v>98</v>
      </c>
      <c r="E13" s="81"/>
      <c r="F13" s="90">
        <v>8</v>
      </c>
      <c r="G13" s="78">
        <v>8</v>
      </c>
      <c r="H13" s="122"/>
      <c r="I13" s="99">
        <v>8</v>
      </c>
      <c r="J13" s="91">
        <v>7</v>
      </c>
      <c r="K13" s="114">
        <v>5</v>
      </c>
      <c r="L13" s="90">
        <v>8</v>
      </c>
      <c r="M13" s="90">
        <v>4</v>
      </c>
      <c r="N13" s="101">
        <v>8</v>
      </c>
      <c r="O13" s="116">
        <v>9</v>
      </c>
      <c r="P13" s="79"/>
      <c r="Q13" s="90">
        <v>6</v>
      </c>
      <c r="R13" s="98">
        <v>5</v>
      </c>
      <c r="S13" s="91">
        <v>6</v>
      </c>
      <c r="T13" s="93">
        <f t="shared" si="1"/>
        <v>6.833333333333333</v>
      </c>
      <c r="U13" s="8">
        <f t="shared" si="2"/>
        <v>7</v>
      </c>
    </row>
    <row r="14" spans="1:24" ht="12.75">
      <c r="A14" s="3">
        <f t="shared" si="0"/>
        <v>7.333333333333333</v>
      </c>
      <c r="B14" s="2">
        <v>12</v>
      </c>
      <c r="C14" s="36" t="s">
        <v>272</v>
      </c>
      <c r="D14" s="121" t="s">
        <v>93</v>
      </c>
      <c r="E14" s="81"/>
      <c r="F14" s="80">
        <v>7</v>
      </c>
      <c r="G14" s="78">
        <v>9</v>
      </c>
      <c r="H14" s="122"/>
      <c r="I14" s="99">
        <v>9</v>
      </c>
      <c r="J14" s="91">
        <v>9</v>
      </c>
      <c r="K14" s="114">
        <v>6</v>
      </c>
      <c r="L14" s="90">
        <v>4</v>
      </c>
      <c r="M14" s="90">
        <v>4</v>
      </c>
      <c r="N14" s="101">
        <v>8</v>
      </c>
      <c r="O14" s="116">
        <v>9</v>
      </c>
      <c r="P14" s="79"/>
      <c r="Q14" s="90">
        <v>8</v>
      </c>
      <c r="R14" s="98">
        <v>7</v>
      </c>
      <c r="S14" s="91">
        <v>8</v>
      </c>
      <c r="T14" s="93">
        <f t="shared" si="1"/>
        <v>7.333333333333333</v>
      </c>
      <c r="U14" s="8">
        <v>8</v>
      </c>
      <c r="X14" s="184"/>
    </row>
    <row r="15" spans="1:24" ht="12.75">
      <c r="A15" s="3">
        <f t="shared" si="0"/>
        <v>7.166666666666667</v>
      </c>
      <c r="B15" s="2">
        <v>13</v>
      </c>
      <c r="C15" s="36" t="s">
        <v>277</v>
      </c>
      <c r="D15" s="121" t="s">
        <v>76</v>
      </c>
      <c r="E15" s="81"/>
      <c r="F15" s="80">
        <v>8</v>
      </c>
      <c r="G15" s="78">
        <v>9</v>
      </c>
      <c r="H15" s="122"/>
      <c r="I15" s="99">
        <v>9</v>
      </c>
      <c r="J15" s="91">
        <v>10</v>
      </c>
      <c r="K15" s="114">
        <v>6</v>
      </c>
      <c r="L15" s="90">
        <v>5</v>
      </c>
      <c r="M15" s="90">
        <v>5</v>
      </c>
      <c r="N15" s="101">
        <v>8</v>
      </c>
      <c r="O15" s="116">
        <v>8</v>
      </c>
      <c r="P15" s="79" t="s">
        <v>149</v>
      </c>
      <c r="Q15" s="90">
        <v>6</v>
      </c>
      <c r="R15" s="98">
        <v>4</v>
      </c>
      <c r="S15" s="91">
        <v>8</v>
      </c>
      <c r="T15" s="93">
        <f t="shared" si="1"/>
        <v>7.166666666666667</v>
      </c>
      <c r="U15" s="8">
        <f t="shared" si="2"/>
        <v>7</v>
      </c>
      <c r="X15" s="184"/>
    </row>
    <row r="16" spans="2:24" s="5" customFormat="1" ht="13.5" thickBot="1">
      <c r="B16" s="2"/>
      <c r="C16" s="377" t="s">
        <v>0</v>
      </c>
      <c r="D16" s="378"/>
      <c r="E16" s="83"/>
      <c r="F16" s="84">
        <f>AVERAGE(F3:F15)</f>
        <v>8.076923076923077</v>
      </c>
      <c r="G16" s="84">
        <f>AVERAGE(G3:G15)</f>
        <v>8.153846153846153</v>
      </c>
      <c r="H16" s="102"/>
      <c r="I16" s="156">
        <f aca="true" t="shared" si="3" ref="I16:O16">AVERAGE(I3:I15)</f>
        <v>8.23076923076923</v>
      </c>
      <c r="J16" s="125">
        <f t="shared" si="3"/>
        <v>8.307692307692308</v>
      </c>
      <c r="K16" s="110">
        <f t="shared" si="3"/>
        <v>5.538461538461538</v>
      </c>
      <c r="L16" s="100">
        <f t="shared" si="3"/>
        <v>6.3076923076923075</v>
      </c>
      <c r="M16" s="100">
        <f t="shared" si="3"/>
        <v>4.6923076923076925</v>
      </c>
      <c r="N16" s="100">
        <f t="shared" si="3"/>
        <v>7.846153846153846</v>
      </c>
      <c r="O16" s="160">
        <f t="shared" si="3"/>
        <v>8.384615384615385</v>
      </c>
      <c r="P16" s="153"/>
      <c r="Q16" s="154">
        <f>AVERAGE(Q3:Q15)</f>
        <v>6.6923076923076925</v>
      </c>
      <c r="R16" s="157">
        <f>AVERAGE(R3:R15)</f>
        <v>5.384615384615385</v>
      </c>
      <c r="S16" s="125">
        <f>AVERAGE(S3:S15)</f>
        <v>7.153846153846154</v>
      </c>
      <c r="T16" s="92">
        <f>AVERAGE(T3:T15)</f>
        <v>7.064102564102565</v>
      </c>
      <c r="U16" s="33">
        <f>AVERAGE(U3:U15)</f>
        <v>7.384615384615385</v>
      </c>
      <c r="X16" s="184"/>
    </row>
    <row r="17" spans="2:24" s="5" customFormat="1" ht="13.5" thickBot="1">
      <c r="B17" s="2"/>
      <c r="C17" s="6"/>
      <c r="D17" s="69"/>
      <c r="E17" s="397" t="s">
        <v>82</v>
      </c>
      <c r="F17" s="371"/>
      <c r="G17" s="135" t="s">
        <v>83</v>
      </c>
      <c r="H17" s="381" t="s">
        <v>132</v>
      </c>
      <c r="I17" s="383"/>
      <c r="J17" s="233" t="s">
        <v>84</v>
      </c>
      <c r="K17" s="155" t="s">
        <v>85</v>
      </c>
      <c r="L17" s="131" t="s">
        <v>86</v>
      </c>
      <c r="M17" s="131" t="s">
        <v>87</v>
      </c>
      <c r="N17" s="135" t="s">
        <v>88</v>
      </c>
      <c r="O17" s="131" t="s">
        <v>95</v>
      </c>
      <c r="P17" s="379" t="s">
        <v>89</v>
      </c>
      <c r="Q17" s="384"/>
      <c r="R17" s="131" t="s">
        <v>90</v>
      </c>
      <c r="S17" s="131" t="s">
        <v>96</v>
      </c>
      <c r="T17" s="87"/>
      <c r="U17" s="9"/>
      <c r="X17" s="184"/>
    </row>
    <row r="18" spans="2:24" ht="13.5" thickBot="1">
      <c r="B18" s="2"/>
      <c r="C18" s="4" t="s">
        <v>35</v>
      </c>
      <c r="D18" s="70"/>
      <c r="E18" s="381" t="s">
        <v>103</v>
      </c>
      <c r="F18" s="382"/>
      <c r="G18" s="382"/>
      <c r="H18" s="382"/>
      <c r="I18" s="382"/>
      <c r="J18" s="382"/>
      <c r="K18" s="382"/>
      <c r="L18" s="382"/>
      <c r="M18" s="383"/>
      <c r="N18" s="382" t="s">
        <v>108</v>
      </c>
      <c r="O18" s="383"/>
      <c r="P18" s="381" t="s">
        <v>104</v>
      </c>
      <c r="Q18" s="382"/>
      <c r="R18" s="382"/>
      <c r="S18" s="383"/>
      <c r="T18" s="67">
        <f>U18/$B$15</f>
        <v>1</v>
      </c>
      <c r="U18" s="8">
        <f>COUNTIF(U3:U15,"&gt;3")</f>
        <v>13</v>
      </c>
      <c r="X18" s="184"/>
    </row>
    <row r="19" spans="2:24" ht="12.75">
      <c r="B19" s="2"/>
      <c r="C19" s="4" t="s">
        <v>36</v>
      </c>
      <c r="D19" s="4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>
        <f>U19/$B$15</f>
        <v>0.9230769230769231</v>
      </c>
      <c r="U19" s="8">
        <f>COUNTIF(U3:U15,"&gt;6")</f>
        <v>12</v>
      </c>
      <c r="X19" s="184"/>
    </row>
    <row r="20" ht="12.75">
      <c r="X20" s="184"/>
    </row>
    <row r="21" spans="3:24" ht="12.75">
      <c r="C21" t="s">
        <v>278</v>
      </c>
      <c r="X21" s="184"/>
    </row>
    <row r="22" ht="12.75">
      <c r="X22" s="184"/>
    </row>
    <row r="23" ht="12.75">
      <c r="X23" s="224"/>
    </row>
    <row r="24" ht="12.75">
      <c r="X24" s="184"/>
    </row>
    <row r="25" ht="12.75">
      <c r="X25" s="184"/>
    </row>
    <row r="26" ht="12.75">
      <c r="X26" s="184"/>
    </row>
    <row r="27" ht="12.75">
      <c r="X27" s="184"/>
    </row>
    <row r="28" ht="12.75">
      <c r="X28" s="184"/>
    </row>
  </sheetData>
  <sheetProtection/>
  <mergeCells count="7">
    <mergeCell ref="P17:Q17"/>
    <mergeCell ref="P18:S18"/>
    <mergeCell ref="C16:D16"/>
    <mergeCell ref="E17:F17"/>
    <mergeCell ref="H17:I17"/>
    <mergeCell ref="N18:O18"/>
    <mergeCell ref="E18:M18"/>
  </mergeCells>
  <conditionalFormatting sqref="U3:U1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T3:T1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8"/>
  <sheetViews>
    <sheetView zoomScale="95" zoomScaleNormal="95" zoomScalePageLayoutView="0" workbookViewId="0" topLeftCell="A1">
      <selection activeCell="N4" sqref="N4"/>
    </sheetView>
  </sheetViews>
  <sheetFormatPr defaultColWidth="9.00390625" defaultRowHeight="12.75"/>
  <cols>
    <col min="1" max="1" width="5.125" style="0" customWidth="1"/>
    <col min="2" max="2" width="21.75390625" style="0" bestFit="1" customWidth="1"/>
    <col min="3" max="3" width="8.00390625" style="0" customWidth="1"/>
    <col min="4" max="10" width="5.75390625" style="0" customWidth="1"/>
    <col min="11" max="11" width="6.375" style="0" customWidth="1"/>
    <col min="12" max="13" width="5.75390625" style="0" customWidth="1"/>
    <col min="14" max="14" width="12.875" style="10" customWidth="1"/>
    <col min="15" max="15" width="10.00390625" style="0" customWidth="1"/>
    <col min="16" max="17" width="9.25390625" style="0" bestFit="1" customWidth="1"/>
  </cols>
  <sheetData>
    <row r="1" spans="1:26" ht="13.5" thickBot="1">
      <c r="A1" s="399" t="s">
        <v>212</v>
      </c>
      <c r="B1" s="399"/>
      <c r="C1" s="399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31"/>
      <c r="P1" s="31"/>
      <c r="Q1" s="31"/>
      <c r="R1" s="31"/>
      <c r="S1" s="31"/>
      <c r="T1" s="31"/>
      <c r="U1" s="59"/>
      <c r="V1" s="60"/>
      <c r="Y1" s="14"/>
      <c r="Z1" s="15"/>
    </row>
    <row r="2" spans="1:22" ht="16.5" customHeight="1" thickBot="1">
      <c r="A2" s="61" t="s">
        <v>66</v>
      </c>
      <c r="B2" s="62" t="s">
        <v>26</v>
      </c>
      <c r="C2" s="63" t="s">
        <v>67</v>
      </c>
      <c r="D2" s="174">
        <v>43719</v>
      </c>
      <c r="E2" s="128">
        <v>43724</v>
      </c>
      <c r="F2" s="130">
        <v>43733</v>
      </c>
      <c r="G2" s="75">
        <v>43739</v>
      </c>
      <c r="H2" s="76">
        <v>43748</v>
      </c>
      <c r="I2" s="75">
        <v>43780</v>
      </c>
      <c r="J2" s="76">
        <v>43801</v>
      </c>
      <c r="K2" s="75">
        <v>43801</v>
      </c>
      <c r="L2" s="76">
        <v>43808</v>
      </c>
      <c r="M2" s="130">
        <v>43808</v>
      </c>
      <c r="N2" s="255" t="s">
        <v>21</v>
      </c>
      <c r="O2" s="243" t="s">
        <v>164</v>
      </c>
      <c r="P2" s="31"/>
      <c r="Q2" s="31"/>
      <c r="R2" s="31"/>
      <c r="S2" s="31"/>
      <c r="T2" s="31"/>
      <c r="U2" s="31"/>
      <c r="V2" s="31"/>
    </row>
    <row r="3" spans="1:15" ht="12.75">
      <c r="A3" s="36">
        <v>1</v>
      </c>
      <c r="B3" s="36" t="s">
        <v>213</v>
      </c>
      <c r="C3" s="166" t="s">
        <v>76</v>
      </c>
      <c r="D3" s="118" t="s">
        <v>149</v>
      </c>
      <c r="E3" s="164"/>
      <c r="F3" s="293" t="s">
        <v>371</v>
      </c>
      <c r="G3" s="124"/>
      <c r="H3" s="120">
        <v>4</v>
      </c>
      <c r="I3" s="118" t="s">
        <v>149</v>
      </c>
      <c r="J3" s="120">
        <v>4</v>
      </c>
      <c r="K3" s="118"/>
      <c r="L3" s="120">
        <v>5</v>
      </c>
      <c r="M3" s="161" t="s">
        <v>371</v>
      </c>
      <c r="N3" s="8">
        <f aca="true" t="shared" si="0" ref="N3:N24">AVERAGE(D3:M3)</f>
        <v>4.333333333333333</v>
      </c>
      <c r="O3" s="19" t="s">
        <v>164</v>
      </c>
    </row>
    <row r="4" spans="1:15" ht="12.75">
      <c r="A4" s="2">
        <v>2</v>
      </c>
      <c r="B4" s="36" t="s">
        <v>214</v>
      </c>
      <c r="C4" s="166" t="s">
        <v>109</v>
      </c>
      <c r="D4" s="79" t="s">
        <v>149</v>
      </c>
      <c r="E4" s="72"/>
      <c r="F4" s="90" t="s">
        <v>371</v>
      </c>
      <c r="G4" s="107" t="s">
        <v>149</v>
      </c>
      <c r="H4" s="235">
        <v>4</v>
      </c>
      <c r="I4" s="237"/>
      <c r="J4" s="235">
        <v>4</v>
      </c>
      <c r="K4" s="237" t="s">
        <v>149</v>
      </c>
      <c r="L4" s="235">
        <v>4</v>
      </c>
      <c r="M4" s="113" t="s">
        <v>371</v>
      </c>
      <c r="N4" s="8">
        <f t="shared" si="0"/>
        <v>4</v>
      </c>
      <c r="O4" s="12" t="s">
        <v>164</v>
      </c>
    </row>
    <row r="5" spans="1:15" ht="12.75">
      <c r="A5" s="2">
        <v>3</v>
      </c>
      <c r="B5" s="36" t="s">
        <v>215</v>
      </c>
      <c r="C5" s="166" t="s">
        <v>111</v>
      </c>
      <c r="D5" s="81" t="s">
        <v>149</v>
      </c>
      <c r="E5" s="12"/>
      <c r="F5" s="90" t="s">
        <v>371</v>
      </c>
      <c r="G5" s="107" t="s">
        <v>149</v>
      </c>
      <c r="H5" s="90">
        <v>4</v>
      </c>
      <c r="I5" s="79" t="s">
        <v>149</v>
      </c>
      <c r="J5" s="235">
        <v>4</v>
      </c>
      <c r="K5" s="79"/>
      <c r="L5" s="90">
        <v>9</v>
      </c>
      <c r="M5" s="113" t="s">
        <v>371</v>
      </c>
      <c r="N5" s="8">
        <f t="shared" si="0"/>
        <v>5.666666666666667</v>
      </c>
      <c r="O5" s="12" t="s">
        <v>164</v>
      </c>
    </row>
    <row r="6" spans="1:15" ht="12.75">
      <c r="A6" s="2">
        <v>4</v>
      </c>
      <c r="B6" s="2" t="s">
        <v>216</v>
      </c>
      <c r="C6" s="121" t="s">
        <v>93</v>
      </c>
      <c r="D6" s="79"/>
      <c r="E6" s="72"/>
      <c r="F6" s="90" t="s">
        <v>371</v>
      </c>
      <c r="G6" s="107"/>
      <c r="H6" s="90">
        <v>5</v>
      </c>
      <c r="I6" s="79"/>
      <c r="J6" s="235">
        <v>4</v>
      </c>
      <c r="K6" s="79"/>
      <c r="L6" s="90">
        <v>9</v>
      </c>
      <c r="M6" s="114" t="s">
        <v>371</v>
      </c>
      <c r="N6" s="8">
        <f t="shared" si="0"/>
        <v>6</v>
      </c>
      <c r="O6" s="12" t="s">
        <v>164</v>
      </c>
    </row>
    <row r="7" spans="1:15" ht="12.75">
      <c r="A7" s="2">
        <v>5</v>
      </c>
      <c r="B7" s="36" t="s">
        <v>217</v>
      </c>
      <c r="C7" s="166" t="s">
        <v>75</v>
      </c>
      <c r="D7" s="79" t="s">
        <v>149</v>
      </c>
      <c r="E7" s="72" t="s">
        <v>149</v>
      </c>
      <c r="F7" s="90" t="s">
        <v>371</v>
      </c>
      <c r="G7" s="107"/>
      <c r="H7" s="235">
        <v>4</v>
      </c>
      <c r="I7" s="79"/>
      <c r="J7" s="90">
        <v>4</v>
      </c>
      <c r="K7" s="79"/>
      <c r="L7" s="90">
        <v>9</v>
      </c>
      <c r="M7" s="113" t="s">
        <v>371</v>
      </c>
      <c r="N7" s="8">
        <f t="shared" si="0"/>
        <v>5.666666666666667</v>
      </c>
      <c r="O7" s="12" t="s">
        <v>164</v>
      </c>
    </row>
    <row r="8" spans="1:15" ht="12.75">
      <c r="A8" s="2">
        <v>6</v>
      </c>
      <c r="B8" s="36" t="s">
        <v>218</v>
      </c>
      <c r="C8" s="166" t="s">
        <v>99</v>
      </c>
      <c r="D8" s="81" t="s">
        <v>149</v>
      </c>
      <c r="E8" s="12"/>
      <c r="F8" s="246" t="s">
        <v>371</v>
      </c>
      <c r="G8" s="106"/>
      <c r="H8" s="90">
        <v>4</v>
      </c>
      <c r="I8" s="79"/>
      <c r="J8" s="90">
        <v>5</v>
      </c>
      <c r="K8" s="81"/>
      <c r="L8" s="90">
        <v>9</v>
      </c>
      <c r="M8" s="113" t="s">
        <v>371</v>
      </c>
      <c r="N8" s="8">
        <f t="shared" si="0"/>
        <v>6</v>
      </c>
      <c r="O8" s="12" t="s">
        <v>164</v>
      </c>
    </row>
    <row r="9" spans="1:15" ht="12.75">
      <c r="A9" s="2">
        <v>7</v>
      </c>
      <c r="B9" s="36" t="s">
        <v>219</v>
      </c>
      <c r="C9" s="166" t="s">
        <v>110</v>
      </c>
      <c r="D9" s="79" t="s">
        <v>149</v>
      </c>
      <c r="E9" s="12" t="s">
        <v>149</v>
      </c>
      <c r="F9" s="246" t="s">
        <v>371</v>
      </c>
      <c r="G9" s="107" t="s">
        <v>149</v>
      </c>
      <c r="H9" s="90">
        <v>4</v>
      </c>
      <c r="I9" s="79"/>
      <c r="J9" s="90">
        <v>5</v>
      </c>
      <c r="K9" s="79"/>
      <c r="L9" s="90">
        <v>4</v>
      </c>
      <c r="M9" s="114" t="s">
        <v>371</v>
      </c>
      <c r="N9" s="8">
        <f t="shared" si="0"/>
        <v>4.333333333333333</v>
      </c>
      <c r="O9" s="12" t="s">
        <v>164</v>
      </c>
    </row>
    <row r="10" spans="1:15" ht="12.75">
      <c r="A10" s="2">
        <v>8</v>
      </c>
      <c r="B10" s="36" t="s">
        <v>220</v>
      </c>
      <c r="C10" s="166" t="s">
        <v>101</v>
      </c>
      <c r="D10" s="81" t="s">
        <v>149</v>
      </c>
      <c r="E10" s="72"/>
      <c r="F10" s="235" t="s">
        <v>371</v>
      </c>
      <c r="G10" s="107" t="s">
        <v>149</v>
      </c>
      <c r="H10" s="90">
        <v>4</v>
      </c>
      <c r="I10" s="79" t="s">
        <v>149</v>
      </c>
      <c r="J10" s="90">
        <v>5</v>
      </c>
      <c r="K10" s="79"/>
      <c r="L10" s="90">
        <v>4</v>
      </c>
      <c r="M10" s="113" t="s">
        <v>371</v>
      </c>
      <c r="N10" s="8">
        <f t="shared" si="0"/>
        <v>4.333333333333333</v>
      </c>
      <c r="O10" s="12" t="s">
        <v>164</v>
      </c>
    </row>
    <row r="11" spans="1:15" ht="12.75">
      <c r="A11" s="2">
        <v>9</v>
      </c>
      <c r="B11" s="36" t="s">
        <v>221</v>
      </c>
      <c r="C11" s="166" t="s">
        <v>98</v>
      </c>
      <c r="D11" s="81" t="s">
        <v>149</v>
      </c>
      <c r="E11" s="12"/>
      <c r="F11" s="80" t="s">
        <v>371</v>
      </c>
      <c r="G11" s="107"/>
      <c r="H11" s="90">
        <v>4</v>
      </c>
      <c r="I11" s="79" t="s">
        <v>149</v>
      </c>
      <c r="J11" s="90">
        <v>5</v>
      </c>
      <c r="K11" s="79"/>
      <c r="L11" s="90">
        <v>4</v>
      </c>
      <c r="M11" s="114" t="s">
        <v>371</v>
      </c>
      <c r="N11" s="8">
        <f t="shared" si="0"/>
        <v>4.333333333333333</v>
      </c>
      <c r="O11" s="12" t="s">
        <v>164</v>
      </c>
    </row>
    <row r="12" spans="1:15" ht="13.5" thickBot="1">
      <c r="A12" s="170">
        <v>10</v>
      </c>
      <c r="B12" s="170" t="s">
        <v>222</v>
      </c>
      <c r="C12" s="171" t="s">
        <v>100</v>
      </c>
      <c r="D12" s="259"/>
      <c r="E12" s="260"/>
      <c r="F12" s="202" t="s">
        <v>371</v>
      </c>
      <c r="G12" s="254"/>
      <c r="H12" s="197">
        <v>5</v>
      </c>
      <c r="I12" s="200"/>
      <c r="J12" s="197">
        <v>5</v>
      </c>
      <c r="K12" s="200"/>
      <c r="L12" s="197">
        <v>7</v>
      </c>
      <c r="M12" s="280"/>
      <c r="N12" s="8">
        <f t="shared" si="0"/>
        <v>5.666666666666667</v>
      </c>
      <c r="O12" s="199" t="s">
        <v>164</v>
      </c>
    </row>
    <row r="13" spans="1:15" ht="13.5" thickBot="1">
      <c r="A13" s="61" t="s">
        <v>66</v>
      </c>
      <c r="B13" s="62" t="s">
        <v>26</v>
      </c>
      <c r="C13" s="63" t="s">
        <v>67</v>
      </c>
      <c r="D13" s="174">
        <v>43719</v>
      </c>
      <c r="E13" s="128">
        <v>43724</v>
      </c>
      <c r="F13" s="130">
        <v>43733</v>
      </c>
      <c r="G13" s="75">
        <v>43739</v>
      </c>
      <c r="H13" s="76">
        <v>43748</v>
      </c>
      <c r="I13" s="75">
        <v>43780</v>
      </c>
      <c r="J13" s="108">
        <v>43794</v>
      </c>
      <c r="K13" s="75">
        <v>43794</v>
      </c>
      <c r="L13" s="76">
        <v>43795</v>
      </c>
      <c r="M13" s="76">
        <v>43795</v>
      </c>
      <c r="N13" s="255" t="s">
        <v>21</v>
      </c>
      <c r="O13" s="243" t="s">
        <v>164</v>
      </c>
    </row>
    <row r="14" spans="1:15" ht="12.75">
      <c r="A14" s="36">
        <v>11</v>
      </c>
      <c r="B14" s="36" t="s">
        <v>223</v>
      </c>
      <c r="C14" s="166" t="s">
        <v>99</v>
      </c>
      <c r="D14" s="118" t="s">
        <v>149</v>
      </c>
      <c r="E14" s="164"/>
      <c r="F14" s="120">
        <v>7</v>
      </c>
      <c r="G14" s="105"/>
      <c r="H14" s="99">
        <v>5</v>
      </c>
      <c r="I14" s="119"/>
      <c r="J14" s="120">
        <v>5</v>
      </c>
      <c r="K14" s="119" t="s">
        <v>149</v>
      </c>
      <c r="L14" s="120">
        <v>6</v>
      </c>
      <c r="M14" s="281" t="s">
        <v>371</v>
      </c>
      <c r="N14" s="8">
        <f t="shared" si="0"/>
        <v>5.75</v>
      </c>
      <c r="O14" s="19" t="s">
        <v>164</v>
      </c>
    </row>
    <row r="15" spans="1:15" ht="12.75">
      <c r="A15" s="36">
        <v>12</v>
      </c>
      <c r="B15" s="36" t="s">
        <v>224</v>
      </c>
      <c r="C15" s="166" t="s">
        <v>102</v>
      </c>
      <c r="D15" s="79"/>
      <c r="E15" s="72" t="s">
        <v>149</v>
      </c>
      <c r="F15" s="90" t="s">
        <v>371</v>
      </c>
      <c r="G15" s="105"/>
      <c r="H15" s="99">
        <v>6</v>
      </c>
      <c r="I15" s="82"/>
      <c r="J15" s="89">
        <v>5</v>
      </c>
      <c r="K15" s="82"/>
      <c r="L15" s="89">
        <v>7</v>
      </c>
      <c r="M15" s="282" t="s">
        <v>371</v>
      </c>
      <c r="N15" s="8">
        <f t="shared" si="0"/>
        <v>6</v>
      </c>
      <c r="O15" s="19" t="s">
        <v>164</v>
      </c>
    </row>
    <row r="16" spans="1:15" ht="12.75">
      <c r="A16" s="2">
        <v>13</v>
      </c>
      <c r="B16" s="2" t="s">
        <v>225</v>
      </c>
      <c r="C16" s="121" t="s">
        <v>100</v>
      </c>
      <c r="D16" s="79" t="s">
        <v>149</v>
      </c>
      <c r="E16" s="72" t="s">
        <v>149</v>
      </c>
      <c r="F16" s="235" t="s">
        <v>371</v>
      </c>
      <c r="G16" s="105" t="s">
        <v>149</v>
      </c>
      <c r="H16" s="283">
        <v>4</v>
      </c>
      <c r="I16" s="82" t="s">
        <v>149</v>
      </c>
      <c r="J16" s="89">
        <v>4</v>
      </c>
      <c r="K16" s="82" t="s">
        <v>149</v>
      </c>
      <c r="L16" s="89">
        <v>4</v>
      </c>
      <c r="M16" s="113" t="s">
        <v>371</v>
      </c>
      <c r="N16" s="8">
        <f t="shared" si="0"/>
        <v>4</v>
      </c>
      <c r="O16" s="12" t="s">
        <v>164</v>
      </c>
    </row>
    <row r="17" spans="1:15" ht="12.75">
      <c r="A17" s="2">
        <v>14</v>
      </c>
      <c r="B17" s="2" t="s">
        <v>226</v>
      </c>
      <c r="C17" s="121" t="s">
        <v>75</v>
      </c>
      <c r="D17" s="79" t="s">
        <v>149</v>
      </c>
      <c r="E17" s="72" t="s">
        <v>149</v>
      </c>
      <c r="F17" s="235" t="s">
        <v>371</v>
      </c>
      <c r="G17" s="305" t="s">
        <v>149</v>
      </c>
      <c r="H17" s="283">
        <v>4</v>
      </c>
      <c r="I17" s="306"/>
      <c r="J17" s="271">
        <v>4</v>
      </c>
      <c r="K17" s="306" t="s">
        <v>149</v>
      </c>
      <c r="L17" s="271">
        <v>5</v>
      </c>
      <c r="M17" s="113" t="s">
        <v>371</v>
      </c>
      <c r="N17" s="8">
        <f t="shared" si="0"/>
        <v>4.333333333333333</v>
      </c>
      <c r="O17" s="12" t="s">
        <v>164</v>
      </c>
    </row>
    <row r="18" spans="1:15" ht="12.75">
      <c r="A18" s="2">
        <v>15</v>
      </c>
      <c r="B18" s="2" t="s">
        <v>227</v>
      </c>
      <c r="C18" s="121" t="s">
        <v>101</v>
      </c>
      <c r="D18" s="79"/>
      <c r="E18" s="72"/>
      <c r="F18" s="90" t="s">
        <v>371</v>
      </c>
      <c r="G18" s="105"/>
      <c r="H18" s="99">
        <v>4</v>
      </c>
      <c r="I18" s="82"/>
      <c r="J18" s="89">
        <v>4</v>
      </c>
      <c r="K18" s="82"/>
      <c r="L18" s="89">
        <v>4</v>
      </c>
      <c r="M18" s="113" t="s">
        <v>371</v>
      </c>
      <c r="N18" s="8">
        <f t="shared" si="0"/>
        <v>4</v>
      </c>
      <c r="O18" s="12" t="s">
        <v>164</v>
      </c>
    </row>
    <row r="19" spans="1:18" ht="12.75">
      <c r="A19" s="2">
        <v>16</v>
      </c>
      <c r="B19" s="2" t="s">
        <v>228</v>
      </c>
      <c r="C19" s="121" t="s">
        <v>98</v>
      </c>
      <c r="D19" s="79" t="s">
        <v>149</v>
      </c>
      <c r="E19" s="72" t="s">
        <v>149</v>
      </c>
      <c r="F19" s="90" t="s">
        <v>371</v>
      </c>
      <c r="G19" s="105"/>
      <c r="H19" s="99">
        <v>4</v>
      </c>
      <c r="I19" s="82" t="s">
        <v>149</v>
      </c>
      <c r="J19" s="89">
        <v>4</v>
      </c>
      <c r="K19" s="82" t="s">
        <v>149</v>
      </c>
      <c r="L19" s="89">
        <v>6</v>
      </c>
      <c r="M19" s="113" t="s">
        <v>371</v>
      </c>
      <c r="N19" s="8">
        <f t="shared" si="0"/>
        <v>4.666666666666667</v>
      </c>
      <c r="O19" s="12" t="s">
        <v>164</v>
      </c>
      <c r="R19" s="278"/>
    </row>
    <row r="20" spans="1:18" ht="12.75">
      <c r="A20" s="2">
        <v>17</v>
      </c>
      <c r="B20" s="2" t="s">
        <v>229</v>
      </c>
      <c r="C20" s="121" t="s">
        <v>111</v>
      </c>
      <c r="D20" s="79" t="s">
        <v>149</v>
      </c>
      <c r="E20" s="12"/>
      <c r="F20" s="80" t="s">
        <v>371</v>
      </c>
      <c r="G20" s="104" t="s">
        <v>149</v>
      </c>
      <c r="H20" s="283">
        <v>4</v>
      </c>
      <c r="I20" s="82"/>
      <c r="J20" s="89">
        <v>5</v>
      </c>
      <c r="K20" s="82"/>
      <c r="L20" s="78">
        <v>9</v>
      </c>
      <c r="M20" s="113" t="s">
        <v>371</v>
      </c>
      <c r="N20" s="8">
        <f t="shared" si="0"/>
        <v>6</v>
      </c>
      <c r="O20" s="12" t="s">
        <v>164</v>
      </c>
      <c r="R20" s="279"/>
    </row>
    <row r="21" spans="1:15" ht="12.75">
      <c r="A21" s="2">
        <v>18</v>
      </c>
      <c r="B21" s="2" t="s">
        <v>230</v>
      </c>
      <c r="C21" s="121" t="s">
        <v>110</v>
      </c>
      <c r="D21" s="79"/>
      <c r="E21" s="12"/>
      <c r="F21" s="80" t="s">
        <v>371</v>
      </c>
      <c r="G21" s="106"/>
      <c r="H21" s="127">
        <v>5</v>
      </c>
      <c r="I21" s="81"/>
      <c r="J21" s="80">
        <v>5</v>
      </c>
      <c r="K21" s="81"/>
      <c r="L21" s="80">
        <v>7</v>
      </c>
      <c r="M21" s="113" t="s">
        <v>371</v>
      </c>
      <c r="N21" s="8">
        <f t="shared" si="0"/>
        <v>5.666666666666667</v>
      </c>
      <c r="O21" s="12" t="s">
        <v>164</v>
      </c>
    </row>
    <row r="22" spans="1:15" ht="12.75">
      <c r="A22" s="2">
        <v>19</v>
      </c>
      <c r="B22" s="2" t="s">
        <v>231</v>
      </c>
      <c r="C22" s="121" t="s">
        <v>93</v>
      </c>
      <c r="D22" s="81" t="s">
        <v>149</v>
      </c>
      <c r="E22" s="12"/>
      <c r="F22" s="80" t="s">
        <v>371</v>
      </c>
      <c r="G22" s="107"/>
      <c r="H22" s="101">
        <v>4</v>
      </c>
      <c r="I22" s="79" t="s">
        <v>149</v>
      </c>
      <c r="J22" s="90">
        <v>4</v>
      </c>
      <c r="K22" s="79" t="s">
        <v>149</v>
      </c>
      <c r="L22" s="90">
        <v>7</v>
      </c>
      <c r="M22" s="113" t="s">
        <v>371</v>
      </c>
      <c r="N22" s="8">
        <f t="shared" si="0"/>
        <v>5</v>
      </c>
      <c r="O22" s="12" t="s">
        <v>164</v>
      </c>
    </row>
    <row r="23" spans="1:15" ht="12.75">
      <c r="A23" s="2">
        <v>20</v>
      </c>
      <c r="B23" s="2" t="s">
        <v>232</v>
      </c>
      <c r="C23" s="121" t="s">
        <v>76</v>
      </c>
      <c r="D23" s="79" t="s">
        <v>149</v>
      </c>
      <c r="E23" s="12" t="s">
        <v>149</v>
      </c>
      <c r="F23" s="80" t="s">
        <v>371</v>
      </c>
      <c r="G23" s="107"/>
      <c r="H23" s="101">
        <v>4</v>
      </c>
      <c r="I23" s="79" t="s">
        <v>149</v>
      </c>
      <c r="J23" s="80">
        <v>4</v>
      </c>
      <c r="K23" s="79"/>
      <c r="L23" s="80">
        <v>6</v>
      </c>
      <c r="M23" s="113" t="s">
        <v>371</v>
      </c>
      <c r="N23" s="8">
        <f t="shared" si="0"/>
        <v>4.666666666666667</v>
      </c>
      <c r="O23" s="12" t="s">
        <v>164</v>
      </c>
    </row>
    <row r="24" spans="1:15" ht="13.5" thickBot="1">
      <c r="A24" s="2">
        <v>21</v>
      </c>
      <c r="B24" s="36" t="s">
        <v>233</v>
      </c>
      <c r="C24" s="121" t="s">
        <v>77</v>
      </c>
      <c r="D24" s="79"/>
      <c r="E24" s="12"/>
      <c r="F24" s="80">
        <v>7</v>
      </c>
      <c r="G24" s="106"/>
      <c r="H24" s="101">
        <v>5</v>
      </c>
      <c r="I24" s="81" t="s">
        <v>149</v>
      </c>
      <c r="J24" s="80">
        <v>4</v>
      </c>
      <c r="K24" s="81" t="s">
        <v>149</v>
      </c>
      <c r="L24" s="80">
        <v>9</v>
      </c>
      <c r="M24" s="280" t="s">
        <v>371</v>
      </c>
      <c r="N24" s="8">
        <f t="shared" si="0"/>
        <v>6.25</v>
      </c>
      <c r="O24" s="12" t="s">
        <v>164</v>
      </c>
    </row>
    <row r="25" spans="1:14" s="5" customFormat="1" ht="13.5" thickBot="1">
      <c r="A25"/>
      <c r="B25"/>
      <c r="C25"/>
      <c r="D25" s="402" t="s">
        <v>56</v>
      </c>
      <c r="E25" s="403"/>
      <c r="F25" s="404"/>
      <c r="G25" s="405" t="s">
        <v>57</v>
      </c>
      <c r="H25" s="406"/>
      <c r="I25" s="402" t="s">
        <v>58</v>
      </c>
      <c r="J25" s="404"/>
      <c r="K25" s="402" t="s">
        <v>63</v>
      </c>
      <c r="L25" s="404"/>
      <c r="M25" s="168" t="s">
        <v>62</v>
      </c>
      <c r="N25" s="92">
        <f>AVERAGE(N3:N24)</f>
        <v>5.07936507936508</v>
      </c>
    </row>
    <row r="26" ht="12.75">
      <c r="F26" s="14"/>
    </row>
    <row r="28" ht="12.75">
      <c r="B28" t="s">
        <v>234</v>
      </c>
    </row>
  </sheetData>
  <sheetProtection/>
  <mergeCells count="5">
    <mergeCell ref="A1:N1"/>
    <mergeCell ref="D25:F25"/>
    <mergeCell ref="G25:H25"/>
    <mergeCell ref="I25:J25"/>
    <mergeCell ref="K25:L25"/>
  </mergeCells>
  <conditionalFormatting sqref="N1:N2 N13 N25:N65536">
    <cfRule type="cellIs" priority="1" dxfId="0" operator="greaterThanOrEqual" stopIfTrue="1">
      <formula>6.5</formula>
    </cfRule>
  </conditionalFormatting>
  <conditionalFormatting sqref="N14:N24 N3:N12">
    <cfRule type="cellIs" priority="2" dxfId="1" operator="lessThan" stopIfTrue="1">
      <formula>4</formula>
    </cfRule>
    <cfRule type="cellIs" priority="3" dxfId="0" operator="greaterThan" stopIfTrue="1">
      <formula>6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PageLayoutView="0" workbookViewId="0" topLeftCell="A10">
      <selection activeCell="F22" sqref="F22"/>
    </sheetView>
  </sheetViews>
  <sheetFormatPr defaultColWidth="9.00390625" defaultRowHeight="12.75"/>
  <cols>
    <col min="1" max="1" width="20.625" style="0" customWidth="1"/>
    <col min="2" max="2" width="11.125" style="0" customWidth="1"/>
    <col min="3" max="3" width="8.125" style="0" customWidth="1"/>
    <col min="4" max="4" width="8.625" style="0" customWidth="1"/>
    <col min="5" max="5" width="7.875" style="0" customWidth="1"/>
    <col min="6" max="6" width="8.00390625" style="0" customWidth="1"/>
    <col min="7" max="7" width="7.75390625" style="0" customWidth="1"/>
    <col min="8" max="8" width="6.875" style="0" customWidth="1"/>
    <col min="9" max="9" width="7.75390625" style="0" customWidth="1"/>
    <col min="10" max="10" width="8.125" style="0" customWidth="1"/>
    <col min="11" max="11" width="8.00390625" style="0" customWidth="1"/>
    <col min="12" max="13" width="6.75390625" style="0" customWidth="1"/>
    <col min="14" max="14" width="8.375" style="0" customWidth="1"/>
    <col min="15" max="15" width="10.75390625" style="15" customWidth="1"/>
    <col min="16" max="16" width="11.875" style="29" customWidth="1"/>
    <col min="17" max="17" width="11.00390625" style="28" bestFit="1" customWidth="1"/>
  </cols>
  <sheetData>
    <row r="1" spans="4:17" s="16" customFormat="1" ht="15.75">
      <c r="D1" s="16" t="s">
        <v>2</v>
      </c>
      <c r="O1" s="17"/>
      <c r="P1" s="27"/>
      <c r="Q1" s="27"/>
    </row>
    <row r="2" spans="5:8" ht="15.75">
      <c r="E2" s="18" t="s">
        <v>133</v>
      </c>
      <c r="F2" s="16"/>
      <c r="G2" s="16"/>
      <c r="H2" s="16"/>
    </row>
    <row r="4" spans="1:3" ht="12.75">
      <c r="A4" s="5" t="s">
        <v>3</v>
      </c>
      <c r="B4" s="5" t="s">
        <v>4</v>
      </c>
      <c r="C4" s="5"/>
    </row>
    <row r="5" spans="1:10" ht="12.75">
      <c r="A5" s="417" t="s">
        <v>5</v>
      </c>
      <c r="B5" s="418"/>
      <c r="C5" s="418"/>
      <c r="D5" s="419"/>
      <c r="E5" s="407" t="s">
        <v>6</v>
      </c>
      <c r="F5" s="407"/>
      <c r="G5" s="407"/>
      <c r="H5" s="407"/>
      <c r="I5" s="407"/>
      <c r="J5" s="407"/>
    </row>
    <row r="6" spans="1:9" ht="12.75">
      <c r="A6" s="413" t="s">
        <v>128</v>
      </c>
      <c r="B6" s="414"/>
      <c r="C6" s="414"/>
      <c r="D6" s="415"/>
      <c r="E6" s="71" t="s">
        <v>362</v>
      </c>
      <c r="H6" s="31"/>
      <c r="I6" s="31"/>
    </row>
    <row r="7" spans="1:9" ht="12.75">
      <c r="A7" s="408" t="s">
        <v>105</v>
      </c>
      <c r="B7" s="409"/>
      <c r="C7" s="409"/>
      <c r="D7" s="410"/>
      <c r="E7" s="19" t="s">
        <v>363</v>
      </c>
      <c r="F7" s="12" t="s">
        <v>364</v>
      </c>
      <c r="G7" s="12" t="s">
        <v>365</v>
      </c>
      <c r="H7" s="30"/>
      <c r="I7" s="30"/>
    </row>
    <row r="8" spans="1:9" ht="12.75">
      <c r="A8" s="408" t="s">
        <v>127</v>
      </c>
      <c r="B8" s="409"/>
      <c r="C8" s="409"/>
      <c r="D8" s="410"/>
      <c r="E8" s="12" t="s">
        <v>153</v>
      </c>
      <c r="H8" s="30"/>
      <c r="I8" s="30"/>
    </row>
    <row r="9" spans="1:9" ht="12.75">
      <c r="A9" s="408" t="s">
        <v>69</v>
      </c>
      <c r="B9" s="409"/>
      <c r="C9" s="409"/>
      <c r="D9" s="410"/>
      <c r="E9" s="12" t="s">
        <v>153</v>
      </c>
      <c r="H9" s="30"/>
      <c r="I9" s="30"/>
    </row>
    <row r="10" spans="1:11" ht="12.75">
      <c r="A10" s="408" t="s">
        <v>17</v>
      </c>
      <c r="B10" s="409"/>
      <c r="C10" s="409"/>
      <c r="D10" s="410"/>
      <c r="E10" s="12" t="s">
        <v>364</v>
      </c>
      <c r="F10" s="12" t="s">
        <v>365</v>
      </c>
      <c r="G10" s="12" t="s">
        <v>366</v>
      </c>
      <c r="H10" s="12" t="s">
        <v>367</v>
      </c>
      <c r="K10" s="15"/>
    </row>
    <row r="11" spans="3:6" ht="12.75">
      <c r="C11" s="14"/>
      <c r="D11" s="14"/>
      <c r="E11" s="14"/>
      <c r="F11" s="14"/>
    </row>
    <row r="12" spans="1:19" ht="12.75">
      <c r="A12" s="22" t="s">
        <v>8</v>
      </c>
      <c r="B12" s="22" t="s">
        <v>9</v>
      </c>
      <c r="C12" s="22">
        <v>10</v>
      </c>
      <c r="D12" s="24">
        <v>9</v>
      </c>
      <c r="E12" s="24">
        <v>8</v>
      </c>
      <c r="F12" s="22">
        <v>7</v>
      </c>
      <c r="G12" s="22">
        <v>6</v>
      </c>
      <c r="H12" s="22">
        <v>5</v>
      </c>
      <c r="I12" s="22">
        <v>4</v>
      </c>
      <c r="J12" s="22">
        <v>3</v>
      </c>
      <c r="K12" s="22">
        <v>2</v>
      </c>
      <c r="L12" s="22">
        <v>1</v>
      </c>
      <c r="M12" s="22">
        <v>0</v>
      </c>
      <c r="N12" s="22" t="s">
        <v>13</v>
      </c>
      <c r="O12" s="22" t="s">
        <v>10</v>
      </c>
      <c r="P12" s="25" t="s">
        <v>11</v>
      </c>
      <c r="Q12" s="25" t="s">
        <v>12</v>
      </c>
      <c r="R12" s="14"/>
      <c r="S12" s="14"/>
    </row>
    <row r="13" spans="1:19" ht="13.5" thickBot="1">
      <c r="A13" s="136" t="s">
        <v>18</v>
      </c>
      <c r="B13" s="136" t="s">
        <v>19</v>
      </c>
      <c r="C13" s="136"/>
      <c r="D13" s="137"/>
      <c r="E13" s="137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8"/>
      <c r="Q13" s="138"/>
      <c r="R13" s="14"/>
      <c r="S13" s="14"/>
    </row>
    <row r="14" spans="1:19" ht="12.75">
      <c r="A14" s="210" t="s">
        <v>368</v>
      </c>
      <c r="B14" s="141" t="s">
        <v>1</v>
      </c>
      <c r="C14" s="164">
        <f>COUNTIF('29в_УПУ'!$F$3:$F$30,C12)</f>
        <v>0</v>
      </c>
      <c r="D14" s="164">
        <f>COUNTIF('29в_УПУ'!$F$3:$F$30,D12)</f>
        <v>11</v>
      </c>
      <c r="E14" s="164">
        <f>COUNTIF('29в_УПУ'!$F$3:$F$30,E12)</f>
        <v>10</v>
      </c>
      <c r="F14" s="164">
        <f>COUNTIF('29в_УПУ'!$F$3:$F$30,F12)</f>
        <v>6</v>
      </c>
      <c r="G14" s="164">
        <f>COUNTIF('29в_УПУ'!$F$3:$F$30,G12)</f>
        <v>0</v>
      </c>
      <c r="H14" s="164">
        <f>COUNTIF('29в_УПУ'!$F$3:$F$30,H12)</f>
        <v>1</v>
      </c>
      <c r="I14" s="164">
        <f>COUNTIF('29в_УПУ'!$F$3:$F$30,I12)</f>
        <v>0</v>
      </c>
      <c r="J14" s="164">
        <f>COUNTIF('29в_УПУ'!$F$3:$F$30,J12)</f>
        <v>0</v>
      </c>
      <c r="K14" s="164">
        <f>COUNTIF('29в_УПУ'!$F$3:$F$30,K12)</f>
        <v>0</v>
      </c>
      <c r="L14" s="164">
        <f>COUNTIF('29в_УПУ'!$F$3:$F$30,L12)</f>
        <v>0</v>
      </c>
      <c r="M14" s="164">
        <f>COUNTIF('29в_УПУ'!$F$3:$F$30,M12)</f>
        <v>0</v>
      </c>
      <c r="N14" s="164">
        <f>$A$15-SUM(C14:M14)</f>
        <v>0</v>
      </c>
      <c r="O14" s="143">
        <f>'29в_УПУ'!F31</f>
        <v>8.071428571428571</v>
      </c>
      <c r="P14" s="208">
        <f>SUM(C14:I14)/$A$15</f>
        <v>1</v>
      </c>
      <c r="Q14" s="145">
        <f>SUM(C14:F14)/$A$15</f>
        <v>0.9642857142857143</v>
      </c>
      <c r="R14" s="14"/>
      <c r="S14" s="14"/>
    </row>
    <row r="15" spans="1:19" ht="12.75">
      <c r="A15" s="213">
        <f>'29в_УПУ'!B30</f>
        <v>28</v>
      </c>
      <c r="B15" s="205" t="s">
        <v>129</v>
      </c>
      <c r="C15" s="72">
        <f>COUNTIF('29в_УПУ'!$U$3:$U$30,C12)</f>
        <v>0</v>
      </c>
      <c r="D15" s="72">
        <f>COUNTIF('29в_УПУ'!$U$3:$U$30,D12)</f>
        <v>5</v>
      </c>
      <c r="E15" s="72">
        <f>COUNTIF('29в_УПУ'!$U$3:$U$30,E12)</f>
        <v>13</v>
      </c>
      <c r="F15" s="72">
        <f>COUNTIF('29в_УПУ'!$U$3:$U$30,F12)</f>
        <v>5</v>
      </c>
      <c r="G15" s="72">
        <f>COUNTIF('29в_УПУ'!$U$3:$U$30,G12)</f>
        <v>2</v>
      </c>
      <c r="H15" s="72">
        <f>COUNTIF('29в_УПУ'!$U$3:$U$30,H12)</f>
        <v>0</v>
      </c>
      <c r="I15" s="72">
        <f>COUNTIF('29в_УПУ'!$U$3:$U$30,I12)</f>
        <v>3</v>
      </c>
      <c r="J15" s="72">
        <f>COUNTIF('29в_УПУ'!$U$3:$U$30,J12)</f>
        <v>0</v>
      </c>
      <c r="K15" s="72">
        <f>COUNTIF('29в_УПУ'!$U$3:$U$30,K12)</f>
        <v>0</v>
      </c>
      <c r="L15" s="72">
        <f>COUNTIF('29в_УПУ'!$U$3:$U$30,L12)</f>
        <v>0</v>
      </c>
      <c r="M15" s="72">
        <f>COUNTIF('29в_УПУ'!$U$3:$U$30,M12)</f>
        <v>0</v>
      </c>
      <c r="N15" s="72">
        <f>$A$15-SUM(C15:M15)</f>
        <v>0</v>
      </c>
      <c r="O15" s="238">
        <f>'29в_УПУ'!U31</f>
        <v>7.428571428571429</v>
      </c>
      <c r="P15" s="212">
        <f>SUM(C15:I15)/$A$15</f>
        <v>1</v>
      </c>
      <c r="Q15" s="214">
        <f>SUM(C15:F15)/$A$15</f>
        <v>0.8214285714285714</v>
      </c>
      <c r="R15" s="14"/>
      <c r="S15" s="14"/>
    </row>
    <row r="16" spans="1:19" ht="13.5" thickBot="1">
      <c r="A16" s="211"/>
      <c r="B16" s="147" t="s">
        <v>7</v>
      </c>
      <c r="C16" s="198">
        <f>COUNTIF('29в_УПУ'!$AE$3:$AE$30,C12)</f>
        <v>0</v>
      </c>
      <c r="D16" s="198">
        <f>COUNTIF('29в_УПУ'!$AE$3:$AE$30,D12)</f>
        <v>6</v>
      </c>
      <c r="E16" s="198">
        <f>COUNTIF('29в_УПУ'!$AE$3:$AE$30,E12)</f>
        <v>9</v>
      </c>
      <c r="F16" s="198">
        <f>COUNTIF('29в_УПУ'!$AE$3:$AE$30,F12)</f>
        <v>10</v>
      </c>
      <c r="G16" s="198">
        <f>COUNTIF('29в_УПУ'!$AE$3:$AE$30,G12)</f>
        <v>2</v>
      </c>
      <c r="H16" s="198">
        <f>COUNTIF('29в_УПУ'!$AE$3:$AE$30,H12)</f>
        <v>1</v>
      </c>
      <c r="I16" s="198">
        <f>COUNTIF('29в_УПУ'!$AE$3:$AE$30,I12)</f>
        <v>0</v>
      </c>
      <c r="J16" s="198">
        <f>COUNTIF('29в_УПУ'!$AE$3:$AE$30,J12)</f>
        <v>0</v>
      </c>
      <c r="K16" s="198">
        <f>COUNTIF('29в_УПУ'!$AE$3:$AE$30,K12)</f>
        <v>0</v>
      </c>
      <c r="L16" s="198">
        <f>COUNTIF('29в_УПУ'!$AE$3:$AE$30,L12)</f>
        <v>0</v>
      </c>
      <c r="M16" s="198">
        <f>COUNTIF('29в_УПУ'!$AE$3:$AE$30,M12)</f>
        <v>0</v>
      </c>
      <c r="N16" s="198">
        <f>$A$15-SUM(C16:M16)</f>
        <v>0</v>
      </c>
      <c r="O16" s="148">
        <f>'29в_УПУ'!AE31</f>
        <v>7.592592592592593</v>
      </c>
      <c r="P16" s="209">
        <f>SUM(C16:I16)/$A$15</f>
        <v>1</v>
      </c>
      <c r="Q16" s="183">
        <f>SUM(C16:F16)/$A$15</f>
        <v>0.8928571428571429</v>
      </c>
      <c r="R16" s="14"/>
      <c r="S16" s="14"/>
    </row>
    <row r="17" spans="1:17" ht="12.75">
      <c r="A17" s="206" t="s">
        <v>369</v>
      </c>
      <c r="B17" s="207" t="s">
        <v>1</v>
      </c>
      <c r="C17" s="19">
        <f>COUNTIF('30в-2_ПМС'!$W$3:$W$16,C12)</f>
        <v>4</v>
      </c>
      <c r="D17" s="19">
        <f>COUNTIF('30в-2_ПМС'!$W$3:$W$16,D12)</f>
        <v>4</v>
      </c>
      <c r="E17" s="19">
        <f>COUNTIF('30в-2_ПМС'!$W$3:$W$16,E12)</f>
        <v>5</v>
      </c>
      <c r="F17" s="19">
        <f>COUNTIF('30в-2_ПМС'!$W$3:$W$16,F12)</f>
        <v>0</v>
      </c>
      <c r="G17" s="19">
        <f>COUNTIF('30в-2_ПМС'!$W$3:$W$16,G12)</f>
        <v>0</v>
      </c>
      <c r="H17" s="19">
        <f>COUNTIF('30в-2_ПМС'!$W$3:$W$16,H12)</f>
        <v>0</v>
      </c>
      <c r="I17" s="19">
        <f>COUNTIF('30в-2_ПМС'!$W$3:$W$16,I12)</f>
        <v>1</v>
      </c>
      <c r="J17" s="19">
        <f>COUNTIF('30в-2_ПМС'!$W$3:$W$16,J12)</f>
        <v>0</v>
      </c>
      <c r="K17" s="19">
        <f>COUNTIF('30в-2_ПМС'!$W$3:$W$16,K12)</f>
        <v>0</v>
      </c>
      <c r="L17" s="19">
        <f>COUNTIF('30в-2_ПМС'!$W$3:$W$16,L12)</f>
        <v>0</v>
      </c>
      <c r="M17" s="19">
        <f>COUNTIF('30в-2_ПМС'!$W$3:$W$16,M12)</f>
        <v>0</v>
      </c>
      <c r="N17" s="19">
        <f>$A$18-SUM(C17:M17)</f>
        <v>0</v>
      </c>
      <c r="O17" s="139">
        <f>'30в-2_ПМС'!W17</f>
        <v>8.571428571428571</v>
      </c>
      <c r="P17" s="191">
        <f>SUM(C17:I17)/$A$18</f>
        <v>1</v>
      </c>
      <c r="Q17" s="192">
        <f>SUM(C17:F17)/$A$18</f>
        <v>0.9285714285714286</v>
      </c>
    </row>
    <row r="18" spans="1:17" ht="13.5" thickBot="1">
      <c r="A18" s="146">
        <f>'30в-2_ПМС'!B16</f>
        <v>14</v>
      </c>
      <c r="B18" s="147" t="s">
        <v>7</v>
      </c>
      <c r="C18" s="199">
        <f>COUNTIF('30в-2_ПМС'!$Z$3:$Z$16,C12)</f>
        <v>3</v>
      </c>
      <c r="D18" s="199">
        <f>COUNTIF('30в-2_ПМС'!$Z$3:$Z$16,D12)</f>
        <v>3</v>
      </c>
      <c r="E18" s="199">
        <f>COUNTIF('30в-2_ПМС'!$Z$3:$Z$16,E12)</f>
        <v>3</v>
      </c>
      <c r="F18" s="199">
        <f>COUNTIF('30в-2_ПМС'!$Z$3:$Z$16,F12)</f>
        <v>3</v>
      </c>
      <c r="G18" s="199">
        <f>COUNTIF('30в-2_ПМС'!$Z$3:$Z$16,G12)</f>
        <v>2</v>
      </c>
      <c r="H18" s="199">
        <f>COUNTIF('30в-2_ПМС'!$Z$3:$Z$16,H12)</f>
        <v>0</v>
      </c>
      <c r="I18" s="199">
        <f>COUNTIF('30в-2_ПМС'!$Z$3:$Z$16,I12)</f>
        <v>0</v>
      </c>
      <c r="J18" s="199">
        <f>COUNTIF('30в-2_ПМС'!$Z$3:$Z$16,J12)</f>
        <v>0</v>
      </c>
      <c r="K18" s="199">
        <f>COUNTIF('30в-2_ПМС'!$Z$3:$Z$16,K12)</f>
        <v>0</v>
      </c>
      <c r="L18" s="199">
        <f>COUNTIF('30в-2_ПМС'!$Z$3:$Z$16,L12)</f>
        <v>0</v>
      </c>
      <c r="M18" s="199">
        <f>COUNTIF('30в-2_ПМС'!$Z$3:$Z$16,M12)</f>
        <v>0</v>
      </c>
      <c r="N18" s="215">
        <f>$A$18-SUM(C18:M18)</f>
        <v>0</v>
      </c>
      <c r="O18" s="148">
        <f>'30в-2_ПМС'!Z17</f>
        <v>8.142857142857142</v>
      </c>
      <c r="P18" s="149">
        <f>SUM(C18:I18)/$A$18</f>
        <v>1</v>
      </c>
      <c r="Q18" s="150">
        <f>SUM(C18:F18)/$A$18</f>
        <v>0.8571428571428571</v>
      </c>
    </row>
    <row r="19" spans="1:17" ht="12.75">
      <c r="A19" s="140" t="s">
        <v>370</v>
      </c>
      <c r="B19" s="141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143"/>
      <c r="P19" s="144"/>
      <c r="Q19" s="145"/>
    </row>
    <row r="20" spans="1:17" ht="13.5" thickBot="1">
      <c r="A20" s="146">
        <f>'30в-2_САПР'!B16</f>
        <v>14</v>
      </c>
      <c r="B20" s="147" t="s">
        <v>7</v>
      </c>
      <c r="C20" s="199">
        <f>COUNTIF('30в-2_САПР'!$L$3:$L$16,C12)</f>
        <v>3</v>
      </c>
      <c r="D20" s="199">
        <f>COUNTIF('30в-2_САПР'!$L$3:$L$16,D12)</f>
        <v>2</v>
      </c>
      <c r="E20" s="199">
        <f>COUNTIF('30в-2_САПР'!$L$3:$L$16,E12)</f>
        <v>4</v>
      </c>
      <c r="F20" s="199">
        <f>COUNTIF('30в-2_САПР'!$L$3:$L$16,F12)</f>
        <v>4</v>
      </c>
      <c r="G20" s="199">
        <f>COUNTIF('30в-2_САПР'!$L$3:$L$16,G12)</f>
        <v>1</v>
      </c>
      <c r="H20" s="199">
        <f>COUNTIF('30в-2_САПР'!$L$3:$L$16,H12)</f>
        <v>0</v>
      </c>
      <c r="I20" s="199">
        <f>COUNTIF('30в-2_САПР'!$L$3:$L$16,I12)</f>
        <v>0</v>
      </c>
      <c r="J20" s="199">
        <f>COUNTIF('30в-2_САПР'!$L$3:$L$16,J12)</f>
        <v>0</v>
      </c>
      <c r="K20" s="199">
        <f>COUNTIF('30в-2_САПР'!$L$3:$L$16,K12)</f>
        <v>0</v>
      </c>
      <c r="L20" s="199">
        <f>COUNTIF('30в-2_САПР'!$L$3:$L$16,L12)</f>
        <v>0</v>
      </c>
      <c r="M20" s="199">
        <f>COUNTIF('30в-2_САПР'!$L$3:$L$16,M12)</f>
        <v>0</v>
      </c>
      <c r="N20" s="215">
        <f>$A$20-SUM(C20:M20)</f>
        <v>0</v>
      </c>
      <c r="O20" s="148">
        <f>'30в-2_САПР'!L17</f>
        <v>8.142857142857142</v>
      </c>
      <c r="P20" s="149">
        <f>SUM(C20:I20)/$A$20</f>
        <v>1</v>
      </c>
      <c r="Q20" s="150">
        <f>SUM(C20:F20)/$A$20</f>
        <v>0.9285714285714286</v>
      </c>
    </row>
    <row r="21" spans="1:17" ht="12.75">
      <c r="A21" s="140" t="s">
        <v>372</v>
      </c>
      <c r="B21" s="141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143"/>
      <c r="P21" s="144"/>
      <c r="Q21" s="145"/>
    </row>
    <row r="22" spans="1:17" ht="13.5" thickBot="1">
      <c r="A22" s="146">
        <f>'52ппа-1_ИТ'!B16</f>
        <v>14</v>
      </c>
      <c r="B22" s="147" t="s">
        <v>7</v>
      </c>
      <c r="C22" s="199">
        <f>COUNTIF('52ппа-1_ИТ'!$R$3:$R$16,C12)</f>
        <v>0</v>
      </c>
      <c r="D22" s="199">
        <f>COUNTIF('52ппа-1_ИТ'!$R$3:$R$16,D12)</f>
        <v>0</v>
      </c>
      <c r="E22" s="199">
        <f>COUNTIF('52ппа-1_ИТ'!$R$3:$R$16,E12)</f>
        <v>0</v>
      </c>
      <c r="F22" s="199">
        <f>COUNTIF('52ппа-1_ИТ'!$R$3:$R$16,F12)</f>
        <v>2</v>
      </c>
      <c r="G22" s="199">
        <f>COUNTIF('52ппа-1_ИТ'!$R$3:$R$16,G12)</f>
        <v>3</v>
      </c>
      <c r="H22" s="199">
        <f>COUNTIF('52ппа-1_ИТ'!$R$3:$R$16,H12)</f>
        <v>6</v>
      </c>
      <c r="I22" s="199">
        <f>COUNTIF('52ппа-1_ИТ'!$R$3:$R$16,I12)</f>
        <v>3</v>
      </c>
      <c r="J22" s="199">
        <f>COUNTIF('52ппа-1_ИТ'!$R$3:$R$16,J12)</f>
        <v>0</v>
      </c>
      <c r="K22" s="199">
        <f>COUNTIF('52ппа-1_ИТ'!$R$3:$R$16,K12)</f>
        <v>0</v>
      </c>
      <c r="L22" s="199">
        <f>COUNTIF('52ппа-1_ИТ'!$R$3:$R$16,L12)</f>
        <v>0</v>
      </c>
      <c r="M22" s="199">
        <f>COUNTIF('52ппа-1_ИТ'!$R$3:$R$16,M12)</f>
        <v>0</v>
      </c>
      <c r="N22" s="215">
        <f>$A$22-SUM(C22:M22)</f>
        <v>0</v>
      </c>
      <c r="O22" s="148">
        <f>'52ппа-1_ИТ'!R17</f>
        <v>5.285714285714286</v>
      </c>
      <c r="P22" s="149">
        <f>SUM(C22:I22)/$A$22</f>
        <v>1</v>
      </c>
      <c r="Q22" s="150">
        <f>SUM(C22:F22)/$A$22</f>
        <v>0.14285714285714285</v>
      </c>
    </row>
    <row r="23" spans="1:17" ht="12.75">
      <c r="A23" s="180" t="s">
        <v>376</v>
      </c>
      <c r="B23" s="142" t="s">
        <v>1</v>
      </c>
      <c r="C23" s="216">
        <f>COUNTIF('52ппа-1_Прогр'!$T$3:$T$16,C12)</f>
        <v>0</v>
      </c>
      <c r="D23" s="216">
        <f>COUNTIF('52ппа-1_Прогр'!$T$3:$T$16,D12)</f>
        <v>0</v>
      </c>
      <c r="E23" s="216">
        <f>COUNTIF('52ппа-1_Прогр'!$T$3:$T$16,E12)</f>
        <v>0</v>
      </c>
      <c r="F23" s="216">
        <f>COUNTIF('52ппа-1_Прогр'!$T$3:$T$16,F12)</f>
        <v>2</v>
      </c>
      <c r="G23" s="216">
        <f>COUNTIF('52ппа-1_Прогр'!$T$3:$T$16,G12)</f>
        <v>0</v>
      </c>
      <c r="H23" s="216">
        <f>COUNTIF('52ппа-1_Прогр'!$T$3:$T$16,H12)</f>
        <v>5</v>
      </c>
      <c r="I23" s="216">
        <f>COUNTIF('52ппа-1_Прогр'!$T$3:$T$16,I12)</f>
        <v>7</v>
      </c>
      <c r="J23" s="216">
        <f>COUNTIF('52ппа-1_Прогр'!$T$3:$T$16,J12)</f>
        <v>0</v>
      </c>
      <c r="K23" s="216">
        <f>COUNTIF('52ппа-1_Прогр'!$T$3:$T$16,K12)</f>
        <v>0</v>
      </c>
      <c r="L23" s="216">
        <f>COUNTIF('52ппа-1_Прогр'!$T$3:$T$16,L12)</f>
        <v>0</v>
      </c>
      <c r="M23" s="216">
        <f>COUNTIF('52ппа-1_Прогр'!$T$3:$T$16,M12)</f>
        <v>0</v>
      </c>
      <c r="N23" s="216">
        <f>$A$24-SUM(C23:M23)</f>
        <v>0</v>
      </c>
      <c r="O23" s="143">
        <f>'52ппа-1_Прогр'!T17</f>
        <v>4.785714285714286</v>
      </c>
      <c r="P23" s="144">
        <f>SUM(C23:I23)/$A$24</f>
        <v>1</v>
      </c>
      <c r="Q23" s="145">
        <f>SUM(C23:F23)/$A$24</f>
        <v>0.14285714285714285</v>
      </c>
    </row>
    <row r="24" spans="1:17" ht="13.5" thickBot="1">
      <c r="A24" s="181">
        <f>'52ппа-1_Прогр'!B16</f>
        <v>14</v>
      </c>
      <c r="B24" s="147" t="s">
        <v>7</v>
      </c>
      <c r="C24" s="199">
        <f>COUNTIF('52ппа-1_Прогр'!$Y$3:$Y$16,C12)</f>
        <v>0</v>
      </c>
      <c r="D24" s="199">
        <f>COUNTIF('52ппа-1_Прогр'!$Y$3:$Y$16,D12)</f>
        <v>0</v>
      </c>
      <c r="E24" s="199">
        <f>COUNTIF('52ппа-1_Прогр'!$Y$3:$Y$16,E12)</f>
        <v>1</v>
      </c>
      <c r="F24" s="199">
        <f>COUNTIF('52ппа-1_Прогр'!$Y$3:$Y$16,F12)</f>
        <v>3</v>
      </c>
      <c r="G24" s="199">
        <f>COUNTIF('52ппа-1_Прогр'!$Y$3:$Y$16,G12)</f>
        <v>7</v>
      </c>
      <c r="H24" s="199">
        <f>COUNTIF('52ппа-1_Прогр'!$Y$3:$Y$16,H12)</f>
        <v>3</v>
      </c>
      <c r="I24" s="199">
        <f>COUNTIF('52ппа-1_Прогр'!$Y$3:$Y$16,I12)</f>
        <v>0</v>
      </c>
      <c r="J24" s="199">
        <f>COUNTIF('52ппа-1_Прогр'!$Y$3:$Y$16,J12)</f>
        <v>0</v>
      </c>
      <c r="K24" s="199">
        <f>COUNTIF('52ппа-1_Прогр'!$Y$3:$Y$16,K12)</f>
        <v>0</v>
      </c>
      <c r="L24" s="199">
        <f>COUNTIF('52ппа-1_Прогр'!$Y$3:$Y$16,L12)</f>
        <v>0</v>
      </c>
      <c r="M24" s="199">
        <f>COUNTIF('52ппа-1_Прогр'!$Y$3:$Y$16,M12)</f>
        <v>0</v>
      </c>
      <c r="N24" s="199">
        <f>$A$24-SUM(C24:M24)</f>
        <v>0</v>
      </c>
      <c r="O24" s="148">
        <f>'52ппа-1_Прогр'!Y17</f>
        <v>6.142857142857143</v>
      </c>
      <c r="P24" s="182">
        <f>SUM(C24:I24)/$A$24</f>
        <v>1</v>
      </c>
      <c r="Q24" s="183">
        <f>SUM(C24:F24)/$A$24</f>
        <v>0.2857142857142857</v>
      </c>
    </row>
    <row r="25" spans="1:17" ht="12.75">
      <c r="A25" s="140" t="s">
        <v>373</v>
      </c>
      <c r="B25" s="141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143"/>
      <c r="P25" s="144"/>
      <c r="Q25" s="145"/>
    </row>
    <row r="26" spans="1:17" ht="13.5" thickBot="1">
      <c r="A26" s="175">
        <f>'55ппу-1_ИТ'!B13</f>
        <v>11</v>
      </c>
      <c r="B26" s="178" t="s">
        <v>7</v>
      </c>
      <c r="C26" s="217">
        <f>COUNTIF('55ппу-1_ИТ'!$P$3:$P$13,C12)</f>
        <v>0</v>
      </c>
      <c r="D26" s="217">
        <f>COUNTIF('55ппу-1_ИТ'!$P$3:$P$13,D12)</f>
        <v>0</v>
      </c>
      <c r="E26" s="217">
        <f>COUNTIF('55ппу-1_ИТ'!$P$3:$P$13,E12)</f>
        <v>0</v>
      </c>
      <c r="F26" s="217">
        <f>COUNTIF('55ппу-1_ИТ'!$P$3:$P$13,F12)</f>
        <v>2</v>
      </c>
      <c r="G26" s="217">
        <f>COUNTIF('55ппу-1_ИТ'!$P$3:$P$13,G12)</f>
        <v>6</v>
      </c>
      <c r="H26" s="217">
        <f>COUNTIF('55ппу-1_ИТ'!$P$3:$P$13,H12)</f>
        <v>2</v>
      </c>
      <c r="I26" s="217">
        <f>COUNTIF('55ппу-1_ИТ'!$P$3:$P$13,I12)</f>
        <v>1</v>
      </c>
      <c r="J26" s="217">
        <f>COUNTIF('55ппу-1_ИТ'!$P$3:$P$13,J12)</f>
        <v>0</v>
      </c>
      <c r="K26" s="217">
        <f>COUNTIF('55ппу-1_ИТ'!$P$3:$P$13,K12)</f>
        <v>0</v>
      </c>
      <c r="L26" s="217">
        <f>COUNTIF('55ппу-1_ИТ'!$P$3:$P$13,L12)</f>
        <v>0</v>
      </c>
      <c r="M26" s="217">
        <f>COUNTIF('55ппу-1_ИТ'!$P$3:$P$13,M12)</f>
        <v>0</v>
      </c>
      <c r="N26" s="218">
        <f>$A$26-SUM(C26:M26)</f>
        <v>0</v>
      </c>
      <c r="O26" s="179">
        <f>'55ппу-1_ИТ'!P14</f>
        <v>5.818181818181818</v>
      </c>
      <c r="P26" s="176">
        <f>SUM(C26:I26)/$A$26</f>
        <v>1</v>
      </c>
      <c r="Q26" s="177">
        <f>SUM(C26:F26)/$A$26</f>
        <v>0.18181818181818182</v>
      </c>
    </row>
    <row r="27" spans="1:17" ht="12.75">
      <c r="A27" s="266" t="s">
        <v>374</v>
      </c>
      <c r="B27" s="141" t="s">
        <v>1</v>
      </c>
      <c r="C27" s="216">
        <f>COUNTIF('55ппу-1_Прогр'!$S$3:$S$13,C12)</f>
        <v>0</v>
      </c>
      <c r="D27" s="216">
        <f>COUNTIF('55ппу-1_Прогр'!$S$3:$S$13,D12)</f>
        <v>1</v>
      </c>
      <c r="E27" s="216">
        <f>COUNTIF('55ппу-1_Прогр'!$S$3:$S$13,E12)</f>
        <v>3</v>
      </c>
      <c r="F27" s="216">
        <f>COUNTIF('55ппу-1_Прогр'!$S$3:$S$13,F12)</f>
        <v>3</v>
      </c>
      <c r="G27" s="216">
        <f>COUNTIF('55ппу-1_Прогр'!$S$3:$S$13,G12)</f>
        <v>2</v>
      </c>
      <c r="H27" s="216">
        <f>COUNTIF('55ппу-1_Прогр'!$S$3:$S$13,H12)</f>
        <v>2</v>
      </c>
      <c r="I27" s="216">
        <f>COUNTIF('55ппу-1_Прогр'!$S$3:$S$13,I12)</f>
        <v>0</v>
      </c>
      <c r="J27" s="216">
        <f>COUNTIF('55ппу-1_Прогр'!$S$3:$S$13,J12)</f>
        <v>0</v>
      </c>
      <c r="K27" s="216">
        <f>COUNTIF('55ппу-1_Прогр'!$S$3:$S$13,K12)</f>
        <v>0</v>
      </c>
      <c r="L27" s="216">
        <f>COUNTIF('55ппу-1_Прогр'!$S$3:$S$13,L12)</f>
        <v>0</v>
      </c>
      <c r="M27" s="216">
        <f>COUNTIF('55ппу-1_Прогр'!$S$3:$S$13,M12)</f>
        <v>0</v>
      </c>
      <c r="N27" s="216">
        <f>$A$28-SUM(C27:M27)</f>
        <v>0</v>
      </c>
      <c r="O27" s="143">
        <f>'55ппу-1_Прогр'!S14</f>
        <v>6.909090909090909</v>
      </c>
      <c r="P27" s="144">
        <f>SUM(C27:I27)/$A$28</f>
        <v>1</v>
      </c>
      <c r="Q27" s="145">
        <f>SUM(C27:F27)/$A$28</f>
        <v>0.6363636363636364</v>
      </c>
    </row>
    <row r="28" spans="1:17" ht="13.5" thickBot="1">
      <c r="A28" s="181">
        <f>'55ппу-1_Прогр'!B13</f>
        <v>11</v>
      </c>
      <c r="B28" s="147" t="s">
        <v>7</v>
      </c>
      <c r="C28" s="199">
        <f>COUNTIF('55ппу-1_Прогр'!$V$3:$V$13,C12)</f>
        <v>0</v>
      </c>
      <c r="D28" s="199">
        <f>COUNTIF('55ппу-1_Прогр'!$V$3:$V$13,D12)</f>
        <v>0</v>
      </c>
      <c r="E28" s="199">
        <f>COUNTIF('55ппу-1_Прогр'!$V$3:$V$13,E12)</f>
        <v>1</v>
      </c>
      <c r="F28" s="199">
        <f>COUNTIF('55ппу-1_Прогр'!$V$3:$V$13,F12)</f>
        <v>5</v>
      </c>
      <c r="G28" s="199">
        <f>COUNTIF('55ппу-1_Прогр'!$V$3:$V$13,G12)</f>
        <v>3</v>
      </c>
      <c r="H28" s="199">
        <f>COUNTIF('55ппу-1_Прогр'!$V$3:$V$13,H12)</f>
        <v>2</v>
      </c>
      <c r="I28" s="199">
        <f>COUNTIF('55ппу-1_Прогр'!$V$3:$V$13,I12)</f>
        <v>0</v>
      </c>
      <c r="J28" s="199">
        <f>COUNTIF('55ппу-1_Прогр'!$V$3:$V$13,J12)</f>
        <v>0</v>
      </c>
      <c r="K28" s="199">
        <f>COUNTIF('55ппу-1_Прогр'!$V$3:$V$13,K12)</f>
        <v>0</v>
      </c>
      <c r="L28" s="199">
        <f>COUNTIF('55ппу-1_Прогр'!$V$3:$V$13,L12)</f>
        <v>0</v>
      </c>
      <c r="M28" s="199">
        <f>COUNTIF('55ппу-1_Прогр'!$V$3:$V$13,M12)</f>
        <v>0</v>
      </c>
      <c r="N28" s="199">
        <f>$A$28-SUM(C28:M28)</f>
        <v>0</v>
      </c>
      <c r="O28" s="148">
        <f>'55ппу-1_Прогр'!V14</f>
        <v>6.454545454545454</v>
      </c>
      <c r="P28" s="182">
        <f>SUM(C28:I28)/$A$28</f>
        <v>1</v>
      </c>
      <c r="Q28" s="183">
        <f>SUM(C28:F28)/$A$28</f>
        <v>0.5454545454545454</v>
      </c>
    </row>
    <row r="29" spans="1:17" ht="12.75">
      <c r="A29" s="206" t="s">
        <v>375</v>
      </c>
      <c r="B29" s="207" t="s">
        <v>129</v>
      </c>
      <c r="C29" s="19">
        <f>COUNTIF('50ппа-2_Прогр'!$AC$3:$AC$17,C12)</f>
        <v>0</v>
      </c>
      <c r="D29" s="19">
        <f>COUNTIF('50ппа-2_Прогр'!$AC$3:$AC$17,D12)</f>
        <v>4</v>
      </c>
      <c r="E29" s="19">
        <f>COUNTIF('50ппа-2_Прогр'!$AC$3:$AC$17,E12)</f>
        <v>2</v>
      </c>
      <c r="F29" s="19">
        <f>COUNTIF('50ппа-2_Прогр'!$AC$3:$AC$17,F12)</f>
        <v>0</v>
      </c>
      <c r="G29" s="19">
        <f>COUNTIF('50ппа-2_Прогр'!$AC$3:$AC$17,G12)</f>
        <v>0</v>
      </c>
      <c r="H29" s="19">
        <f>COUNTIF('50ппа-2_Прогр'!$AC$3:$AC$17,H12)</f>
        <v>2</v>
      </c>
      <c r="I29" s="19">
        <f>COUNTIF('50ппа-2_Прогр'!$AC$3:$AC$17,I12)</f>
        <v>7</v>
      </c>
      <c r="J29" s="19">
        <f>COUNTIF('50ппа-2_Прогр'!$AC$3:$AC$17,J12)</f>
        <v>0</v>
      </c>
      <c r="K29" s="19">
        <f>COUNTIF('50ппа-2_Прогр'!$AC$3:$AC$17,K12)</f>
        <v>0</v>
      </c>
      <c r="L29" s="19">
        <f>COUNTIF('50ппа-2_Прогр'!$AC$3:$AC$17,L12)</f>
        <v>0</v>
      </c>
      <c r="M29" s="19">
        <f>COUNTIF('50ппа-2_Прогр'!$AC$3:$AC$17,M12)</f>
        <v>0</v>
      </c>
      <c r="N29" s="19">
        <f>$A$30-SUM(C29:M29)</f>
        <v>0</v>
      </c>
      <c r="O29" s="139">
        <f>'50ппа-2_Прогр'!AC18</f>
        <v>6</v>
      </c>
      <c r="P29" s="191">
        <f>SUM(C29:I29)/$A$30</f>
        <v>1</v>
      </c>
      <c r="Q29" s="192">
        <f>SUM(C29:F29)/$A$30</f>
        <v>0.4</v>
      </c>
    </row>
    <row r="30" spans="1:17" ht="13.5" thickBot="1">
      <c r="A30" s="146">
        <f>'50ппа-2_Прогр'!B17</f>
        <v>15</v>
      </c>
      <c r="B30" s="147" t="s">
        <v>7</v>
      </c>
      <c r="C30" s="199">
        <f>COUNTIF('50ппа-2_Прогр'!$AE$3:$AE$17,C12)</f>
        <v>0</v>
      </c>
      <c r="D30" s="199">
        <f>COUNTIF('50ппа-2_Прогр'!$AE$3:$AE$17,D12)</f>
        <v>4</v>
      </c>
      <c r="E30" s="199">
        <f>COUNTIF('50ппа-2_Прогр'!$AE$3:$AE$17,E12)</f>
        <v>4</v>
      </c>
      <c r="F30" s="199">
        <f>COUNTIF('50ппа-2_Прогр'!$AE$3:$AE$17,F12)</f>
        <v>5</v>
      </c>
      <c r="G30" s="199">
        <f>COUNTIF('50ппа-2_Прогр'!$AE$3:$AE$17,G12)</f>
        <v>1</v>
      </c>
      <c r="H30" s="199">
        <f>COUNTIF('50ппа-2_Прогр'!$AE$3:$AE$17,H12)</f>
        <v>1</v>
      </c>
      <c r="I30" s="199">
        <f>COUNTIF('50ппа-2_Прогр'!$AE$3:$AE$17,I12)</f>
        <v>0</v>
      </c>
      <c r="J30" s="199">
        <f>COUNTIF('50ппа-2_Прогр'!$AE$3:$AE$17,J12)</f>
        <v>0</v>
      </c>
      <c r="K30" s="199">
        <f>COUNTIF('50ппа-2_Прогр'!$AE$3:$AE$17,K12)</f>
        <v>0</v>
      </c>
      <c r="L30" s="199">
        <f>COUNTIF('50ппа-2_Прогр'!$AE$3:$AE$17,L12)</f>
        <v>0</v>
      </c>
      <c r="M30" s="199">
        <f>COUNTIF('50ппа-2_Прогр'!$AE$3:$AE$17,M12)</f>
        <v>0</v>
      </c>
      <c r="N30" s="215">
        <f>$A$30-SUM(C30:M30)</f>
        <v>0</v>
      </c>
      <c r="O30" s="148">
        <f>'50ппа-2_Прогр'!AE18</f>
        <v>7.6</v>
      </c>
      <c r="P30" s="182">
        <f>SUM(C30:I30)/$A$30</f>
        <v>1</v>
      </c>
      <c r="Q30" s="183">
        <f>SUM(C30:F30)/$A$30</f>
        <v>0.8666666666666667</v>
      </c>
    </row>
    <row r="31" spans="1:17" ht="12.75">
      <c r="A31" s="180" t="s">
        <v>377</v>
      </c>
      <c r="B31" s="142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143"/>
      <c r="P31" s="144"/>
      <c r="Q31" s="145"/>
    </row>
    <row r="32" spans="1:17" ht="13.5" thickBot="1">
      <c r="A32" s="181">
        <f>'218т-2_ИТ'!B14</f>
        <v>12</v>
      </c>
      <c r="B32" s="147" t="s">
        <v>7</v>
      </c>
      <c r="C32" s="199">
        <f>COUNTIF('218т-2_ИТ'!$V$3:$V$14,C12)</f>
        <v>0</v>
      </c>
      <c r="D32" s="199">
        <f>COUNTIF('218т-2_ИТ'!$V$3:$V$14,D12)</f>
        <v>0</v>
      </c>
      <c r="E32" s="199">
        <f>COUNTIF('218т-2_ИТ'!$V$3:$V$14,E12)</f>
        <v>3</v>
      </c>
      <c r="F32" s="199">
        <f>COUNTIF('218т-2_ИТ'!$V$3:$V$14,F12)</f>
        <v>5</v>
      </c>
      <c r="G32" s="199">
        <f>COUNTIF('218т-2_ИТ'!$V$3:$V$14,G12)</f>
        <v>4</v>
      </c>
      <c r="H32" s="199">
        <f>COUNTIF('218т-2_ИТ'!$V$3:$V$14,H12)</f>
        <v>0</v>
      </c>
      <c r="I32" s="199">
        <f>COUNTIF('218т-2_ИТ'!$V$3:$V$14,I12)</f>
        <v>0</v>
      </c>
      <c r="J32" s="199">
        <f>COUNTIF('218т-2_ИТ'!$V$3:$V$14,J12)</f>
        <v>0</v>
      </c>
      <c r="K32" s="199">
        <f>COUNTIF('218т-2_ИТ'!$V$3:$V$14,K12)</f>
        <v>0</v>
      </c>
      <c r="L32" s="199">
        <f>COUNTIF('218т-2_ИТ'!$V$3:$V$14,L12)</f>
        <v>0</v>
      </c>
      <c r="M32" s="199">
        <f>COUNTIF('218т-2_ИТ'!$V$3:$V$14,M12)</f>
        <v>0</v>
      </c>
      <c r="N32" s="199">
        <f>$A$32-SUM(C32:M32)</f>
        <v>0</v>
      </c>
      <c r="O32" s="148">
        <f>'218т-2_ИТ'!V15</f>
        <v>6.916666666666667</v>
      </c>
      <c r="P32" s="182">
        <f>SUM(C32:I32)/$A$32</f>
        <v>1</v>
      </c>
      <c r="Q32" s="183">
        <f>SUM(C32:F32)/$A$32</f>
        <v>0.6666666666666666</v>
      </c>
    </row>
    <row r="33" spans="1:17" ht="12.75">
      <c r="A33" s="180" t="s">
        <v>378</v>
      </c>
      <c r="B33" s="142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143"/>
      <c r="P33" s="144"/>
      <c r="Q33" s="145"/>
    </row>
    <row r="34" spans="1:17" ht="13.5" thickBot="1">
      <c r="A34" s="181">
        <f>'219т-2_ИТ'!B15</f>
        <v>13</v>
      </c>
      <c r="B34" s="147" t="s">
        <v>7</v>
      </c>
      <c r="C34" s="199">
        <f>COUNTIF('219т-2_ИТ'!$U$3:$U$15,C12)</f>
        <v>0</v>
      </c>
      <c r="D34" s="199">
        <f>COUNTIF('219т-2_ИТ'!$U$3:$U$15,D12)</f>
        <v>1</v>
      </c>
      <c r="E34" s="199">
        <f>COUNTIF('219т-2_ИТ'!$U$3:$U$15,E12)</f>
        <v>4</v>
      </c>
      <c r="F34" s="199">
        <f>COUNTIF('219т-2_ИТ'!$U$3:$U$15,F12)</f>
        <v>7</v>
      </c>
      <c r="G34" s="199">
        <f>COUNTIF('219т-2_ИТ'!$U$3:$U$15,G12)</f>
        <v>1</v>
      </c>
      <c r="H34" s="199">
        <f>COUNTIF('219т-2_ИТ'!$U$3:$U$15,H12)</f>
        <v>0</v>
      </c>
      <c r="I34" s="199">
        <f>COUNTIF('219т-2_ИТ'!$U$3:$U$15,I12)</f>
        <v>0</v>
      </c>
      <c r="J34" s="199">
        <f>COUNTIF('219т-2_ИТ'!$U$3:$U$15,J12)</f>
        <v>0</v>
      </c>
      <c r="K34" s="199">
        <f>COUNTIF('219т-2_ИТ'!$U$3:$U$15,K12)</f>
        <v>0</v>
      </c>
      <c r="L34" s="199">
        <f>COUNTIF('219т-2_ИТ'!$U$3:$U$15,L12)</f>
        <v>0</v>
      </c>
      <c r="M34" s="199">
        <f>COUNTIF('219т-2_ИТ'!$U$3:$U$15,M12)</f>
        <v>0</v>
      </c>
      <c r="N34" s="199">
        <f>$A$34-SUM(C34:M34)</f>
        <v>0</v>
      </c>
      <c r="O34" s="148">
        <f>'219т-2_ИТ'!U16</f>
        <v>7.384615384615385</v>
      </c>
      <c r="P34" s="182">
        <f>SUM(C34:I34)/$A$34</f>
        <v>1</v>
      </c>
      <c r="Q34" s="183">
        <f>SUM(C34:F34)/$A$34</f>
        <v>0.9230769230769231</v>
      </c>
    </row>
    <row r="35" spans="1:17" ht="12.75">
      <c r="A35" s="32" t="s">
        <v>20</v>
      </c>
      <c r="B35" s="23">
        <f>SUM(A15:A34)</f>
        <v>146</v>
      </c>
      <c r="C35" s="23">
        <f>SUM(C18,C16,C20,C22,C26,C28,C30,C24,C34,C32)</f>
        <v>6</v>
      </c>
      <c r="D35" s="23">
        <f aca="true" t="shared" si="0" ref="D35:M35">SUM(D18,D16,D20,D22,D26,D28,D30,D24,D34,D32)</f>
        <v>16</v>
      </c>
      <c r="E35" s="23">
        <f t="shared" si="0"/>
        <v>29</v>
      </c>
      <c r="F35" s="23">
        <f t="shared" si="0"/>
        <v>46</v>
      </c>
      <c r="G35" s="23">
        <f t="shared" si="0"/>
        <v>30</v>
      </c>
      <c r="H35" s="23">
        <f t="shared" si="0"/>
        <v>15</v>
      </c>
      <c r="I35" s="23">
        <f t="shared" si="0"/>
        <v>4</v>
      </c>
      <c r="J35" s="23">
        <f t="shared" si="0"/>
        <v>0</v>
      </c>
      <c r="K35" s="23">
        <f t="shared" si="0"/>
        <v>0</v>
      </c>
      <c r="L35" s="23">
        <f t="shared" si="0"/>
        <v>0</v>
      </c>
      <c r="M35" s="23">
        <f t="shared" si="0"/>
        <v>0</v>
      </c>
      <c r="N35" s="23">
        <f>$B$35-SUM(C35:M35)</f>
        <v>0</v>
      </c>
      <c r="O35" s="139">
        <f>AVERAGE(O18,O16,O20,O22,O26,O28,O30,O24,O34,O32)</f>
        <v>6.948088763088764</v>
      </c>
      <c r="P35" s="26">
        <f>SUM(C35:I35)/$B$35</f>
        <v>1</v>
      </c>
      <c r="Q35" s="26">
        <f>SUM(C35:F35)/$B$35</f>
        <v>0.6643835616438356</v>
      </c>
    </row>
    <row r="36" ht="12.75">
      <c r="O36" s="244"/>
    </row>
    <row r="37" spans="1:15" ht="12.75">
      <c r="A37" s="20" t="s">
        <v>14</v>
      </c>
      <c r="B37" s="21">
        <f ca="1">TODAY()</f>
        <v>43868</v>
      </c>
      <c r="N37" s="20" t="s">
        <v>15</v>
      </c>
      <c r="O37" s="15" t="s">
        <v>16</v>
      </c>
    </row>
    <row r="39" spans="3:13" ht="12.75">
      <c r="C39" s="407" t="s">
        <v>25</v>
      </c>
      <c r="D39" s="407"/>
      <c r="J39" s="407" t="s">
        <v>27</v>
      </c>
      <c r="K39" s="407"/>
      <c r="L39" s="52"/>
      <c r="M39" s="52"/>
    </row>
    <row r="40" spans="1:15" ht="12.75">
      <c r="A40" s="1" t="s">
        <v>37</v>
      </c>
      <c r="B40" s="51">
        <f>C35+D35</f>
        <v>22</v>
      </c>
      <c r="C40" s="12" t="s">
        <v>24</v>
      </c>
      <c r="D40" s="411" t="s">
        <v>23</v>
      </c>
      <c r="E40" s="411"/>
      <c r="F40" s="411" t="s">
        <v>26</v>
      </c>
      <c r="G40" s="411"/>
      <c r="H40" s="411"/>
      <c r="J40" s="12" t="s">
        <v>24</v>
      </c>
      <c r="K40" s="420" t="s">
        <v>23</v>
      </c>
      <c r="L40" s="421"/>
      <c r="M40" s="411" t="s">
        <v>26</v>
      </c>
      <c r="N40" s="411"/>
      <c r="O40" s="411"/>
    </row>
    <row r="41" spans="1:15" ht="12.75">
      <c r="A41" s="1" t="s">
        <v>38</v>
      </c>
      <c r="B41" s="51">
        <f>E35+F35</f>
        <v>75</v>
      </c>
      <c r="C41" s="37">
        <f>MAX('29в_УПУ'!AD3:AD30)</f>
        <v>8.6</v>
      </c>
      <c r="D41" s="408" t="str">
        <f>A14</f>
        <v>29в УПУ</v>
      </c>
      <c r="E41" s="410"/>
      <c r="F41" s="408" t="str">
        <f>VLOOKUP(C41,'29в_УПУ'!A3:C30,3,0)</f>
        <v>Ващило Сергей</v>
      </c>
      <c r="G41" s="409"/>
      <c r="H41" s="410"/>
      <c r="J41" s="43">
        <f>MIN('29в_УПУ'!AD3:AD30)</f>
        <v>5.1</v>
      </c>
      <c r="K41" s="49" t="str">
        <f>D41</f>
        <v>29в УПУ</v>
      </c>
      <c r="L41" s="73"/>
      <c r="M41" s="416" t="str">
        <f>VLOOKUP(J41,'29в_УПУ'!A3:C30,3,0)</f>
        <v>Абрамчук Ярослав</v>
      </c>
      <c r="N41" s="416"/>
      <c r="O41" s="416"/>
    </row>
    <row r="42" spans="1:15" ht="12.75">
      <c r="A42" s="1" t="s">
        <v>39</v>
      </c>
      <c r="B42" s="51">
        <f>SUM(G35:I35)</f>
        <v>49</v>
      </c>
      <c r="C42" s="37">
        <f>MAX('30в-2_ПМС'!Y3:Y16)</f>
        <v>9.416666666666666</v>
      </c>
      <c r="D42" s="412" t="str">
        <f>A17</f>
        <v>30в-2 ПМС</v>
      </c>
      <c r="E42" s="412"/>
      <c r="F42" s="408" t="str">
        <f>VLOOKUP(C42,'30в-2_ПМС'!A3:C16,3,0)</f>
        <v>Пуйдак Дмитрий</v>
      </c>
      <c r="G42" s="409"/>
      <c r="H42" s="410"/>
      <c r="J42" s="43">
        <f>MIN('30в-2_ПМС'!Y3:Y16)</f>
        <v>6.142857142857143</v>
      </c>
      <c r="K42" s="49" t="str">
        <f>D42</f>
        <v>30в-2 ПМС</v>
      </c>
      <c r="L42" s="73"/>
      <c r="M42" s="416" t="str">
        <f>VLOOKUP(J42,'30в-2_ПМС'!A3:C16,3,0)</f>
        <v>Тихонов Владислав</v>
      </c>
      <c r="N42" s="416"/>
      <c r="O42" s="416"/>
    </row>
    <row r="43" spans="1:15" ht="12.75">
      <c r="A43" s="1" t="s">
        <v>40</v>
      </c>
      <c r="B43" s="51">
        <f>SUM(J35:M35)</f>
        <v>0</v>
      </c>
      <c r="C43" s="37">
        <f>MAX('30в-2_САПР'!K3:K16)</f>
        <v>9.666666666666666</v>
      </c>
      <c r="D43" s="412" t="str">
        <f>A19</f>
        <v>30в-2 САПР</v>
      </c>
      <c r="E43" s="412"/>
      <c r="F43" s="408" t="str">
        <f>VLOOKUP(C43,'30в-2_САПР'!A3:C16,3,0)</f>
        <v>Чапля Дмитрий</v>
      </c>
      <c r="G43" s="409"/>
      <c r="H43" s="410"/>
      <c r="J43" s="43">
        <f>MIN('30в-2_САПР'!K3:K16)</f>
        <v>5.666666666666667</v>
      </c>
      <c r="K43" s="49" t="str">
        <f aca="true" t="shared" si="1" ref="K43:K50">D43</f>
        <v>30в-2 САПР</v>
      </c>
      <c r="L43" s="73"/>
      <c r="M43" s="416" t="str">
        <f>VLOOKUP(J43,'30в-2_САПР'!A3:C16,3,0)</f>
        <v>Трапило Руслан</v>
      </c>
      <c r="N43" s="416"/>
      <c r="O43" s="416"/>
    </row>
    <row r="44" spans="1:15" ht="12.75">
      <c r="A44" s="1" t="s">
        <v>41</v>
      </c>
      <c r="B44" s="51">
        <f>N35</f>
        <v>0</v>
      </c>
      <c r="C44" s="37">
        <f>MAX('52ппа-1_ИТ'!Q3:Q16)</f>
        <v>7.25</v>
      </c>
      <c r="D44" s="408" t="str">
        <f>A21</f>
        <v>52ппа-1 ИТ</v>
      </c>
      <c r="E44" s="410"/>
      <c r="F44" s="408" t="str">
        <f>VLOOKUP(C44,'52ппа-1_ИТ'!A3:C16,3,0)</f>
        <v>Березовский Максим</v>
      </c>
      <c r="G44" s="409"/>
      <c r="H44" s="410"/>
      <c r="J44" s="43">
        <f>MIN('52ппа-1_ИТ'!Q3:Q16)</f>
        <v>3.4</v>
      </c>
      <c r="K44" s="49" t="str">
        <f t="shared" si="1"/>
        <v>52ппа-1 ИТ</v>
      </c>
      <c r="L44" s="73"/>
      <c r="M44" s="416" t="str">
        <f>VLOOKUP(J44,'52ппа-1_ИТ'!A3:C16,3,0)</f>
        <v>Александрович Максимилиан</v>
      </c>
      <c r="N44" s="416"/>
      <c r="O44" s="416"/>
    </row>
    <row r="45" spans="3:15" ht="12.75">
      <c r="C45" s="37">
        <f>MAX('55ппу-1_ИТ'!O3:O13)</f>
        <v>6.666666666666667</v>
      </c>
      <c r="D45" s="408" t="str">
        <f>A25</f>
        <v>55ппу-1 ИТ</v>
      </c>
      <c r="E45" s="410"/>
      <c r="F45" s="408" t="str">
        <f>VLOOKUP(C45,'55ппу-1_ИТ'!A3:C13,3,0)</f>
        <v>Войтукевич Андрей</v>
      </c>
      <c r="G45" s="409"/>
      <c r="H45" s="410"/>
      <c r="J45" s="43">
        <f>MIN('55ппу-1_ИТ'!O3:O13)</f>
        <v>4</v>
      </c>
      <c r="K45" s="49" t="str">
        <f>D45</f>
        <v>55ппу-1 ИТ</v>
      </c>
      <c r="L45" s="73"/>
      <c r="M45" s="416" t="str">
        <f>VLOOKUP(J45,'55ппу-1_ИТ'!A3:C13,3,0)</f>
        <v>Лейко Максим</v>
      </c>
      <c r="N45" s="416"/>
      <c r="O45" s="416"/>
    </row>
    <row r="46" spans="3:15" ht="12.75">
      <c r="C46" s="37">
        <f>MAX('55ппу-1_Прогр'!U3:U13)</f>
        <v>7.3</v>
      </c>
      <c r="D46" s="49" t="str">
        <f>A27</f>
        <v>55ппу-1 Прогр.</v>
      </c>
      <c r="E46" s="50"/>
      <c r="F46" s="408" t="str">
        <f>VLOOKUP(C46,'55ппу-1_Прогр'!A3:C13,3,0)</f>
        <v>Кухарчик Андрей</v>
      </c>
      <c r="G46" s="409"/>
      <c r="H46" s="410"/>
      <c r="J46" s="43">
        <f>MIN('55ппу-1_Прогр'!U3:U13)</f>
        <v>5.083333333333333</v>
      </c>
      <c r="K46" s="49" t="str">
        <f>D46</f>
        <v>55ппу-1 Прогр.</v>
      </c>
      <c r="L46" s="73"/>
      <c r="M46" s="416" t="str">
        <f>VLOOKUP(J46,'55ппу-1_Прогр'!A3:C13,3,0)</f>
        <v>Жуковский Ярослав</v>
      </c>
      <c r="N46" s="416"/>
      <c r="O46" s="416"/>
    </row>
    <row r="47" spans="3:15" ht="12.75">
      <c r="C47" s="37">
        <f>MAX('50ппа-2_Прогр'!AD3:AD17)</f>
        <v>9</v>
      </c>
      <c r="D47" s="408" t="str">
        <f>A29</f>
        <v>50ппа-2 Прогр.</v>
      </c>
      <c r="E47" s="410"/>
      <c r="F47" s="408" t="str">
        <f>VLOOKUP(C47,'50ппа-2_Прогр'!A3:C17,3,0)</f>
        <v>Кожухайло Кирилл</v>
      </c>
      <c r="G47" s="409"/>
      <c r="H47" s="410"/>
      <c r="J47" s="43">
        <f>MIN('50ппа-2_Прогр'!AD3:AD17)</f>
        <v>5.173913043478261</v>
      </c>
      <c r="K47" s="49" t="str">
        <f t="shared" si="1"/>
        <v>50ппа-2 Прогр.</v>
      </c>
      <c r="L47" s="73"/>
      <c r="M47" s="416" t="str">
        <f>VLOOKUP(J47,'50ппа-2_Прогр'!A3:C17,3,0)</f>
        <v>Климук Иван</v>
      </c>
      <c r="N47" s="416"/>
      <c r="O47" s="416"/>
    </row>
    <row r="48" spans="3:15" ht="12.75">
      <c r="C48" s="37">
        <f>MAX('52ппа-1_Прогр'!X3:X16)</f>
        <v>7.2727272727272725</v>
      </c>
      <c r="D48" s="412" t="str">
        <f>A23</f>
        <v>52ппу-1 Прогр.</v>
      </c>
      <c r="E48" s="412"/>
      <c r="F48" s="408" t="str">
        <f>VLOOKUP(C48,'52ппа-1_Прогр'!A3:C16,3,0)</f>
        <v>Велента Артем</v>
      </c>
      <c r="G48" s="409"/>
      <c r="H48" s="410"/>
      <c r="J48" s="43">
        <f>MIN('52ппа-1_Прогр'!X3:X16)</f>
        <v>4.5</v>
      </c>
      <c r="K48" s="49" t="str">
        <f t="shared" si="1"/>
        <v>52ппу-1 Прогр.</v>
      </c>
      <c r="L48" s="73"/>
      <c r="M48" s="416" t="str">
        <f>VLOOKUP(J48,'52ппа-1_Прогр'!A3:C16,3,0)</f>
        <v>Кветень Виталий</v>
      </c>
      <c r="N48" s="416"/>
      <c r="O48" s="416"/>
    </row>
    <row r="49" spans="3:15" ht="12.75">
      <c r="C49" s="37">
        <f>MAX('218т-2_ИТ'!U3:U14)</f>
        <v>7.666666666666667</v>
      </c>
      <c r="D49" s="408" t="str">
        <f>A31</f>
        <v>218т-2 ИТ</v>
      </c>
      <c r="E49" s="410"/>
      <c r="F49" s="408" t="str">
        <f>VLOOKUP(C49,'218т-2_ИТ'!A3:C14,3,0)</f>
        <v>Шпак Павел</v>
      </c>
      <c r="G49" s="409"/>
      <c r="H49" s="410"/>
      <c r="J49" s="43">
        <f>MIN('218т-2_ИТ'!U3:U14)</f>
        <v>5.833333333333333</v>
      </c>
      <c r="K49" s="49" t="str">
        <f>D49</f>
        <v>218т-2 ИТ</v>
      </c>
      <c r="L49" s="73"/>
      <c r="M49" s="416" t="str">
        <f>VLOOKUP(J49,'218т-2_ИТ'!A3:C14,3,0)</f>
        <v>Сурконт Евгений</v>
      </c>
      <c r="N49" s="416"/>
      <c r="O49" s="416"/>
    </row>
    <row r="50" spans="3:15" ht="12.75">
      <c r="C50" s="37">
        <f>MAX('219т-2_ИТ'!T3:T15)</f>
        <v>8.333333333333334</v>
      </c>
      <c r="D50" s="408" t="str">
        <f>A33</f>
        <v>219т-2 ИТ</v>
      </c>
      <c r="E50" s="410"/>
      <c r="F50" s="408" t="str">
        <f>VLOOKUP(C50,'219т-2_ИТ'!A3:C15,3,0)</f>
        <v>Ринкевич Игорь</v>
      </c>
      <c r="G50" s="409"/>
      <c r="H50" s="410"/>
      <c r="J50" s="43">
        <f>MIN('219т-2_ИТ'!T3:T15)</f>
        <v>5.666666666666667</v>
      </c>
      <c r="K50" s="49" t="str">
        <f t="shared" si="1"/>
        <v>219т-2 ИТ</v>
      </c>
      <c r="L50" s="73"/>
      <c r="M50" s="416" t="str">
        <f>VLOOKUP(J50,'219т-2_ИТ'!A3:C15,3,0)</f>
        <v>Урбанович Даниил</v>
      </c>
      <c r="N50" s="416"/>
      <c r="O50" s="416"/>
    </row>
    <row r="51" spans="2:18" ht="12.75">
      <c r="B51" s="38" t="s">
        <v>28</v>
      </c>
      <c r="C51" s="42">
        <f>MAX(C42:C50)</f>
        <v>9.666666666666666</v>
      </c>
      <c r="D51" s="422" t="str">
        <f>VLOOKUP(C51,C42:E50,2,0)</f>
        <v>30в-2 САПР</v>
      </c>
      <c r="E51" s="423"/>
      <c r="F51" s="39" t="str">
        <f>VLOOKUP(C51,C42:H50,4,0)</f>
        <v>Чапля Дмитрий</v>
      </c>
      <c r="G51" s="40"/>
      <c r="H51" s="41"/>
      <c r="J51" s="44">
        <f>MIN(J42:J50)</f>
        <v>3.4</v>
      </c>
      <c r="K51" s="424" t="str">
        <f>VLOOKUP(J51,J42:L50,2,0)</f>
        <v>52ппа-1 ИТ</v>
      </c>
      <c r="L51" s="425"/>
      <c r="M51" s="426" t="str">
        <f>VLOOKUP(J51,J42:M50,4,0)</f>
        <v>Александрович Максимилиан</v>
      </c>
      <c r="N51" s="426"/>
      <c r="O51" s="426"/>
      <c r="P51" s="45" t="s">
        <v>29</v>
      </c>
      <c r="R51" s="29"/>
    </row>
  </sheetData>
  <sheetProtection/>
  <mergeCells count="45">
    <mergeCell ref="F46:H46"/>
    <mergeCell ref="M46:O46"/>
    <mergeCell ref="M44:O44"/>
    <mergeCell ref="K51:L51"/>
    <mergeCell ref="M49:O49"/>
    <mergeCell ref="M45:O45"/>
    <mergeCell ref="M51:O51"/>
    <mergeCell ref="M47:O47"/>
    <mergeCell ref="M48:O48"/>
    <mergeCell ref="M50:O50"/>
    <mergeCell ref="D48:E48"/>
    <mergeCell ref="F48:H48"/>
    <mergeCell ref="D50:E50"/>
    <mergeCell ref="D51:E51"/>
    <mergeCell ref="D49:E49"/>
    <mergeCell ref="F49:H49"/>
    <mergeCell ref="F50:H50"/>
    <mergeCell ref="D44:E44"/>
    <mergeCell ref="F47:H47"/>
    <mergeCell ref="F40:H40"/>
    <mergeCell ref="F42:H42"/>
    <mergeCell ref="F43:H43"/>
    <mergeCell ref="D47:E47"/>
    <mergeCell ref="F44:H44"/>
    <mergeCell ref="D43:E43"/>
    <mergeCell ref="F45:H45"/>
    <mergeCell ref="D45:E45"/>
    <mergeCell ref="M43:O43"/>
    <mergeCell ref="A5:D5"/>
    <mergeCell ref="A7:D7"/>
    <mergeCell ref="A8:D8"/>
    <mergeCell ref="A10:D10"/>
    <mergeCell ref="C39:D39"/>
    <mergeCell ref="K40:L40"/>
    <mergeCell ref="M40:O40"/>
    <mergeCell ref="M42:O42"/>
    <mergeCell ref="M41:O41"/>
    <mergeCell ref="E5:J5"/>
    <mergeCell ref="F41:H41"/>
    <mergeCell ref="D40:E40"/>
    <mergeCell ref="D42:E42"/>
    <mergeCell ref="D41:E41"/>
    <mergeCell ref="J39:K39"/>
    <mergeCell ref="A9:D9"/>
    <mergeCell ref="A6:D6"/>
  </mergeCells>
  <printOptions/>
  <pageMargins left="0.74" right="0.1968503937007874" top="0.8" bottom="0.43" header="0.31496062992125984" footer="0.31496062992125984"/>
  <pageSetup fitToHeight="1" fitToWidth="1" horizontalDpi="300" verticalDpi="300" orientation="landscape" scale="83" r:id="rId1"/>
  <ignoredErrors>
    <ignoredError sqref="N2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B7">
      <selection activeCell="K43" sqref="K43"/>
    </sheetView>
  </sheetViews>
  <sheetFormatPr defaultColWidth="9.00390625" defaultRowHeight="12.75"/>
  <cols>
    <col min="3" max="3" width="11.625" style="0" customWidth="1"/>
  </cols>
  <sheetData>
    <row r="1" ht="12.75">
      <c r="A1" s="5" t="s">
        <v>42</v>
      </c>
    </row>
    <row r="44" spans="1:3" ht="12.75">
      <c r="A44" s="12" t="s">
        <v>7</v>
      </c>
      <c r="B44" s="12" t="s">
        <v>24</v>
      </c>
      <c r="C44" s="12" t="s">
        <v>43</v>
      </c>
    </row>
    <row r="45" spans="1:3" ht="12.75">
      <c r="A45" s="1" t="s">
        <v>47</v>
      </c>
      <c r="B45" s="43">
        <v>6.59</v>
      </c>
      <c r="C45" s="46">
        <v>0.54</v>
      </c>
    </row>
    <row r="46" spans="1:3" ht="12.75">
      <c r="A46" s="1" t="s">
        <v>48</v>
      </c>
      <c r="B46" s="43">
        <v>7.21</v>
      </c>
      <c r="C46" s="46">
        <v>0.68</v>
      </c>
    </row>
    <row r="47" spans="1:3" ht="12.75">
      <c r="A47" s="1" t="s">
        <v>49</v>
      </c>
      <c r="B47" s="43">
        <v>7.03</v>
      </c>
      <c r="C47" s="46">
        <v>0.66</v>
      </c>
    </row>
    <row r="48" spans="1:3" ht="12.75">
      <c r="A48" s="1" t="s">
        <v>50</v>
      </c>
      <c r="B48" s="43">
        <v>6.95</v>
      </c>
      <c r="C48" s="46">
        <v>0.6</v>
      </c>
    </row>
    <row r="49" spans="1:3" ht="12.75">
      <c r="A49" s="1" t="s">
        <v>51</v>
      </c>
      <c r="B49" s="43">
        <v>7.42</v>
      </c>
      <c r="C49" s="46">
        <v>0.71</v>
      </c>
    </row>
    <row r="50" spans="1:3" ht="12.75">
      <c r="A50" s="1" t="s">
        <v>52</v>
      </c>
      <c r="B50" s="43">
        <v>7.16</v>
      </c>
      <c r="C50" s="46">
        <v>0.65</v>
      </c>
    </row>
    <row r="51" spans="1:3" ht="12.75">
      <c r="A51" s="1" t="s">
        <v>53</v>
      </c>
      <c r="B51" s="43">
        <v>7.5</v>
      </c>
      <c r="C51" s="46">
        <v>0.58</v>
      </c>
    </row>
    <row r="52" spans="1:3" ht="12.75">
      <c r="A52" s="1" t="s">
        <v>54</v>
      </c>
      <c r="B52" s="43">
        <v>7.14</v>
      </c>
      <c r="C52" s="46">
        <v>0.68</v>
      </c>
    </row>
    <row r="53" spans="1:3" ht="12.75">
      <c r="A53" s="1" t="s">
        <v>55</v>
      </c>
      <c r="B53" s="43">
        <v>6.29</v>
      </c>
      <c r="C53" s="46">
        <v>0.46</v>
      </c>
    </row>
    <row r="54" spans="1:3" ht="12.75">
      <c r="A54" s="1" t="s">
        <v>64</v>
      </c>
      <c r="B54" s="43">
        <v>7.18423254985755</v>
      </c>
      <c r="C54" s="46">
        <v>0.6214285714285714</v>
      </c>
    </row>
    <row r="55" spans="1:3" ht="12.75">
      <c r="A55" s="48" t="s">
        <v>65</v>
      </c>
      <c r="B55" s="43">
        <v>6.52</v>
      </c>
      <c r="C55" s="46">
        <v>0.52</v>
      </c>
    </row>
    <row r="56" spans="1:3" ht="12.75">
      <c r="A56" s="48" t="s">
        <v>70</v>
      </c>
      <c r="B56" s="43">
        <v>7.24</v>
      </c>
      <c r="C56" s="46">
        <v>0.7</v>
      </c>
    </row>
    <row r="57" spans="1:3" ht="12.75">
      <c r="A57" s="48" t="s">
        <v>71</v>
      </c>
      <c r="B57" s="43">
        <v>7.28</v>
      </c>
      <c r="C57" s="46">
        <v>0.69</v>
      </c>
    </row>
    <row r="58" spans="1:3" ht="12.75">
      <c r="A58" s="48" t="s">
        <v>73</v>
      </c>
      <c r="B58" s="43">
        <v>6.17</v>
      </c>
      <c r="C58" s="46">
        <v>0.4</v>
      </c>
    </row>
    <row r="59" spans="1:3" ht="12.75">
      <c r="A59" s="48" t="s">
        <v>74</v>
      </c>
      <c r="B59" s="43">
        <v>6.88</v>
      </c>
      <c r="C59" s="46">
        <v>0.59</v>
      </c>
    </row>
    <row r="60" spans="1:3" ht="12.75">
      <c r="A60" s="48" t="s">
        <v>91</v>
      </c>
      <c r="B60" s="43">
        <v>6.72</v>
      </c>
      <c r="C60" s="46">
        <v>0.61</v>
      </c>
    </row>
    <row r="61" spans="1:3" ht="12.75">
      <c r="A61" s="48" t="s">
        <v>92</v>
      </c>
      <c r="B61" s="43">
        <v>7.1</v>
      </c>
      <c r="C61" s="46">
        <v>0.7</v>
      </c>
    </row>
    <row r="62" spans="1:3" ht="12.75">
      <c r="A62" s="48" t="s">
        <v>106</v>
      </c>
      <c r="B62" s="43">
        <v>7.18</v>
      </c>
      <c r="C62" s="46">
        <v>0.73</v>
      </c>
    </row>
    <row r="63" spans="1:3" ht="12.75">
      <c r="A63" s="48" t="s">
        <v>107</v>
      </c>
      <c r="B63" s="43">
        <v>7.41</v>
      </c>
      <c r="C63" s="46">
        <v>0.84</v>
      </c>
    </row>
    <row r="64" spans="1:3" ht="12.75">
      <c r="A64" s="48" t="s">
        <v>130</v>
      </c>
      <c r="B64" s="1">
        <v>7.65</v>
      </c>
      <c r="C64" s="46">
        <v>0.82</v>
      </c>
    </row>
    <row r="65" spans="1:3" ht="12.75">
      <c r="A65" s="48" t="s">
        <v>131</v>
      </c>
      <c r="B65" s="43">
        <v>7.38</v>
      </c>
      <c r="C65" s="46">
        <v>0.74</v>
      </c>
    </row>
    <row r="66" spans="1:3" ht="12.75">
      <c r="A66" s="48" t="s">
        <v>161</v>
      </c>
      <c r="B66" s="1">
        <v>6.96</v>
      </c>
      <c r="C66" s="46">
        <v>0.66</v>
      </c>
    </row>
    <row r="67" spans="1:3" ht="12.75">
      <c r="A67" s="48" t="s">
        <v>162</v>
      </c>
      <c r="B67" s="43">
        <v>6.98</v>
      </c>
      <c r="C67" s="46">
        <v>0.72</v>
      </c>
    </row>
    <row r="68" spans="1:3" ht="12.75">
      <c r="A68" s="48" t="s">
        <v>379</v>
      </c>
      <c r="B68" s="43">
        <v>7.28</v>
      </c>
      <c r="C68" s="46">
        <v>0.77</v>
      </c>
    </row>
    <row r="69" spans="1:3" ht="12.75">
      <c r="A69" s="48" t="s">
        <v>380</v>
      </c>
      <c r="B69" s="43">
        <f>Отчет!O35</f>
        <v>6.948088763088764</v>
      </c>
      <c r="C69" s="46">
        <f>Отчет!Q35</f>
        <v>0.6643835616438356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0"/>
  <sheetViews>
    <sheetView zoomScale="95" zoomScaleNormal="95" zoomScalePageLayoutView="0" workbookViewId="0" topLeftCell="D1">
      <selection activeCell="AA2" sqref="AA2:AC5"/>
    </sheetView>
  </sheetViews>
  <sheetFormatPr defaultColWidth="9.00390625" defaultRowHeight="12.75"/>
  <cols>
    <col min="1" max="1" width="5.00390625" style="0" hidden="1" customWidth="1"/>
    <col min="2" max="2" width="3.375" style="0" bestFit="1" customWidth="1"/>
    <col min="3" max="3" width="21.875" style="0" customWidth="1"/>
    <col min="4" max="4" width="8.875" style="0" customWidth="1"/>
    <col min="5" max="10" width="5.75390625" style="0" customWidth="1"/>
    <col min="11" max="11" width="3.875" style="0" customWidth="1"/>
    <col min="12" max="12" width="5.75390625" style="0" customWidth="1"/>
    <col min="13" max="13" width="3.625" style="0" customWidth="1"/>
    <col min="14" max="14" width="5.75390625" style="0" customWidth="1"/>
    <col min="15" max="15" width="3.625" style="0" customWidth="1"/>
    <col min="16" max="22" width="5.75390625" style="0" customWidth="1"/>
    <col min="23" max="24" width="5.75390625" style="14" customWidth="1"/>
    <col min="25" max="25" width="9.125" style="3" customWidth="1"/>
    <col min="26" max="26" width="9.125" style="10" customWidth="1"/>
    <col min="31" max="31" width="9.125" style="14" customWidth="1"/>
  </cols>
  <sheetData>
    <row r="1" spans="3:26" ht="13.5" thickBot="1">
      <c r="C1" s="68" t="s">
        <v>170</v>
      </c>
      <c r="D1" s="68"/>
      <c r="E1" s="68"/>
      <c r="F1" s="68"/>
      <c r="G1" s="68"/>
      <c r="H1" s="68"/>
      <c r="I1" s="68"/>
      <c r="J1" s="57"/>
      <c r="K1" s="57"/>
      <c r="L1" s="57"/>
      <c r="M1" s="31"/>
      <c r="N1" s="31"/>
      <c r="O1" s="31"/>
      <c r="P1" s="31"/>
      <c r="Q1" s="31"/>
      <c r="R1" s="31"/>
      <c r="S1" s="31"/>
      <c r="T1" s="31"/>
      <c r="U1" s="57"/>
      <c r="V1" s="57"/>
      <c r="W1" s="58"/>
      <c r="X1" s="59"/>
      <c r="Y1"/>
      <c r="Z1"/>
    </row>
    <row r="2" spans="2:32" ht="16.5" customHeight="1" thickBot="1">
      <c r="B2" s="61" t="s">
        <v>66</v>
      </c>
      <c r="C2" s="62" t="s">
        <v>26</v>
      </c>
      <c r="D2" s="63" t="s">
        <v>67</v>
      </c>
      <c r="E2" s="75">
        <v>43720</v>
      </c>
      <c r="F2" s="126">
        <v>43724</v>
      </c>
      <c r="G2" s="76">
        <v>43727</v>
      </c>
      <c r="H2" s="75">
        <v>43734</v>
      </c>
      <c r="I2" s="76">
        <v>43748</v>
      </c>
      <c r="J2" s="103">
        <v>43762</v>
      </c>
      <c r="K2" s="109"/>
      <c r="L2" s="108">
        <v>43780</v>
      </c>
      <c r="M2" s="75"/>
      <c r="N2" s="126">
        <v>43785</v>
      </c>
      <c r="O2" s="126"/>
      <c r="P2" s="76">
        <v>43787</v>
      </c>
      <c r="Q2" s="103">
        <v>43790</v>
      </c>
      <c r="R2" s="108">
        <v>43797</v>
      </c>
      <c r="S2" s="75">
        <v>43804</v>
      </c>
      <c r="T2" s="76">
        <v>43808</v>
      </c>
      <c r="U2" s="103">
        <v>43818</v>
      </c>
      <c r="V2" s="76">
        <v>43822</v>
      </c>
      <c r="W2" s="117">
        <v>43829</v>
      </c>
      <c r="X2" s="232">
        <v>43834</v>
      </c>
      <c r="Y2" s="55" t="s">
        <v>24</v>
      </c>
      <c r="Z2" s="167" t="s">
        <v>21</v>
      </c>
      <c r="AA2" s="1" t="s">
        <v>30</v>
      </c>
      <c r="AB2" s="1">
        <f>COUNTIF(Z3:Z15,"&gt;8")</f>
        <v>6</v>
      </c>
      <c r="AC2" s="46">
        <f>AB2/B16</f>
        <v>0.42857142857142855</v>
      </c>
      <c r="AE2" s="326" t="s">
        <v>181</v>
      </c>
      <c r="AF2" s="30"/>
    </row>
    <row r="3" spans="1:32" ht="12.75">
      <c r="A3" s="3">
        <f aca="true" t="shared" si="0" ref="A3:A16">Y3</f>
        <v>9.416666666666666</v>
      </c>
      <c r="B3" s="36">
        <v>1</v>
      </c>
      <c r="C3" s="36" t="s">
        <v>134</v>
      </c>
      <c r="D3" s="166" t="s">
        <v>77</v>
      </c>
      <c r="E3" s="79">
        <v>10</v>
      </c>
      <c r="F3" s="72"/>
      <c r="G3" s="80">
        <v>9</v>
      </c>
      <c r="H3" s="104">
        <v>10</v>
      </c>
      <c r="I3" s="89">
        <v>9</v>
      </c>
      <c r="J3" s="273">
        <v>10</v>
      </c>
      <c r="K3" s="275"/>
      <c r="L3" s="99">
        <v>10</v>
      </c>
      <c r="M3" s="77"/>
      <c r="N3" s="325">
        <v>9</v>
      </c>
      <c r="O3" s="325"/>
      <c r="P3" s="271">
        <v>6</v>
      </c>
      <c r="Q3" s="107"/>
      <c r="R3" s="101">
        <v>10</v>
      </c>
      <c r="S3" s="79"/>
      <c r="T3" s="90">
        <v>10</v>
      </c>
      <c r="U3" s="105"/>
      <c r="V3" s="89">
        <v>10</v>
      </c>
      <c r="W3" s="151">
        <v>10</v>
      </c>
      <c r="X3" s="151"/>
      <c r="Y3" s="86">
        <f aca="true" t="shared" si="1" ref="Y3:Y16">AVERAGE(E3:W3)</f>
        <v>9.416666666666666</v>
      </c>
      <c r="Z3" s="35">
        <v>10</v>
      </c>
      <c r="AA3" s="1" t="s">
        <v>31</v>
      </c>
      <c r="AB3" s="47">
        <f>COUNTIF(Z3:Z16,7)+COUNTIF(Z3:Z16,8)</f>
        <v>6</v>
      </c>
      <c r="AC3" s="46">
        <f>AB3/$B$16</f>
        <v>0.42857142857142855</v>
      </c>
      <c r="AE3" s="19"/>
      <c r="AF3" s="30"/>
    </row>
    <row r="4" spans="1:32" ht="12.75">
      <c r="A4" s="3">
        <f t="shared" si="0"/>
        <v>9</v>
      </c>
      <c r="B4" s="36">
        <v>2</v>
      </c>
      <c r="C4" s="36" t="s">
        <v>135</v>
      </c>
      <c r="D4" s="166" t="s">
        <v>93</v>
      </c>
      <c r="E4" s="81">
        <v>10</v>
      </c>
      <c r="F4" s="72"/>
      <c r="G4" s="80">
        <v>8</v>
      </c>
      <c r="H4" s="106">
        <v>10</v>
      </c>
      <c r="I4" s="80">
        <v>8</v>
      </c>
      <c r="J4" s="106">
        <v>9</v>
      </c>
      <c r="K4" s="97"/>
      <c r="L4" s="101">
        <v>9</v>
      </c>
      <c r="M4" s="79"/>
      <c r="N4" s="250">
        <v>9</v>
      </c>
      <c r="O4" s="250"/>
      <c r="P4" s="90">
        <v>9</v>
      </c>
      <c r="Q4" s="107"/>
      <c r="R4" s="101">
        <v>7</v>
      </c>
      <c r="S4" s="79"/>
      <c r="T4" s="90">
        <v>10</v>
      </c>
      <c r="U4" s="107" t="s">
        <v>149</v>
      </c>
      <c r="V4" s="90">
        <v>10</v>
      </c>
      <c r="W4" s="91">
        <v>9</v>
      </c>
      <c r="X4" s="327"/>
      <c r="Y4" s="86">
        <f t="shared" si="1"/>
        <v>9</v>
      </c>
      <c r="Z4" s="35">
        <f aca="true" t="shared" si="2" ref="Z4:Z14">ROUND(Y4,0)</f>
        <v>9</v>
      </c>
      <c r="AA4" s="1" t="s">
        <v>32</v>
      </c>
      <c r="AB4" s="47">
        <f>COUNTIF(Z3:Z16,4)+COUNTIF(Z3:Z16,5)+COUNTIF(Z3:Z16,6)</f>
        <v>2</v>
      </c>
      <c r="AC4" s="46">
        <f>AB4/$B$16</f>
        <v>0.14285714285714285</v>
      </c>
      <c r="AE4" s="12"/>
      <c r="AF4" s="30"/>
    </row>
    <row r="5" spans="1:32" ht="12.75">
      <c r="A5" s="3">
        <f t="shared" si="0"/>
        <v>9.416666666666666</v>
      </c>
      <c r="B5" s="36">
        <v>3</v>
      </c>
      <c r="C5" s="2" t="s">
        <v>136</v>
      </c>
      <c r="D5" s="121" t="s">
        <v>102</v>
      </c>
      <c r="E5" s="79">
        <v>10</v>
      </c>
      <c r="F5" s="72"/>
      <c r="G5" s="90">
        <v>9</v>
      </c>
      <c r="H5" s="107">
        <v>10</v>
      </c>
      <c r="I5" s="90">
        <v>10</v>
      </c>
      <c r="J5" s="106">
        <v>10</v>
      </c>
      <c r="K5" s="97"/>
      <c r="L5" s="101">
        <v>9</v>
      </c>
      <c r="M5" s="79"/>
      <c r="N5" s="250">
        <v>10</v>
      </c>
      <c r="O5" s="250"/>
      <c r="P5" s="235">
        <v>7</v>
      </c>
      <c r="Q5" s="107"/>
      <c r="R5" s="101">
        <v>9</v>
      </c>
      <c r="S5" s="79"/>
      <c r="T5" s="90">
        <v>9</v>
      </c>
      <c r="U5" s="107" t="s">
        <v>149</v>
      </c>
      <c r="V5" s="90">
        <v>10</v>
      </c>
      <c r="W5" s="91">
        <v>10</v>
      </c>
      <c r="X5" s="327"/>
      <c r="Y5" s="86">
        <f t="shared" si="1"/>
        <v>9.416666666666666</v>
      </c>
      <c r="Z5" s="35">
        <v>10</v>
      </c>
      <c r="AA5" s="1" t="s">
        <v>33</v>
      </c>
      <c r="AB5" s="1">
        <f>COUNTIF(Z3:Z16,"&lt;4")</f>
        <v>0</v>
      </c>
      <c r="AC5" s="46">
        <f>AB5/$B$16</f>
        <v>0</v>
      </c>
      <c r="AE5" s="12"/>
      <c r="AF5" s="30"/>
    </row>
    <row r="6" spans="1:32" ht="12.75">
      <c r="A6" s="3">
        <f t="shared" si="0"/>
        <v>7.916666666666667</v>
      </c>
      <c r="B6" s="36">
        <v>4</v>
      </c>
      <c r="C6" s="36" t="s">
        <v>137</v>
      </c>
      <c r="D6" s="166" t="s">
        <v>99</v>
      </c>
      <c r="E6" s="79">
        <v>9</v>
      </c>
      <c r="F6" s="72"/>
      <c r="G6" s="90">
        <v>8</v>
      </c>
      <c r="H6" s="106">
        <v>9</v>
      </c>
      <c r="I6" s="235">
        <v>7</v>
      </c>
      <c r="J6" s="104">
        <v>9</v>
      </c>
      <c r="K6" s="201"/>
      <c r="L6" s="283">
        <v>6</v>
      </c>
      <c r="M6" s="237"/>
      <c r="N6" s="72">
        <v>4</v>
      </c>
      <c r="O6" s="72"/>
      <c r="P6" s="235">
        <v>7</v>
      </c>
      <c r="Q6" s="107"/>
      <c r="R6" s="101">
        <v>10</v>
      </c>
      <c r="S6" s="79" t="s">
        <v>149</v>
      </c>
      <c r="T6" s="90">
        <v>9</v>
      </c>
      <c r="U6" s="105"/>
      <c r="V6" s="89">
        <v>9</v>
      </c>
      <c r="W6" s="327">
        <v>8</v>
      </c>
      <c r="X6" s="327"/>
      <c r="Y6" s="86">
        <f t="shared" si="1"/>
        <v>7.916666666666667</v>
      </c>
      <c r="Z6" s="35">
        <f t="shared" si="2"/>
        <v>8</v>
      </c>
      <c r="AA6" s="48" t="s">
        <v>34</v>
      </c>
      <c r="AB6" s="1">
        <f>B16-SUM(AB2:AB5)</f>
        <v>0</v>
      </c>
      <c r="AC6" s="46">
        <f>AB6/$B$16</f>
        <v>0</v>
      </c>
      <c r="AE6" s="12">
        <v>9</v>
      </c>
      <c r="AF6" s="30"/>
    </row>
    <row r="7" spans="1:32" ht="12.75">
      <c r="A7" s="3">
        <f t="shared" si="0"/>
        <v>6.142857142857143</v>
      </c>
      <c r="B7" s="36">
        <v>5</v>
      </c>
      <c r="C7" s="36" t="s">
        <v>138</v>
      </c>
      <c r="D7" s="166" t="s">
        <v>76</v>
      </c>
      <c r="E7" s="268">
        <v>1</v>
      </c>
      <c r="F7" s="72">
        <v>7</v>
      </c>
      <c r="G7" s="90">
        <v>5</v>
      </c>
      <c r="H7" s="106">
        <v>4</v>
      </c>
      <c r="I7" s="80">
        <v>8</v>
      </c>
      <c r="J7" s="107">
        <v>9</v>
      </c>
      <c r="K7" s="98"/>
      <c r="L7" s="245">
        <v>7</v>
      </c>
      <c r="M7" s="237"/>
      <c r="N7" s="250">
        <v>9</v>
      </c>
      <c r="O7" s="250">
        <v>1</v>
      </c>
      <c r="P7" s="235">
        <v>6</v>
      </c>
      <c r="Q7" s="107"/>
      <c r="R7" s="245">
        <v>4</v>
      </c>
      <c r="S7" s="79"/>
      <c r="T7" s="90">
        <v>8</v>
      </c>
      <c r="U7" s="107"/>
      <c r="V7" s="90">
        <v>9</v>
      </c>
      <c r="W7" s="91">
        <v>8</v>
      </c>
      <c r="X7" s="327"/>
      <c r="Y7" s="86">
        <f t="shared" si="1"/>
        <v>6.142857142857143</v>
      </c>
      <c r="Z7" s="35">
        <f t="shared" si="2"/>
        <v>6</v>
      </c>
      <c r="AE7" s="12"/>
      <c r="AF7" s="30"/>
    </row>
    <row r="8" spans="1:32" ht="12.75">
      <c r="A8" s="3">
        <f t="shared" si="0"/>
        <v>6.642857142857143</v>
      </c>
      <c r="B8" s="36">
        <v>6</v>
      </c>
      <c r="C8" s="36" t="s">
        <v>139</v>
      </c>
      <c r="D8" s="166" t="s">
        <v>388</v>
      </c>
      <c r="E8" s="81">
        <v>9</v>
      </c>
      <c r="F8" s="72">
        <v>1</v>
      </c>
      <c r="G8" s="235">
        <v>4</v>
      </c>
      <c r="H8" s="106">
        <v>9</v>
      </c>
      <c r="I8" s="90">
        <v>7</v>
      </c>
      <c r="J8" s="264">
        <v>9</v>
      </c>
      <c r="K8" s="262">
        <v>1</v>
      </c>
      <c r="L8" s="245">
        <v>6</v>
      </c>
      <c r="M8" s="237"/>
      <c r="N8" s="250">
        <v>10</v>
      </c>
      <c r="O8" s="250"/>
      <c r="P8" s="235">
        <v>7</v>
      </c>
      <c r="Q8" s="107"/>
      <c r="R8" s="101">
        <v>9</v>
      </c>
      <c r="S8" s="79"/>
      <c r="T8" s="90">
        <v>9</v>
      </c>
      <c r="U8" s="107"/>
      <c r="V8" s="235">
        <v>4</v>
      </c>
      <c r="W8" s="91">
        <v>8</v>
      </c>
      <c r="X8" s="327"/>
      <c r="Y8" s="86">
        <f t="shared" si="1"/>
        <v>6.642857142857143</v>
      </c>
      <c r="Z8" s="35">
        <f t="shared" si="2"/>
        <v>7</v>
      </c>
      <c r="AE8" s="12"/>
      <c r="AF8" s="30"/>
    </row>
    <row r="9" spans="1:32" ht="12.75">
      <c r="A9" s="3">
        <f t="shared" si="0"/>
        <v>7.916666666666667</v>
      </c>
      <c r="B9" s="36">
        <v>7</v>
      </c>
      <c r="C9" s="36" t="s">
        <v>355</v>
      </c>
      <c r="D9" s="166" t="s">
        <v>75</v>
      </c>
      <c r="E9" s="79">
        <v>9</v>
      </c>
      <c r="F9" s="72"/>
      <c r="G9" s="90">
        <v>7</v>
      </c>
      <c r="H9" s="107">
        <v>8</v>
      </c>
      <c r="I9" s="90">
        <v>9</v>
      </c>
      <c r="J9" s="107">
        <v>8</v>
      </c>
      <c r="K9" s="98"/>
      <c r="L9" s="245">
        <v>6</v>
      </c>
      <c r="M9" s="237"/>
      <c r="N9" s="250">
        <v>10</v>
      </c>
      <c r="O9" s="250"/>
      <c r="P9" s="235">
        <v>6</v>
      </c>
      <c r="Q9" s="107" t="s">
        <v>149</v>
      </c>
      <c r="R9" s="101">
        <v>9</v>
      </c>
      <c r="S9" s="79"/>
      <c r="T9" s="90">
        <v>10</v>
      </c>
      <c r="U9" s="107"/>
      <c r="V9" s="235">
        <v>4</v>
      </c>
      <c r="W9" s="91">
        <v>9</v>
      </c>
      <c r="X9" s="327"/>
      <c r="Y9" s="86">
        <f t="shared" si="1"/>
        <v>7.916666666666667</v>
      </c>
      <c r="Z9" s="35">
        <f t="shared" si="2"/>
        <v>8</v>
      </c>
      <c r="AE9" s="12"/>
      <c r="AF9" s="30"/>
    </row>
    <row r="10" spans="1:32" ht="12.75">
      <c r="A10" s="3">
        <f t="shared" si="0"/>
        <v>7.75</v>
      </c>
      <c r="B10" s="36">
        <v>8</v>
      </c>
      <c r="C10" s="36" t="s">
        <v>140</v>
      </c>
      <c r="D10" s="166" t="s">
        <v>109</v>
      </c>
      <c r="E10" s="236">
        <v>10</v>
      </c>
      <c r="F10" s="72"/>
      <c r="G10" s="80">
        <v>6</v>
      </c>
      <c r="H10" s="107">
        <v>10</v>
      </c>
      <c r="I10" s="90">
        <v>4</v>
      </c>
      <c r="J10" s="107">
        <v>9</v>
      </c>
      <c r="K10" s="98"/>
      <c r="L10" s="101">
        <v>9</v>
      </c>
      <c r="M10" s="79"/>
      <c r="N10" s="250">
        <v>9</v>
      </c>
      <c r="O10" s="250"/>
      <c r="P10" s="235">
        <v>4</v>
      </c>
      <c r="Q10" s="107"/>
      <c r="R10" s="245">
        <v>7</v>
      </c>
      <c r="S10" s="79"/>
      <c r="T10" s="90">
        <v>8</v>
      </c>
      <c r="U10" s="107"/>
      <c r="V10" s="90">
        <v>8</v>
      </c>
      <c r="W10" s="91">
        <v>9</v>
      </c>
      <c r="X10" s="327"/>
      <c r="Y10" s="86">
        <f t="shared" si="1"/>
        <v>7.75</v>
      </c>
      <c r="Z10" s="35">
        <f t="shared" si="2"/>
        <v>8</v>
      </c>
      <c r="AE10" s="12"/>
      <c r="AF10" s="30"/>
    </row>
    <row r="11" spans="1:32" ht="12.75">
      <c r="A11" s="3">
        <f t="shared" si="0"/>
        <v>8.384615384615385</v>
      </c>
      <c r="B11" s="36">
        <v>9</v>
      </c>
      <c r="C11" s="2" t="s">
        <v>141</v>
      </c>
      <c r="D11" s="121" t="s">
        <v>101</v>
      </c>
      <c r="E11" s="236">
        <v>10</v>
      </c>
      <c r="F11" s="72"/>
      <c r="G11" s="80">
        <v>4</v>
      </c>
      <c r="H11" s="264">
        <v>10</v>
      </c>
      <c r="I11" s="90">
        <v>4</v>
      </c>
      <c r="J11" s="107">
        <v>9</v>
      </c>
      <c r="K11" s="98"/>
      <c r="L11" s="101">
        <v>9</v>
      </c>
      <c r="M11" s="79"/>
      <c r="N11" s="250">
        <v>10</v>
      </c>
      <c r="O11" s="250"/>
      <c r="P11" s="235">
        <v>7</v>
      </c>
      <c r="Q11" s="107"/>
      <c r="R11" s="101">
        <v>9</v>
      </c>
      <c r="S11" s="79"/>
      <c r="T11" s="90">
        <v>9</v>
      </c>
      <c r="U11" s="107">
        <v>8</v>
      </c>
      <c r="V11" s="90">
        <v>10</v>
      </c>
      <c r="W11" s="91">
        <v>10</v>
      </c>
      <c r="X11" s="327"/>
      <c r="Y11" s="86">
        <f t="shared" si="1"/>
        <v>8.384615384615385</v>
      </c>
      <c r="Z11" s="35">
        <v>9</v>
      </c>
      <c r="AE11" s="12">
        <v>10</v>
      </c>
      <c r="AF11" s="30"/>
    </row>
    <row r="12" spans="1:31" ht="12.75">
      <c r="A12" s="3">
        <f t="shared" si="0"/>
        <v>9.25</v>
      </c>
      <c r="B12" s="36">
        <v>10</v>
      </c>
      <c r="C12" s="2" t="s">
        <v>142</v>
      </c>
      <c r="D12" s="121" t="s">
        <v>100</v>
      </c>
      <c r="E12" s="79">
        <v>9</v>
      </c>
      <c r="F12" s="72"/>
      <c r="G12" s="90">
        <v>10</v>
      </c>
      <c r="H12" s="106">
        <v>10</v>
      </c>
      <c r="I12" s="80">
        <v>7</v>
      </c>
      <c r="J12" s="107">
        <v>10</v>
      </c>
      <c r="K12" s="98"/>
      <c r="L12" s="101">
        <v>9</v>
      </c>
      <c r="M12" s="79"/>
      <c r="N12" s="250">
        <v>10</v>
      </c>
      <c r="O12" s="250"/>
      <c r="P12" s="90">
        <v>8</v>
      </c>
      <c r="Q12" s="107"/>
      <c r="R12" s="101">
        <v>9</v>
      </c>
      <c r="S12" s="79"/>
      <c r="T12" s="90">
        <v>9</v>
      </c>
      <c r="U12" s="107"/>
      <c r="V12" s="90">
        <v>10</v>
      </c>
      <c r="W12" s="91">
        <v>10</v>
      </c>
      <c r="X12" s="327"/>
      <c r="Y12" s="86">
        <f t="shared" si="1"/>
        <v>9.25</v>
      </c>
      <c r="Z12" s="35">
        <v>10</v>
      </c>
      <c r="AE12" s="12"/>
    </row>
    <row r="13" spans="1:31" ht="12.75">
      <c r="A13" s="3">
        <f t="shared" si="0"/>
        <v>7.230769230769231</v>
      </c>
      <c r="B13" s="36">
        <v>11</v>
      </c>
      <c r="C13" s="2" t="s">
        <v>143</v>
      </c>
      <c r="D13" s="121" t="s">
        <v>99</v>
      </c>
      <c r="E13" s="79">
        <v>7</v>
      </c>
      <c r="F13" s="72"/>
      <c r="G13" s="80">
        <v>8</v>
      </c>
      <c r="H13" s="267">
        <v>4</v>
      </c>
      <c r="I13" s="235">
        <v>7</v>
      </c>
      <c r="J13" s="264">
        <v>1</v>
      </c>
      <c r="K13" s="262">
        <v>7</v>
      </c>
      <c r="L13" s="245">
        <v>6</v>
      </c>
      <c r="M13" s="237"/>
      <c r="N13" s="250">
        <v>10</v>
      </c>
      <c r="O13" s="250"/>
      <c r="P13" s="235">
        <v>7</v>
      </c>
      <c r="Q13" s="107"/>
      <c r="R13" s="101">
        <v>10</v>
      </c>
      <c r="S13" s="79"/>
      <c r="T13" s="90">
        <v>9</v>
      </c>
      <c r="U13" s="107"/>
      <c r="V13" s="90">
        <v>10</v>
      </c>
      <c r="W13" s="91">
        <v>8</v>
      </c>
      <c r="X13" s="327"/>
      <c r="Y13" s="86">
        <f t="shared" si="1"/>
        <v>7.230769230769231</v>
      </c>
      <c r="Z13" s="35">
        <f t="shared" si="2"/>
        <v>7</v>
      </c>
      <c r="AE13" s="12">
        <v>10</v>
      </c>
    </row>
    <row r="14" spans="1:31" ht="12.75">
      <c r="A14" s="3">
        <f t="shared" si="0"/>
        <v>6.571428571428571</v>
      </c>
      <c r="B14" s="36">
        <v>12</v>
      </c>
      <c r="C14" s="2" t="s">
        <v>144</v>
      </c>
      <c r="D14" s="121" t="s">
        <v>110</v>
      </c>
      <c r="E14" s="81">
        <v>9</v>
      </c>
      <c r="F14" s="72">
        <v>1</v>
      </c>
      <c r="G14" s="235">
        <v>6</v>
      </c>
      <c r="H14" s="107">
        <v>9</v>
      </c>
      <c r="I14" s="235">
        <v>7</v>
      </c>
      <c r="J14" s="107">
        <v>9</v>
      </c>
      <c r="K14" s="98"/>
      <c r="L14" s="245">
        <v>7</v>
      </c>
      <c r="M14" s="237"/>
      <c r="N14" s="250">
        <v>10</v>
      </c>
      <c r="O14" s="250">
        <v>1</v>
      </c>
      <c r="P14" s="235">
        <v>6</v>
      </c>
      <c r="Q14" s="107"/>
      <c r="R14" s="101">
        <v>6</v>
      </c>
      <c r="S14" s="79"/>
      <c r="T14" s="90">
        <v>8</v>
      </c>
      <c r="U14" s="107"/>
      <c r="V14" s="90">
        <v>9</v>
      </c>
      <c r="W14" s="91">
        <v>4</v>
      </c>
      <c r="X14" s="327"/>
      <c r="Y14" s="86">
        <f t="shared" si="1"/>
        <v>6.571428571428571</v>
      </c>
      <c r="Z14" s="35">
        <f t="shared" si="2"/>
        <v>7</v>
      </c>
      <c r="AE14" s="12"/>
    </row>
    <row r="15" spans="1:31" ht="12.75">
      <c r="A15" s="3">
        <f t="shared" si="0"/>
        <v>9</v>
      </c>
      <c r="B15" s="36">
        <v>13</v>
      </c>
      <c r="C15" s="36" t="s">
        <v>145</v>
      </c>
      <c r="D15" s="166" t="s">
        <v>98</v>
      </c>
      <c r="E15" s="79">
        <v>10</v>
      </c>
      <c r="F15" s="72"/>
      <c r="G15" s="90">
        <v>7</v>
      </c>
      <c r="H15" s="107">
        <v>10</v>
      </c>
      <c r="I15" s="90">
        <v>9</v>
      </c>
      <c r="J15" s="264">
        <v>10</v>
      </c>
      <c r="K15" s="262"/>
      <c r="L15" s="101">
        <v>9</v>
      </c>
      <c r="M15" s="79"/>
      <c r="N15" s="250">
        <v>9</v>
      </c>
      <c r="O15" s="250"/>
      <c r="P15" s="235">
        <v>7</v>
      </c>
      <c r="Q15" s="107"/>
      <c r="R15" s="101">
        <v>9</v>
      </c>
      <c r="S15" s="79"/>
      <c r="T15" s="90">
        <v>10</v>
      </c>
      <c r="U15" s="107"/>
      <c r="V15" s="90">
        <v>9</v>
      </c>
      <c r="W15" s="91">
        <v>9</v>
      </c>
      <c r="X15" s="327"/>
      <c r="Y15" s="86">
        <f t="shared" si="1"/>
        <v>9</v>
      </c>
      <c r="Z15" s="8">
        <f>ROUND(Y15,0)</f>
        <v>9</v>
      </c>
      <c r="AE15" s="12"/>
    </row>
    <row r="16" spans="1:31" ht="12.75">
      <c r="A16" s="3">
        <f t="shared" si="0"/>
        <v>6.142857142857143</v>
      </c>
      <c r="B16" s="36">
        <v>14</v>
      </c>
      <c r="C16" s="2" t="s">
        <v>146</v>
      </c>
      <c r="D16" s="121" t="s">
        <v>76</v>
      </c>
      <c r="E16" s="79">
        <v>8</v>
      </c>
      <c r="F16" s="72"/>
      <c r="G16" s="90">
        <v>5</v>
      </c>
      <c r="H16" s="267">
        <v>7</v>
      </c>
      <c r="I16" s="80">
        <v>8</v>
      </c>
      <c r="J16" s="106">
        <v>7</v>
      </c>
      <c r="K16" s="97"/>
      <c r="L16" s="245">
        <v>7</v>
      </c>
      <c r="M16" s="237">
        <v>1</v>
      </c>
      <c r="N16" s="250">
        <v>7</v>
      </c>
      <c r="O16" s="250">
        <v>1</v>
      </c>
      <c r="P16" s="235">
        <v>6</v>
      </c>
      <c r="Q16" s="107"/>
      <c r="R16" s="245">
        <v>4</v>
      </c>
      <c r="S16" s="79"/>
      <c r="T16" s="90">
        <v>8</v>
      </c>
      <c r="U16" s="107"/>
      <c r="V16" s="90">
        <v>9</v>
      </c>
      <c r="W16" s="91">
        <v>8</v>
      </c>
      <c r="X16" s="327"/>
      <c r="Y16" s="86">
        <f t="shared" si="1"/>
        <v>6.142857142857143</v>
      </c>
      <c r="Z16" s="8">
        <f>ROUND(Y16,0)</f>
        <v>6</v>
      </c>
      <c r="AE16" s="12">
        <v>9</v>
      </c>
    </row>
    <row r="17" spans="3:31" s="5" customFormat="1" ht="13.5" thickBot="1">
      <c r="C17" s="377" t="s">
        <v>0</v>
      </c>
      <c r="D17" s="378"/>
      <c r="E17" s="153">
        <f>AVERAGE(E3:E16)</f>
        <v>8.642857142857142</v>
      </c>
      <c r="F17" s="158"/>
      <c r="G17" s="154">
        <f>AVERAGE(G3:G16)</f>
        <v>6.857142857142857</v>
      </c>
      <c r="H17" s="169">
        <f>AVERAGE(H3:H16)</f>
        <v>8.571428571428571</v>
      </c>
      <c r="I17" s="154">
        <f>AVERAGE(I3:I16)</f>
        <v>7.428571428571429</v>
      </c>
      <c r="J17" s="154">
        <f>AVERAGE(J3:J16)</f>
        <v>8.5</v>
      </c>
      <c r="K17" s="154"/>
      <c r="L17" s="156">
        <f>AVERAGE(L3:L16)</f>
        <v>7.785714285714286</v>
      </c>
      <c r="M17" s="153"/>
      <c r="N17" s="158">
        <f>AVERAGE(N3:N16)</f>
        <v>9</v>
      </c>
      <c r="O17" s="158"/>
      <c r="P17" s="154">
        <f>AVERAGE(P3:P16)</f>
        <v>6.642857142857143</v>
      </c>
      <c r="Q17" s="169"/>
      <c r="R17" s="156">
        <f>AVERAGE(R3:R16)</f>
        <v>8</v>
      </c>
      <c r="S17" s="153"/>
      <c r="T17" s="154">
        <f>AVERAGE(T3:T16)</f>
        <v>9</v>
      </c>
      <c r="U17" s="74"/>
      <c r="V17" s="84">
        <f>AVERAGE(V3:V16)</f>
        <v>8.642857142857142</v>
      </c>
      <c r="W17" s="125">
        <f>AVERAGE(W3:W16)</f>
        <v>8.571428571428571</v>
      </c>
      <c r="X17" s="125"/>
      <c r="Y17" s="92">
        <f>AVERAGE(Y3:Y16)</f>
        <v>7.913003663003662</v>
      </c>
      <c r="Z17" s="33">
        <f>AVERAGE(Z3:Z16)</f>
        <v>8.142857142857142</v>
      </c>
      <c r="AE17" s="15"/>
    </row>
    <row r="18" spans="3:31" s="5" customFormat="1" ht="13.5" thickBot="1">
      <c r="C18" s="6"/>
      <c r="D18" s="88"/>
      <c r="E18" s="389" t="s">
        <v>171</v>
      </c>
      <c r="F18" s="390"/>
      <c r="G18" s="391"/>
      <c r="H18" s="389" t="s">
        <v>172</v>
      </c>
      <c r="I18" s="391"/>
      <c r="J18" s="389" t="s">
        <v>173</v>
      </c>
      <c r="K18" s="390"/>
      <c r="L18" s="391"/>
      <c r="M18" s="337"/>
      <c r="N18" s="389" t="s">
        <v>174</v>
      </c>
      <c r="O18" s="390"/>
      <c r="P18" s="391"/>
      <c r="Q18" s="390" t="s">
        <v>59</v>
      </c>
      <c r="R18" s="391"/>
      <c r="S18" s="392" t="s">
        <v>61</v>
      </c>
      <c r="T18" s="393"/>
      <c r="U18" s="392" t="s">
        <v>62</v>
      </c>
      <c r="V18" s="393"/>
      <c r="W18" s="338" t="s">
        <v>60</v>
      </c>
      <c r="X18" s="131" t="s">
        <v>390</v>
      </c>
      <c r="Y18" s="87"/>
      <c r="Z18" s="9"/>
      <c r="AE18" s="15"/>
    </row>
    <row r="19" spans="3:26" ht="13.5" thickBot="1">
      <c r="C19" s="4" t="s">
        <v>44</v>
      </c>
      <c r="D19" s="54"/>
      <c r="E19" s="381" t="s">
        <v>22</v>
      </c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3"/>
      <c r="Y19" s="67">
        <f>Z19/B16</f>
        <v>1</v>
      </c>
      <c r="Z19" s="8">
        <f>COUNTIF(Z3:Z16,"&gt;3")</f>
        <v>14</v>
      </c>
    </row>
    <row r="20" spans="3:26" ht="12.75">
      <c r="C20" s="4" t="s">
        <v>45</v>
      </c>
      <c r="D20" s="4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221"/>
      <c r="R20" s="66"/>
      <c r="S20" s="221"/>
      <c r="T20" s="221"/>
      <c r="U20" s="221"/>
      <c r="V20" s="66"/>
      <c r="W20" s="221"/>
      <c r="X20" s="221"/>
      <c r="Y20" s="34">
        <f>Z20/B16</f>
        <v>0.8571428571428571</v>
      </c>
      <c r="Z20" s="8">
        <f>COUNTIF(Z3:Z16,"&gt;6")</f>
        <v>12</v>
      </c>
    </row>
    <row r="22" ht="12.75">
      <c r="C22" t="s">
        <v>177</v>
      </c>
    </row>
    <row r="24" ht="12.75">
      <c r="Z24" s="95"/>
    </row>
    <row r="27" ht="12.75">
      <c r="Z27" s="244"/>
    </row>
    <row r="29" ht="12.75">
      <c r="Z29" s="244"/>
    </row>
    <row r="54" spans="2:10" ht="12.75">
      <c r="B54" s="1"/>
      <c r="C54" s="12" t="s">
        <v>178</v>
      </c>
      <c r="D54" s="12" t="s">
        <v>125</v>
      </c>
      <c r="E54" s="12" t="s">
        <v>126</v>
      </c>
      <c r="F54" s="12" t="s">
        <v>179</v>
      </c>
      <c r="G54" s="12" t="s">
        <v>180</v>
      </c>
      <c r="H54" s="251" t="s">
        <v>181</v>
      </c>
      <c r="I54" s="12">
        <v>2</v>
      </c>
      <c r="J54" s="12">
        <v>4</v>
      </c>
    </row>
    <row r="55" spans="2:10" ht="12.75">
      <c r="B55" s="1">
        <v>1</v>
      </c>
      <c r="C55" s="1" t="s">
        <v>338</v>
      </c>
      <c r="D55" s="12">
        <v>10</v>
      </c>
      <c r="E55" s="12">
        <v>10</v>
      </c>
      <c r="F55" s="12">
        <v>9</v>
      </c>
      <c r="G55" s="251">
        <v>10</v>
      </c>
      <c r="H55" s="12"/>
      <c r="I55" s="12"/>
      <c r="J55" s="12"/>
    </row>
    <row r="56" spans="2:10" ht="12.75">
      <c r="B56" s="1">
        <v>2</v>
      </c>
      <c r="C56" s="1" t="s">
        <v>339</v>
      </c>
      <c r="D56" s="12">
        <v>9</v>
      </c>
      <c r="E56" s="12">
        <v>10</v>
      </c>
      <c r="F56" s="251">
        <v>10</v>
      </c>
      <c r="G56" s="250">
        <v>1</v>
      </c>
      <c r="H56" s="12">
        <v>10</v>
      </c>
      <c r="I56" s="12"/>
      <c r="J56" s="12">
        <v>7</v>
      </c>
    </row>
    <row r="57" spans="2:10" ht="12.75">
      <c r="B57" s="1">
        <v>3</v>
      </c>
      <c r="C57" s="1" t="s">
        <v>340</v>
      </c>
      <c r="D57" s="12">
        <v>10</v>
      </c>
      <c r="E57" s="12">
        <v>10</v>
      </c>
      <c r="F57" s="12">
        <v>10</v>
      </c>
      <c r="G57" s="251">
        <v>9</v>
      </c>
      <c r="H57" s="12"/>
      <c r="I57" s="12"/>
      <c r="J57" s="12"/>
    </row>
    <row r="58" spans="2:10" ht="12.75">
      <c r="B58" s="1">
        <v>4</v>
      </c>
      <c r="C58" s="1" t="s">
        <v>341</v>
      </c>
      <c r="D58" s="12">
        <v>7</v>
      </c>
      <c r="E58" s="251">
        <v>1</v>
      </c>
      <c r="F58" s="250">
        <v>7</v>
      </c>
      <c r="G58" s="274" t="s">
        <v>149</v>
      </c>
      <c r="H58" s="12"/>
      <c r="I58" s="12">
        <v>7</v>
      </c>
      <c r="J58" s="12"/>
    </row>
    <row r="59" spans="2:10" ht="12.75">
      <c r="B59" s="1">
        <v>5</v>
      </c>
      <c r="C59" s="1" t="s">
        <v>337</v>
      </c>
      <c r="D59" s="12">
        <v>9</v>
      </c>
      <c r="E59" s="12">
        <v>7</v>
      </c>
      <c r="F59" s="250">
        <v>10</v>
      </c>
      <c r="G59" s="251">
        <v>10</v>
      </c>
      <c r="H59" s="12"/>
      <c r="I59" s="12"/>
      <c r="J59" s="12"/>
    </row>
    <row r="60" spans="2:10" ht="12.75">
      <c r="B60" s="1">
        <v>6</v>
      </c>
      <c r="C60" s="1" t="s">
        <v>342</v>
      </c>
      <c r="D60" s="12">
        <v>8</v>
      </c>
      <c r="E60" s="12">
        <v>9</v>
      </c>
      <c r="F60" s="251">
        <v>9</v>
      </c>
      <c r="G60" s="251">
        <v>5</v>
      </c>
      <c r="H60" s="12"/>
      <c r="I60" s="12"/>
      <c r="J60" s="12"/>
    </row>
    <row r="61" spans="2:10" ht="12.75">
      <c r="B61" s="1">
        <v>7</v>
      </c>
      <c r="C61" s="1" t="s">
        <v>336</v>
      </c>
      <c r="D61" s="251">
        <v>10</v>
      </c>
      <c r="E61" s="12">
        <v>10</v>
      </c>
      <c r="F61" s="251">
        <v>10</v>
      </c>
      <c r="G61" s="251">
        <v>10</v>
      </c>
      <c r="H61" s="12"/>
      <c r="I61" s="12"/>
      <c r="J61" s="12"/>
    </row>
    <row r="62" spans="2:10" ht="12.75">
      <c r="B62" s="1">
        <v>8</v>
      </c>
      <c r="C62" s="1" t="s">
        <v>335</v>
      </c>
      <c r="D62" s="12">
        <v>10</v>
      </c>
      <c r="E62" s="12">
        <v>10</v>
      </c>
      <c r="F62" s="250">
        <v>7</v>
      </c>
      <c r="G62" s="250">
        <v>7</v>
      </c>
      <c r="H62" s="12"/>
      <c r="I62" s="12"/>
      <c r="J62" s="12"/>
    </row>
    <row r="63" spans="2:10" ht="12.75">
      <c r="B63" s="1">
        <v>9</v>
      </c>
      <c r="C63" s="1" t="s">
        <v>343</v>
      </c>
      <c r="D63" s="12">
        <v>10</v>
      </c>
      <c r="E63" s="12">
        <v>10</v>
      </c>
      <c r="F63" s="251">
        <v>10</v>
      </c>
      <c r="G63" s="250">
        <v>7</v>
      </c>
      <c r="H63" s="12">
        <v>10</v>
      </c>
      <c r="I63" s="12"/>
      <c r="J63" s="12"/>
    </row>
    <row r="64" spans="2:10" ht="12.75">
      <c r="B64" s="1">
        <v>10</v>
      </c>
      <c r="C64" s="1" t="s">
        <v>344</v>
      </c>
      <c r="D64" s="12">
        <v>10</v>
      </c>
      <c r="E64" s="12">
        <v>9</v>
      </c>
      <c r="F64" s="251">
        <v>10</v>
      </c>
      <c r="G64" s="251">
        <v>9</v>
      </c>
      <c r="H64" s="12"/>
      <c r="I64" s="12"/>
      <c r="J64" s="12"/>
    </row>
    <row r="65" spans="2:10" ht="12.75">
      <c r="B65" s="1">
        <v>11</v>
      </c>
      <c r="C65" s="1" t="s">
        <v>333</v>
      </c>
      <c r="D65" s="12">
        <v>9</v>
      </c>
      <c r="E65" s="12">
        <v>10</v>
      </c>
      <c r="F65" s="250">
        <v>10</v>
      </c>
      <c r="G65" s="251">
        <v>9</v>
      </c>
      <c r="H65" s="12"/>
      <c r="I65" s="12"/>
      <c r="J65" s="12"/>
    </row>
    <row r="66" spans="2:10" ht="12.75">
      <c r="B66" s="1">
        <v>12</v>
      </c>
      <c r="C66" s="1" t="s">
        <v>345</v>
      </c>
      <c r="D66" s="12">
        <v>10</v>
      </c>
      <c r="E66" s="12">
        <v>9</v>
      </c>
      <c r="F66" s="250">
        <v>7</v>
      </c>
      <c r="G66" s="251">
        <v>10</v>
      </c>
      <c r="H66" s="12"/>
      <c r="I66" s="12"/>
      <c r="J66" s="12"/>
    </row>
    <row r="67" spans="2:10" ht="12.75">
      <c r="B67" s="1">
        <v>13</v>
      </c>
      <c r="C67" s="1" t="s">
        <v>346</v>
      </c>
      <c r="D67" s="12">
        <v>9</v>
      </c>
      <c r="E67" s="72">
        <v>10</v>
      </c>
      <c r="F67" s="12">
        <v>10</v>
      </c>
      <c r="G67" s="250">
        <v>10</v>
      </c>
      <c r="H67" s="12"/>
      <c r="I67" s="12"/>
      <c r="J67" s="12"/>
    </row>
    <row r="68" spans="2:10" ht="12.75">
      <c r="B68" s="1">
        <v>14</v>
      </c>
      <c r="C68" s="1" t="s">
        <v>334</v>
      </c>
      <c r="D68" s="12">
        <v>10</v>
      </c>
      <c r="E68" s="12">
        <v>10</v>
      </c>
      <c r="F68" s="250">
        <v>10</v>
      </c>
      <c r="G68" s="250">
        <v>10</v>
      </c>
      <c r="H68" s="12"/>
      <c r="I68" s="12"/>
      <c r="J68" s="12"/>
    </row>
    <row r="69" spans="2:10" ht="12.75">
      <c r="B69" s="1">
        <v>15</v>
      </c>
      <c r="C69" s="1" t="s">
        <v>347</v>
      </c>
      <c r="D69" s="12">
        <v>6</v>
      </c>
      <c r="E69" s="12">
        <v>5</v>
      </c>
      <c r="F69" s="250">
        <v>7</v>
      </c>
      <c r="G69" s="250">
        <v>10</v>
      </c>
      <c r="H69" s="12"/>
      <c r="I69" s="12"/>
      <c r="J69" s="12"/>
    </row>
    <row r="70" spans="4:8" ht="12.75">
      <c r="D70" s="238">
        <f>AVERAGE(D55:D69)</f>
        <v>9.133333333333333</v>
      </c>
      <c r="E70" s="238">
        <f>AVERAGE(E55:E69)</f>
        <v>8.666666666666666</v>
      </c>
      <c r="F70" s="238">
        <f>AVERAGE(F55:F69)</f>
        <v>9.066666666666666</v>
      </c>
      <c r="G70" s="238">
        <f>AVERAGE(G55:G69)</f>
        <v>8.357142857142858</v>
      </c>
      <c r="H70" s="238">
        <f>AVERAGE(H55:H69)</f>
        <v>10</v>
      </c>
    </row>
  </sheetData>
  <sheetProtection/>
  <mergeCells count="9">
    <mergeCell ref="E19:X19"/>
    <mergeCell ref="C17:D17"/>
    <mergeCell ref="E18:G18"/>
    <mergeCell ref="U18:V18"/>
    <mergeCell ref="H18:I18"/>
    <mergeCell ref="J18:L18"/>
    <mergeCell ref="N18:P18"/>
    <mergeCell ref="Q18:R18"/>
    <mergeCell ref="S18:T18"/>
  </mergeCells>
  <conditionalFormatting sqref="Z3:Z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Y3:Y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zoomScale="95" zoomScaleNormal="95" zoomScalePageLayoutView="0" workbookViewId="0" topLeftCell="B1">
      <selection activeCell="L3" sqref="L3:L16"/>
    </sheetView>
  </sheetViews>
  <sheetFormatPr defaultColWidth="9.00390625" defaultRowHeight="12.75"/>
  <cols>
    <col min="1" max="1" width="3.625" style="0" hidden="1" customWidth="1"/>
    <col min="2" max="2" width="4.375" style="0" customWidth="1"/>
    <col min="3" max="3" width="22.125" style="0" customWidth="1"/>
    <col min="4" max="4" width="9.625" style="0" customWidth="1"/>
    <col min="5" max="5" width="5.125" style="0" customWidth="1"/>
    <col min="6" max="6" width="5.875" style="0" customWidth="1"/>
    <col min="7" max="7" width="5.875" style="0" bestFit="1" customWidth="1"/>
    <col min="8" max="8" width="5.875" style="0" customWidth="1"/>
    <col min="9" max="10" width="5.875" style="0" bestFit="1" customWidth="1"/>
    <col min="11" max="11" width="9.25390625" style="3" bestFit="1" customWidth="1"/>
    <col min="12" max="12" width="9.25390625" style="10" bestFit="1" customWidth="1"/>
    <col min="14" max="15" width="9.25390625" style="0" bestFit="1" customWidth="1"/>
  </cols>
  <sheetData>
    <row r="1" spans="3:24" ht="13.5" thickBot="1">
      <c r="C1" s="394" t="s">
        <v>183</v>
      </c>
      <c r="D1" s="394"/>
      <c r="E1" s="394"/>
      <c r="F1" s="394"/>
      <c r="G1" s="394"/>
      <c r="H1" s="394"/>
      <c r="I1" s="394"/>
      <c r="J1" s="394"/>
      <c r="K1" s="57"/>
      <c r="L1" s="57"/>
      <c r="M1" s="31"/>
      <c r="N1" s="31"/>
      <c r="O1" s="31"/>
      <c r="P1" s="31"/>
      <c r="T1" s="60"/>
      <c r="W1" s="14"/>
      <c r="X1" s="15"/>
    </row>
    <row r="2" spans="2:20" ht="16.5" customHeight="1" thickBot="1">
      <c r="B2" s="61" t="s">
        <v>66</v>
      </c>
      <c r="C2" s="62" t="s">
        <v>26</v>
      </c>
      <c r="D2" s="63" t="s">
        <v>67</v>
      </c>
      <c r="E2" s="75">
        <v>43739</v>
      </c>
      <c r="F2" s="76">
        <v>43774</v>
      </c>
      <c r="G2" s="75">
        <v>43781</v>
      </c>
      <c r="H2" s="76">
        <v>43788</v>
      </c>
      <c r="I2" s="75">
        <v>43802</v>
      </c>
      <c r="J2" s="76">
        <v>43816</v>
      </c>
      <c r="K2" s="225" t="s">
        <v>24</v>
      </c>
      <c r="L2" s="328" t="s">
        <v>21</v>
      </c>
      <c r="M2" s="1" t="s">
        <v>30</v>
      </c>
      <c r="N2" s="1">
        <f>COUNTIF(L3:L16,"&gt;8")</f>
        <v>5</v>
      </c>
      <c r="O2" s="46">
        <f>N2/B16</f>
        <v>0.35714285714285715</v>
      </c>
      <c r="P2" s="31"/>
      <c r="T2" s="31"/>
    </row>
    <row r="3" spans="1:15" ht="12.75">
      <c r="A3" s="3">
        <f aca="true" t="shared" si="0" ref="A3:A16">K3</f>
        <v>8.75</v>
      </c>
      <c r="B3" s="2">
        <v>1</v>
      </c>
      <c r="C3" s="36" t="s">
        <v>134</v>
      </c>
      <c r="D3" s="166" t="s">
        <v>77</v>
      </c>
      <c r="E3" s="79"/>
      <c r="F3" s="235">
        <v>7</v>
      </c>
      <c r="G3" s="81"/>
      <c r="H3" s="90">
        <v>9</v>
      </c>
      <c r="I3" s="81">
        <v>10</v>
      </c>
      <c r="J3" s="90">
        <v>9</v>
      </c>
      <c r="K3" s="228">
        <f aca="true" t="shared" si="1" ref="K3:K16">AVERAGE(E3:J3)</f>
        <v>8.75</v>
      </c>
      <c r="L3" s="229">
        <f aca="true" t="shared" si="2" ref="L3:L15">ROUND(K3,0)</f>
        <v>9</v>
      </c>
      <c r="M3" s="226" t="s">
        <v>31</v>
      </c>
      <c r="N3" s="47">
        <f>COUNTIF(L3:L16,7)+COUNTIF(L3:L16,8)</f>
        <v>8</v>
      </c>
      <c r="O3" s="46">
        <f>N3/B16</f>
        <v>0.5714285714285714</v>
      </c>
    </row>
    <row r="4" spans="1:15" ht="12.75">
      <c r="A4" s="3">
        <f t="shared" si="0"/>
        <v>8.666666666666666</v>
      </c>
      <c r="B4" s="2">
        <v>2</v>
      </c>
      <c r="C4" s="36" t="s">
        <v>135</v>
      </c>
      <c r="D4" s="166" t="s">
        <v>93</v>
      </c>
      <c r="E4" s="79"/>
      <c r="F4" s="80">
        <v>9</v>
      </c>
      <c r="G4" s="81"/>
      <c r="H4" s="80">
        <v>8</v>
      </c>
      <c r="I4" s="81"/>
      <c r="J4" s="90">
        <v>9</v>
      </c>
      <c r="K4" s="228">
        <f t="shared" si="1"/>
        <v>8.666666666666666</v>
      </c>
      <c r="L4" s="229">
        <f t="shared" si="2"/>
        <v>9</v>
      </c>
      <c r="M4" s="226" t="s">
        <v>32</v>
      </c>
      <c r="N4" s="47">
        <f>COUNTIF(L3:L16,4)+COUNTIF(L3:L16,5)+COUNTIF(L3:L16,6)</f>
        <v>1</v>
      </c>
      <c r="O4" s="46">
        <f>N4/B16</f>
        <v>0.07142857142857142</v>
      </c>
    </row>
    <row r="5" spans="1:15" ht="12.75">
      <c r="A5" s="3">
        <f t="shared" si="0"/>
        <v>9.5</v>
      </c>
      <c r="B5" s="2">
        <v>3</v>
      </c>
      <c r="C5" s="2" t="s">
        <v>136</v>
      </c>
      <c r="D5" s="121" t="s">
        <v>102</v>
      </c>
      <c r="E5" s="81"/>
      <c r="F5" s="80">
        <v>10</v>
      </c>
      <c r="G5" s="81" t="s">
        <v>149</v>
      </c>
      <c r="H5" s="80">
        <v>9</v>
      </c>
      <c r="I5" s="81">
        <v>10</v>
      </c>
      <c r="J5" s="80">
        <v>9</v>
      </c>
      <c r="K5" s="228">
        <f t="shared" si="1"/>
        <v>9.5</v>
      </c>
      <c r="L5" s="229">
        <f t="shared" si="2"/>
        <v>10</v>
      </c>
      <c r="M5" s="226" t="s">
        <v>33</v>
      </c>
      <c r="N5" s="1">
        <f>COUNTIF(L3:L16,"&lt;4")</f>
        <v>0</v>
      </c>
      <c r="O5" s="46">
        <f>N5/B16</f>
        <v>0</v>
      </c>
    </row>
    <row r="6" spans="1:15" ht="12.75">
      <c r="A6" s="3">
        <f t="shared" si="0"/>
        <v>7</v>
      </c>
      <c r="B6" s="2">
        <v>4</v>
      </c>
      <c r="C6" s="36" t="s">
        <v>137</v>
      </c>
      <c r="D6" s="166" t="s">
        <v>99</v>
      </c>
      <c r="E6" s="81"/>
      <c r="F6" s="246">
        <v>7</v>
      </c>
      <c r="G6" s="81"/>
      <c r="H6" s="80">
        <v>8</v>
      </c>
      <c r="I6" s="81"/>
      <c r="J6" s="90">
        <v>6</v>
      </c>
      <c r="K6" s="228">
        <f t="shared" si="1"/>
        <v>7</v>
      </c>
      <c r="L6" s="229">
        <f t="shared" si="2"/>
        <v>7</v>
      </c>
      <c r="M6" s="227" t="s">
        <v>34</v>
      </c>
      <c r="N6" s="1">
        <f>B16-SUM(N2:N5)</f>
        <v>0</v>
      </c>
      <c r="O6" s="46">
        <f>N6/B16</f>
        <v>0</v>
      </c>
    </row>
    <row r="7" spans="1:12" ht="12.75">
      <c r="A7" s="3">
        <f t="shared" si="0"/>
        <v>7.333333333333333</v>
      </c>
      <c r="B7" s="2">
        <v>5</v>
      </c>
      <c r="C7" s="36" t="s">
        <v>138</v>
      </c>
      <c r="D7" s="166" t="s">
        <v>76</v>
      </c>
      <c r="E7" s="81"/>
      <c r="F7" s="246">
        <v>7</v>
      </c>
      <c r="G7" s="81"/>
      <c r="H7" s="80">
        <v>9</v>
      </c>
      <c r="I7" s="81"/>
      <c r="J7" s="80">
        <v>6</v>
      </c>
      <c r="K7" s="228">
        <f t="shared" si="1"/>
        <v>7.333333333333333</v>
      </c>
      <c r="L7" s="229">
        <v>8</v>
      </c>
    </row>
    <row r="8" spans="1:12" ht="12.75">
      <c r="A8" s="3">
        <f t="shared" si="0"/>
        <v>5.666666666666667</v>
      </c>
      <c r="B8" s="2">
        <v>6</v>
      </c>
      <c r="C8" s="36" t="s">
        <v>139</v>
      </c>
      <c r="D8" s="166" t="s">
        <v>111</v>
      </c>
      <c r="E8" s="81"/>
      <c r="F8" s="235">
        <v>5</v>
      </c>
      <c r="G8" s="81"/>
      <c r="H8" s="80">
        <v>6</v>
      </c>
      <c r="I8" s="81"/>
      <c r="J8" s="80">
        <v>6</v>
      </c>
      <c r="K8" s="228">
        <f t="shared" si="1"/>
        <v>5.666666666666667</v>
      </c>
      <c r="L8" s="229">
        <f t="shared" si="2"/>
        <v>6</v>
      </c>
    </row>
    <row r="9" spans="1:12" ht="12.75">
      <c r="A9" s="3">
        <f t="shared" si="0"/>
        <v>7</v>
      </c>
      <c r="B9" s="2">
        <v>7</v>
      </c>
      <c r="C9" s="36" t="s">
        <v>165</v>
      </c>
      <c r="D9" s="166" t="s">
        <v>75</v>
      </c>
      <c r="E9" s="79"/>
      <c r="F9" s="246">
        <v>4</v>
      </c>
      <c r="G9" s="81"/>
      <c r="H9" s="80">
        <v>8</v>
      </c>
      <c r="I9" s="81"/>
      <c r="J9" s="80">
        <v>9</v>
      </c>
      <c r="K9" s="228">
        <f t="shared" si="1"/>
        <v>7</v>
      </c>
      <c r="L9" s="229">
        <f t="shared" si="2"/>
        <v>7</v>
      </c>
    </row>
    <row r="10" spans="1:12" ht="12.75">
      <c r="A10" s="3">
        <f t="shared" si="0"/>
        <v>8</v>
      </c>
      <c r="B10" s="2">
        <v>8</v>
      </c>
      <c r="C10" s="36" t="s">
        <v>140</v>
      </c>
      <c r="D10" s="166" t="s">
        <v>109</v>
      </c>
      <c r="E10" s="79"/>
      <c r="F10" s="80">
        <v>6</v>
      </c>
      <c r="G10" s="81"/>
      <c r="H10" s="80">
        <v>9</v>
      </c>
      <c r="I10" s="81"/>
      <c r="J10" s="80">
        <v>9</v>
      </c>
      <c r="K10" s="228">
        <f t="shared" si="1"/>
        <v>8</v>
      </c>
      <c r="L10" s="229">
        <f t="shared" si="2"/>
        <v>8</v>
      </c>
    </row>
    <row r="11" spans="1:16" ht="12.75">
      <c r="A11" s="3">
        <f t="shared" si="0"/>
        <v>9.666666666666666</v>
      </c>
      <c r="B11" s="2">
        <v>9</v>
      </c>
      <c r="C11" s="2" t="s">
        <v>141</v>
      </c>
      <c r="D11" s="121" t="s">
        <v>101</v>
      </c>
      <c r="E11" s="81"/>
      <c r="F11" s="80">
        <v>10</v>
      </c>
      <c r="G11" s="79"/>
      <c r="H11" s="90">
        <v>9</v>
      </c>
      <c r="I11" s="79"/>
      <c r="J11" s="80">
        <v>10</v>
      </c>
      <c r="K11" s="228">
        <f t="shared" si="1"/>
        <v>9.666666666666666</v>
      </c>
      <c r="L11" s="229">
        <f t="shared" si="2"/>
        <v>10</v>
      </c>
      <c r="O11" s="3"/>
      <c r="P11" s="3"/>
    </row>
    <row r="12" spans="1:16" ht="12.75">
      <c r="A12" s="3">
        <f t="shared" si="0"/>
        <v>9.666666666666666</v>
      </c>
      <c r="B12" s="2">
        <v>10</v>
      </c>
      <c r="C12" s="2" t="s">
        <v>142</v>
      </c>
      <c r="D12" s="121" t="s">
        <v>100</v>
      </c>
      <c r="E12" s="81"/>
      <c r="F12" s="80">
        <v>9</v>
      </c>
      <c r="G12" s="79"/>
      <c r="H12" s="80">
        <v>10</v>
      </c>
      <c r="I12" s="79"/>
      <c r="J12" s="80">
        <v>10</v>
      </c>
      <c r="K12" s="228">
        <f t="shared" si="1"/>
        <v>9.666666666666666</v>
      </c>
      <c r="L12" s="229">
        <f t="shared" si="2"/>
        <v>10</v>
      </c>
      <c r="O12" s="3"/>
      <c r="P12" s="3"/>
    </row>
    <row r="13" spans="1:16" ht="12.75">
      <c r="A13" s="3">
        <f t="shared" si="0"/>
        <v>7</v>
      </c>
      <c r="B13" s="2">
        <v>11</v>
      </c>
      <c r="C13" s="2" t="s">
        <v>143</v>
      </c>
      <c r="D13" s="121" t="s">
        <v>99</v>
      </c>
      <c r="E13" s="81"/>
      <c r="F13" s="246">
        <v>7</v>
      </c>
      <c r="G13" s="79"/>
      <c r="H13" s="80">
        <v>8</v>
      </c>
      <c r="I13" s="79"/>
      <c r="J13" s="80">
        <v>6</v>
      </c>
      <c r="K13" s="228">
        <f t="shared" si="1"/>
        <v>7</v>
      </c>
      <c r="L13" s="229">
        <f t="shared" si="2"/>
        <v>7</v>
      </c>
      <c r="O13" s="3"/>
      <c r="P13" s="3"/>
    </row>
    <row r="14" spans="1:16" ht="12.75">
      <c r="A14" s="3">
        <f t="shared" si="0"/>
        <v>7</v>
      </c>
      <c r="B14" s="2">
        <v>12</v>
      </c>
      <c r="C14" s="2" t="s">
        <v>144</v>
      </c>
      <c r="D14" s="121" t="s">
        <v>110</v>
      </c>
      <c r="E14" s="81"/>
      <c r="F14" s="80">
        <v>9</v>
      </c>
      <c r="G14" s="79" t="s">
        <v>149</v>
      </c>
      <c r="H14" s="246">
        <v>7</v>
      </c>
      <c r="I14" s="79"/>
      <c r="J14" s="246">
        <v>5</v>
      </c>
      <c r="K14" s="228">
        <f t="shared" si="1"/>
        <v>7</v>
      </c>
      <c r="L14" s="229">
        <f t="shared" si="2"/>
        <v>7</v>
      </c>
      <c r="O14" s="3"/>
      <c r="P14" s="3"/>
    </row>
    <row r="15" spans="1:16" ht="12.75">
      <c r="A15" s="3">
        <f t="shared" si="0"/>
        <v>8</v>
      </c>
      <c r="B15" s="2">
        <v>13</v>
      </c>
      <c r="C15" s="36" t="s">
        <v>145</v>
      </c>
      <c r="D15" s="166" t="s">
        <v>98</v>
      </c>
      <c r="E15" s="81" t="s">
        <v>149</v>
      </c>
      <c r="F15" s="235">
        <v>6</v>
      </c>
      <c r="G15" s="79"/>
      <c r="H15" s="90">
        <v>7</v>
      </c>
      <c r="I15" s="79">
        <v>10</v>
      </c>
      <c r="J15" s="90">
        <v>9</v>
      </c>
      <c r="K15" s="228">
        <f t="shared" si="1"/>
        <v>8</v>
      </c>
      <c r="L15" s="229">
        <f t="shared" si="2"/>
        <v>8</v>
      </c>
      <c r="O15" s="3"/>
      <c r="P15" s="3"/>
    </row>
    <row r="16" spans="1:12" ht="12.75">
      <c r="A16" s="3">
        <f t="shared" si="0"/>
        <v>7.333333333333333</v>
      </c>
      <c r="B16" s="2">
        <v>14</v>
      </c>
      <c r="C16" s="2" t="s">
        <v>146</v>
      </c>
      <c r="D16" s="121" t="s">
        <v>76</v>
      </c>
      <c r="E16" s="81"/>
      <c r="F16" s="246">
        <v>7</v>
      </c>
      <c r="G16" s="81"/>
      <c r="H16" s="80">
        <v>9</v>
      </c>
      <c r="I16" s="81"/>
      <c r="J16" s="90">
        <v>6</v>
      </c>
      <c r="K16" s="228">
        <f t="shared" si="1"/>
        <v>7.333333333333333</v>
      </c>
      <c r="L16" s="229">
        <v>8</v>
      </c>
    </row>
    <row r="17" spans="2:19" s="5" customFormat="1" ht="12.75">
      <c r="B17" s="6"/>
      <c r="C17" s="377" t="s">
        <v>0</v>
      </c>
      <c r="D17" s="378"/>
      <c r="E17" s="83"/>
      <c r="F17" s="84">
        <f>AVERAGE(F3:F16)</f>
        <v>7.357142857142857</v>
      </c>
      <c r="G17" s="84"/>
      <c r="H17" s="84">
        <f>AVERAGE(H3:H16)</f>
        <v>8.285714285714286</v>
      </c>
      <c r="I17" s="84"/>
      <c r="J17" s="84">
        <f>AVERAGE(J3:J16)</f>
        <v>7.785714285714286</v>
      </c>
      <c r="K17" s="83">
        <f>AVERAGE(K3:K16)</f>
        <v>7.898809523809524</v>
      </c>
      <c r="L17" s="84">
        <f>AVERAGE(L3:L16)</f>
        <v>8.142857142857142</v>
      </c>
      <c r="Q17"/>
      <c r="R17"/>
      <c r="S17"/>
    </row>
    <row r="18" spans="2:12" s="5" customFormat="1" ht="13.5" thickBot="1">
      <c r="B18" s="6"/>
      <c r="C18" s="7"/>
      <c r="D18" s="69"/>
      <c r="E18" s="395" t="s">
        <v>56</v>
      </c>
      <c r="F18" s="396"/>
      <c r="G18" s="395" t="s">
        <v>57</v>
      </c>
      <c r="H18" s="396"/>
      <c r="I18" s="395" t="s">
        <v>58</v>
      </c>
      <c r="J18" s="396"/>
      <c r="K18" s="231"/>
      <c r="L18" s="8"/>
    </row>
    <row r="19" spans="2:12" ht="13.5" thickBot="1">
      <c r="B19" s="388" t="s">
        <v>35</v>
      </c>
      <c r="C19" s="388"/>
      <c r="D19" s="385"/>
      <c r="E19" s="381" t="s">
        <v>68</v>
      </c>
      <c r="F19" s="382"/>
      <c r="G19" s="382"/>
      <c r="H19" s="382"/>
      <c r="I19" s="382"/>
      <c r="J19" s="382"/>
      <c r="K19" s="230">
        <f>L19/B16</f>
        <v>1</v>
      </c>
      <c r="L19" s="35">
        <f>COUNTIF(L3:L16,"&gt;3")</f>
        <v>14</v>
      </c>
    </row>
    <row r="20" spans="2:12" ht="12.75">
      <c r="B20" s="385" t="s">
        <v>46</v>
      </c>
      <c r="C20" s="386"/>
      <c r="D20" s="387"/>
      <c r="E20" s="66"/>
      <c r="F20" s="66"/>
      <c r="G20" s="66"/>
      <c r="H20" s="66"/>
      <c r="I20" s="66"/>
      <c r="J20" s="66"/>
      <c r="K20" s="67">
        <f>L20/B16</f>
        <v>0.9285714285714286</v>
      </c>
      <c r="L20" s="8">
        <f>COUNTIF(L3:L16,"&gt;6")</f>
        <v>13</v>
      </c>
    </row>
    <row r="22" ht="12.75">
      <c r="C22" t="s">
        <v>177</v>
      </c>
    </row>
  </sheetData>
  <sheetProtection/>
  <mergeCells count="8">
    <mergeCell ref="B19:D19"/>
    <mergeCell ref="E19:J19"/>
    <mergeCell ref="B20:D20"/>
    <mergeCell ref="C1:J1"/>
    <mergeCell ref="C17:D17"/>
    <mergeCell ref="E18:F18"/>
    <mergeCell ref="G18:H18"/>
    <mergeCell ref="I18:J18"/>
  </mergeCells>
  <conditionalFormatting sqref="L3:L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K3:K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1"/>
  <sheetViews>
    <sheetView zoomScale="95" zoomScaleNormal="95" zoomScalePageLayoutView="0" workbookViewId="0" topLeftCell="B1">
      <selection activeCell="C62" sqref="C62"/>
    </sheetView>
  </sheetViews>
  <sheetFormatPr defaultColWidth="9.00390625" defaultRowHeight="12.75"/>
  <cols>
    <col min="1" max="1" width="4.00390625" style="0" hidden="1" customWidth="1"/>
    <col min="2" max="2" width="3.625" style="0" customWidth="1"/>
    <col min="3" max="3" width="22.75390625" style="0" customWidth="1"/>
    <col min="4" max="4" width="8.625" style="0" customWidth="1"/>
    <col min="5" max="5" width="5.75390625" style="0" customWidth="1"/>
    <col min="6" max="6" width="3.00390625" style="0" customWidth="1"/>
    <col min="7" max="8" width="5.75390625" style="0" customWidth="1"/>
    <col min="9" max="9" width="3.75390625" style="0" customWidth="1"/>
    <col min="10" max="11" width="5.75390625" style="0" customWidth="1"/>
    <col min="12" max="12" width="4.625" style="0" customWidth="1"/>
    <col min="13" max="15" width="5.75390625" style="0" customWidth="1"/>
    <col min="16" max="16" width="3.625" style="0" customWidth="1"/>
    <col min="17" max="17" width="5.625" style="0" customWidth="1"/>
    <col min="18" max="18" width="4.125" style="0" customWidth="1"/>
    <col min="19" max="19" width="5.75390625" style="0" customWidth="1"/>
    <col min="20" max="20" width="5.25390625" style="0" customWidth="1"/>
    <col min="21" max="28" width="5.75390625" style="14" customWidth="1"/>
    <col min="29" max="29" width="5.75390625" style="0" customWidth="1"/>
    <col min="30" max="30" width="9.125" style="3" customWidth="1"/>
    <col min="31" max="33" width="9.125" style="10" customWidth="1"/>
    <col min="36" max="36" width="8.75390625" style="0" customWidth="1"/>
  </cols>
  <sheetData>
    <row r="1" spans="3:42" ht="13.5" thickBot="1">
      <c r="C1" s="399" t="s">
        <v>184</v>
      </c>
      <c r="D1" s="400"/>
      <c r="E1" s="400"/>
      <c r="F1" s="400"/>
      <c r="G1" s="400"/>
      <c r="H1" s="400"/>
      <c r="I1" s="400"/>
      <c r="J1" s="400"/>
      <c r="K1" s="399"/>
      <c r="L1" s="399"/>
      <c r="M1" s="399"/>
      <c r="N1" s="399"/>
      <c r="O1" s="399"/>
      <c r="P1" s="52"/>
      <c r="Q1" s="52"/>
      <c r="R1" s="52"/>
      <c r="S1" s="31"/>
      <c r="T1" s="31"/>
      <c r="U1" s="31"/>
      <c r="V1" s="31"/>
      <c r="W1" s="31"/>
      <c r="X1" s="31"/>
      <c r="Y1" s="31"/>
      <c r="Z1" s="31"/>
      <c r="AA1" s="31"/>
      <c r="AB1" s="31"/>
      <c r="AC1" s="57"/>
      <c r="AD1" s="31"/>
      <c r="AE1" s="31"/>
      <c r="AF1" s="31"/>
      <c r="AG1" s="31"/>
      <c r="AH1" s="31"/>
      <c r="AI1" s="31"/>
      <c r="AJ1" s="31"/>
      <c r="AK1" s="59"/>
      <c r="AL1" s="60"/>
      <c r="AO1" s="14"/>
      <c r="AP1" s="15"/>
    </row>
    <row r="2" spans="2:38" ht="16.5" customHeight="1" thickBot="1">
      <c r="B2" s="61" t="s">
        <v>66</v>
      </c>
      <c r="C2" s="63" t="s">
        <v>26</v>
      </c>
      <c r="D2" s="252" t="s">
        <v>67</v>
      </c>
      <c r="E2" s="75">
        <v>43710</v>
      </c>
      <c r="F2" s="109"/>
      <c r="G2" s="76">
        <v>43711</v>
      </c>
      <c r="H2" s="128">
        <v>43720</v>
      </c>
      <c r="I2" s="128"/>
      <c r="J2" s="130">
        <v>43721</v>
      </c>
      <c r="K2" s="128">
        <v>43725</v>
      </c>
      <c r="L2" s="128"/>
      <c r="M2" s="130">
        <v>43727</v>
      </c>
      <c r="N2" s="109">
        <v>43753</v>
      </c>
      <c r="O2" s="108">
        <v>43755</v>
      </c>
      <c r="P2" s="75"/>
      <c r="Q2" s="126"/>
      <c r="R2" s="108"/>
      <c r="S2" s="76">
        <v>43762</v>
      </c>
      <c r="T2" s="103"/>
      <c r="U2" s="76">
        <v>43774</v>
      </c>
      <c r="V2" s="103">
        <v>43781</v>
      </c>
      <c r="W2" s="108">
        <v>43783</v>
      </c>
      <c r="X2" s="75">
        <v>43790</v>
      </c>
      <c r="Y2" s="109">
        <v>43791</v>
      </c>
      <c r="Z2" s="108">
        <v>43797</v>
      </c>
      <c r="AA2" s="75">
        <v>43798</v>
      </c>
      <c r="AB2" s="76">
        <v>43818</v>
      </c>
      <c r="AC2" s="112">
        <v>43816</v>
      </c>
      <c r="AD2" s="64" t="s">
        <v>24</v>
      </c>
      <c r="AE2" s="65" t="s">
        <v>21</v>
      </c>
      <c r="AF2" s="65" t="s">
        <v>78</v>
      </c>
      <c r="AG2" s="65" t="s">
        <v>94</v>
      </c>
      <c r="AH2" s="31"/>
      <c r="AI2" s="31"/>
      <c r="AJ2" s="31"/>
      <c r="AK2" s="31"/>
      <c r="AL2" s="31"/>
    </row>
    <row r="3" spans="1:36" ht="12.75">
      <c r="A3" s="3">
        <f aca="true" t="shared" si="0" ref="A3:A17">AD3</f>
        <v>6.111111111111111</v>
      </c>
      <c r="B3" s="56">
        <v>1</v>
      </c>
      <c r="C3" s="115" t="s">
        <v>185</v>
      </c>
      <c r="D3" s="166" t="s">
        <v>100</v>
      </c>
      <c r="E3" s="118">
        <v>4</v>
      </c>
      <c r="F3" s="186">
        <v>1</v>
      </c>
      <c r="G3" s="293">
        <v>7</v>
      </c>
      <c r="H3" s="124">
        <v>6</v>
      </c>
      <c r="I3" s="186"/>
      <c r="J3" s="272">
        <v>4</v>
      </c>
      <c r="K3" s="118">
        <v>7</v>
      </c>
      <c r="L3" s="164"/>
      <c r="M3" s="120">
        <v>9</v>
      </c>
      <c r="N3" s="186"/>
      <c r="O3" s="163">
        <v>9</v>
      </c>
      <c r="P3" s="77"/>
      <c r="Q3" s="19">
        <v>8</v>
      </c>
      <c r="R3" s="308"/>
      <c r="S3" s="78">
        <v>6</v>
      </c>
      <c r="T3" s="104">
        <v>7</v>
      </c>
      <c r="U3" s="89">
        <v>8</v>
      </c>
      <c r="V3" s="105"/>
      <c r="W3" s="283">
        <v>6</v>
      </c>
      <c r="X3" s="276">
        <v>4</v>
      </c>
      <c r="Y3" s="186"/>
      <c r="Z3" s="163">
        <v>8</v>
      </c>
      <c r="AA3" s="291">
        <v>4</v>
      </c>
      <c r="AB3" s="89">
        <v>8</v>
      </c>
      <c r="AC3" s="159">
        <v>4</v>
      </c>
      <c r="AD3" s="86">
        <f>AVERAGE(E3:AC3)</f>
        <v>6.111111111111111</v>
      </c>
      <c r="AE3" s="8">
        <f aca="true" t="shared" si="1" ref="AE3:AE17">ROUND(AD3,0)</f>
        <v>6</v>
      </c>
      <c r="AF3" s="8">
        <v>5</v>
      </c>
      <c r="AG3" s="8">
        <f>ROUND(AVERAGE(AE3:AF3),0)</f>
        <v>6</v>
      </c>
      <c r="AH3" s="1" t="s">
        <v>30</v>
      </c>
      <c r="AI3" s="47">
        <f>COUNTIF(AE3:AE17,9)+COUNTIF(AE3:AE17,10)</f>
        <v>4</v>
      </c>
      <c r="AJ3" s="46">
        <f>AI3/$B$17</f>
        <v>0.26666666666666666</v>
      </c>
    </row>
    <row r="4" spans="1:36" ht="12.75">
      <c r="A4" s="3">
        <f t="shared" si="0"/>
        <v>8.529411764705882</v>
      </c>
      <c r="B4" s="56">
        <v>2</v>
      </c>
      <c r="C4" s="2" t="s">
        <v>186</v>
      </c>
      <c r="D4" s="121" t="s">
        <v>77</v>
      </c>
      <c r="E4" s="237">
        <v>9</v>
      </c>
      <c r="F4" s="262"/>
      <c r="G4" s="90">
        <v>7</v>
      </c>
      <c r="H4" s="107">
        <v>9</v>
      </c>
      <c r="I4" s="98"/>
      <c r="J4" s="101">
        <v>10</v>
      </c>
      <c r="K4" s="79">
        <v>9</v>
      </c>
      <c r="L4" s="72"/>
      <c r="M4" s="90">
        <v>10</v>
      </c>
      <c r="N4" s="201"/>
      <c r="O4" s="99">
        <v>10</v>
      </c>
      <c r="P4" s="79"/>
      <c r="Q4" s="72">
        <v>9</v>
      </c>
      <c r="R4" s="101"/>
      <c r="S4" s="90">
        <v>8</v>
      </c>
      <c r="T4" s="107">
        <v>6</v>
      </c>
      <c r="U4" s="235">
        <v>7</v>
      </c>
      <c r="V4" s="105"/>
      <c r="W4" s="245">
        <v>9</v>
      </c>
      <c r="X4" s="237">
        <v>8</v>
      </c>
      <c r="Y4" s="98"/>
      <c r="Z4" s="101">
        <v>10</v>
      </c>
      <c r="AA4" s="79">
        <v>6</v>
      </c>
      <c r="AB4" s="90">
        <v>9</v>
      </c>
      <c r="AC4" s="159">
        <v>9</v>
      </c>
      <c r="AD4" s="86">
        <f aca="true" t="shared" si="2" ref="AD4:AD17">AVERAGE(E4:AC4)</f>
        <v>8.529411764705882</v>
      </c>
      <c r="AE4" s="8">
        <f t="shared" si="1"/>
        <v>9</v>
      </c>
      <c r="AF4" s="8">
        <v>8</v>
      </c>
      <c r="AG4" s="8">
        <f aca="true" t="shared" si="3" ref="AG4:AG17">ROUND(AVERAGE(AE4:AF4),0)</f>
        <v>9</v>
      </c>
      <c r="AH4" s="1" t="s">
        <v>31</v>
      </c>
      <c r="AI4" s="47">
        <f>COUNTIF(AE3:AE17,7)+COUNTIF(AE3:AE17,8)</f>
        <v>9</v>
      </c>
      <c r="AJ4" s="46">
        <f>AI4/$B$17</f>
        <v>0.6</v>
      </c>
    </row>
    <row r="5" spans="1:36" ht="12.75">
      <c r="A5" s="3">
        <f t="shared" si="0"/>
        <v>6.555555555555555</v>
      </c>
      <c r="B5" s="56">
        <v>3</v>
      </c>
      <c r="C5" s="2" t="s">
        <v>187</v>
      </c>
      <c r="D5" s="121" t="s">
        <v>111</v>
      </c>
      <c r="E5" s="79">
        <v>7</v>
      </c>
      <c r="F5" s="98">
        <v>1</v>
      </c>
      <c r="G5" s="235">
        <v>7</v>
      </c>
      <c r="H5" s="107">
        <v>6</v>
      </c>
      <c r="I5" s="98"/>
      <c r="J5" s="101">
        <v>8</v>
      </c>
      <c r="K5" s="79">
        <v>5</v>
      </c>
      <c r="L5" s="72"/>
      <c r="M5" s="80">
        <v>9</v>
      </c>
      <c r="N5" s="97"/>
      <c r="O5" s="101">
        <v>6</v>
      </c>
      <c r="P5" s="79"/>
      <c r="Q5" s="12">
        <v>9</v>
      </c>
      <c r="R5" s="127"/>
      <c r="S5" s="235">
        <v>6</v>
      </c>
      <c r="T5" s="264">
        <v>6</v>
      </c>
      <c r="U5" s="235">
        <v>7</v>
      </c>
      <c r="V5" s="105"/>
      <c r="W5" s="245">
        <v>7</v>
      </c>
      <c r="X5" s="79">
        <v>8</v>
      </c>
      <c r="Y5" s="98"/>
      <c r="Z5" s="101">
        <v>8</v>
      </c>
      <c r="AA5" s="237">
        <v>6</v>
      </c>
      <c r="AB5" s="90">
        <v>8</v>
      </c>
      <c r="AC5" s="310">
        <v>4</v>
      </c>
      <c r="AD5" s="86">
        <f t="shared" si="2"/>
        <v>6.555555555555555</v>
      </c>
      <c r="AE5" s="8">
        <f t="shared" si="1"/>
        <v>7</v>
      </c>
      <c r="AF5" s="8">
        <v>6</v>
      </c>
      <c r="AG5" s="8">
        <f t="shared" si="3"/>
        <v>7</v>
      </c>
      <c r="AH5" s="1" t="s">
        <v>32</v>
      </c>
      <c r="AI5" s="47">
        <f>COUNTIF(AE3:AE17,4)+COUNTIF(AE3:AE17,5)+COUNTIF(AE3:AE17,6)</f>
        <v>2</v>
      </c>
      <c r="AJ5" s="46">
        <f>AI5/$B$17</f>
        <v>0.13333333333333333</v>
      </c>
    </row>
    <row r="6" spans="1:36" ht="12.75">
      <c r="A6" s="3">
        <f t="shared" si="0"/>
        <v>7.111111111111111</v>
      </c>
      <c r="B6" s="56">
        <v>4</v>
      </c>
      <c r="C6" s="2" t="s">
        <v>188</v>
      </c>
      <c r="D6" s="121" t="s">
        <v>111</v>
      </c>
      <c r="E6" s="79">
        <v>8</v>
      </c>
      <c r="F6" s="98">
        <v>1</v>
      </c>
      <c r="G6" s="235">
        <v>7</v>
      </c>
      <c r="H6" s="107">
        <v>8</v>
      </c>
      <c r="I6" s="98"/>
      <c r="J6" s="101">
        <v>8</v>
      </c>
      <c r="K6" s="81">
        <v>9</v>
      </c>
      <c r="L6" s="12"/>
      <c r="M6" s="90">
        <v>9</v>
      </c>
      <c r="N6" s="97"/>
      <c r="O6" s="101">
        <v>6</v>
      </c>
      <c r="P6" s="79"/>
      <c r="Q6" s="72">
        <v>9</v>
      </c>
      <c r="R6" s="101"/>
      <c r="S6" s="235">
        <v>6</v>
      </c>
      <c r="T6" s="107">
        <v>7</v>
      </c>
      <c r="U6" s="246">
        <v>7</v>
      </c>
      <c r="V6" s="106"/>
      <c r="W6" s="309">
        <v>7</v>
      </c>
      <c r="X6" s="81">
        <v>9</v>
      </c>
      <c r="Y6" s="97"/>
      <c r="Z6" s="101">
        <v>8</v>
      </c>
      <c r="AA6" s="237">
        <v>7</v>
      </c>
      <c r="AB6" s="90">
        <v>8</v>
      </c>
      <c r="AC6" s="310">
        <v>4</v>
      </c>
      <c r="AD6" s="86">
        <f t="shared" si="2"/>
        <v>7.111111111111111</v>
      </c>
      <c r="AE6" s="8">
        <f t="shared" si="1"/>
        <v>7</v>
      </c>
      <c r="AF6" s="8">
        <v>7</v>
      </c>
      <c r="AG6" s="8">
        <f t="shared" si="3"/>
        <v>7</v>
      </c>
      <c r="AH6" s="1" t="s">
        <v>33</v>
      </c>
      <c r="AI6" s="1">
        <f>COUNTIF(AE3:AE17,"&lt;4")</f>
        <v>0</v>
      </c>
      <c r="AJ6" s="46">
        <f>AI6/$B$17</f>
        <v>0</v>
      </c>
    </row>
    <row r="7" spans="1:36" ht="12.75">
      <c r="A7" s="3">
        <f t="shared" si="0"/>
        <v>5.173913043478261</v>
      </c>
      <c r="B7" s="56">
        <v>5</v>
      </c>
      <c r="C7" s="2" t="s">
        <v>189</v>
      </c>
      <c r="D7" s="121" t="s">
        <v>110</v>
      </c>
      <c r="E7" s="79">
        <v>9</v>
      </c>
      <c r="F7" s="98">
        <v>1</v>
      </c>
      <c r="G7" s="235">
        <v>6</v>
      </c>
      <c r="H7" s="107">
        <v>10</v>
      </c>
      <c r="I7" s="98">
        <v>1</v>
      </c>
      <c r="J7" s="245">
        <v>7</v>
      </c>
      <c r="K7" s="79">
        <v>8</v>
      </c>
      <c r="L7" s="72">
        <v>1</v>
      </c>
      <c r="M7" s="235">
        <v>7</v>
      </c>
      <c r="N7" s="201">
        <v>1</v>
      </c>
      <c r="O7" s="283">
        <v>4</v>
      </c>
      <c r="P7" s="237">
        <v>1</v>
      </c>
      <c r="Q7" s="250">
        <v>7</v>
      </c>
      <c r="R7" s="245">
        <v>1</v>
      </c>
      <c r="S7" s="235">
        <v>6</v>
      </c>
      <c r="T7" s="264">
        <v>9</v>
      </c>
      <c r="U7" s="235">
        <v>7</v>
      </c>
      <c r="V7" s="107"/>
      <c r="W7" s="245">
        <v>4</v>
      </c>
      <c r="X7" s="79">
        <v>10</v>
      </c>
      <c r="Y7" s="98"/>
      <c r="Z7" s="245">
        <v>4</v>
      </c>
      <c r="AA7" s="237">
        <v>7</v>
      </c>
      <c r="AB7" s="235">
        <v>4</v>
      </c>
      <c r="AC7" s="159">
        <v>4</v>
      </c>
      <c r="AD7" s="86">
        <f t="shared" si="2"/>
        <v>5.173913043478261</v>
      </c>
      <c r="AE7" s="8">
        <f t="shared" si="1"/>
        <v>5</v>
      </c>
      <c r="AF7" s="8">
        <v>6</v>
      </c>
      <c r="AG7" s="8">
        <f t="shared" si="3"/>
        <v>6</v>
      </c>
      <c r="AH7" s="48" t="s">
        <v>34</v>
      </c>
      <c r="AI7" s="47">
        <f>B17-SUM(AI3:AI6)</f>
        <v>0</v>
      </c>
      <c r="AJ7" s="46">
        <f>AI7/$B$17</f>
        <v>0</v>
      </c>
    </row>
    <row r="8" spans="1:33" ht="12.75">
      <c r="A8" s="3">
        <f t="shared" si="0"/>
        <v>9</v>
      </c>
      <c r="B8" s="56">
        <v>6</v>
      </c>
      <c r="C8" s="2" t="s">
        <v>190</v>
      </c>
      <c r="D8" s="121" t="s">
        <v>102</v>
      </c>
      <c r="E8" s="79">
        <v>9</v>
      </c>
      <c r="F8" s="98"/>
      <c r="G8" s="90">
        <v>8</v>
      </c>
      <c r="H8" s="107">
        <v>9</v>
      </c>
      <c r="I8" s="98"/>
      <c r="J8" s="101">
        <v>9</v>
      </c>
      <c r="K8" s="79">
        <v>9</v>
      </c>
      <c r="L8" s="72"/>
      <c r="M8" s="90">
        <v>7</v>
      </c>
      <c r="N8" s="97"/>
      <c r="O8" s="101">
        <v>10</v>
      </c>
      <c r="P8" s="79"/>
      <c r="Q8" s="72">
        <v>10</v>
      </c>
      <c r="R8" s="101"/>
      <c r="S8" s="90">
        <v>10</v>
      </c>
      <c r="T8" s="107">
        <v>9</v>
      </c>
      <c r="U8" s="90">
        <v>9</v>
      </c>
      <c r="V8" s="107"/>
      <c r="W8" s="101">
        <v>9</v>
      </c>
      <c r="X8" s="79">
        <v>10</v>
      </c>
      <c r="Y8" s="98"/>
      <c r="Z8" s="101">
        <v>10</v>
      </c>
      <c r="AA8" s="79">
        <v>8</v>
      </c>
      <c r="AB8" s="90">
        <v>9</v>
      </c>
      <c r="AC8" s="114">
        <v>8</v>
      </c>
      <c r="AD8" s="86">
        <f t="shared" si="2"/>
        <v>9</v>
      </c>
      <c r="AE8" s="8">
        <f t="shared" si="1"/>
        <v>9</v>
      </c>
      <c r="AF8" s="8">
        <v>9</v>
      </c>
      <c r="AG8" s="8">
        <f t="shared" si="3"/>
        <v>9</v>
      </c>
    </row>
    <row r="9" spans="1:33" ht="12.75">
      <c r="A9" s="3">
        <f t="shared" si="0"/>
        <v>6.777777777777778</v>
      </c>
      <c r="B9" s="56">
        <v>7</v>
      </c>
      <c r="C9" s="2" t="s">
        <v>191</v>
      </c>
      <c r="D9" s="121" t="s">
        <v>98</v>
      </c>
      <c r="E9" s="79">
        <v>8</v>
      </c>
      <c r="F9" s="98">
        <v>1</v>
      </c>
      <c r="G9" s="235">
        <v>7</v>
      </c>
      <c r="H9" s="107">
        <v>7</v>
      </c>
      <c r="I9" s="98"/>
      <c r="J9" s="101">
        <v>7</v>
      </c>
      <c r="K9" s="79">
        <v>8</v>
      </c>
      <c r="L9" s="72"/>
      <c r="M9" s="80">
        <v>9</v>
      </c>
      <c r="N9" s="98"/>
      <c r="O9" s="101">
        <v>6</v>
      </c>
      <c r="P9" s="79"/>
      <c r="Q9" s="72">
        <v>9</v>
      </c>
      <c r="R9" s="101"/>
      <c r="S9" s="235">
        <v>6</v>
      </c>
      <c r="T9" s="107">
        <v>9</v>
      </c>
      <c r="U9" s="235">
        <v>7</v>
      </c>
      <c r="V9" s="107"/>
      <c r="W9" s="245">
        <v>6</v>
      </c>
      <c r="X9" s="237">
        <v>8</v>
      </c>
      <c r="Y9" s="98"/>
      <c r="Z9" s="245">
        <v>7</v>
      </c>
      <c r="AA9" s="237">
        <v>4</v>
      </c>
      <c r="AB9" s="235">
        <v>9</v>
      </c>
      <c r="AC9" s="310">
        <v>4</v>
      </c>
      <c r="AD9" s="86">
        <f t="shared" si="2"/>
        <v>6.777777777777778</v>
      </c>
      <c r="AE9" s="8">
        <f t="shared" si="1"/>
        <v>7</v>
      </c>
      <c r="AF9" s="8">
        <v>7</v>
      </c>
      <c r="AG9" s="8">
        <f t="shared" si="3"/>
        <v>7</v>
      </c>
    </row>
    <row r="10" spans="1:33" ht="12.75">
      <c r="A10" s="3">
        <f t="shared" si="0"/>
        <v>8.705882352941176</v>
      </c>
      <c r="B10" s="56">
        <v>8</v>
      </c>
      <c r="C10" s="2" t="s">
        <v>192</v>
      </c>
      <c r="D10" s="121" t="s">
        <v>75</v>
      </c>
      <c r="E10" s="79">
        <v>10</v>
      </c>
      <c r="F10" s="98"/>
      <c r="G10" s="90">
        <v>10</v>
      </c>
      <c r="H10" s="107">
        <v>7</v>
      </c>
      <c r="I10" s="98"/>
      <c r="J10" s="101">
        <v>9</v>
      </c>
      <c r="K10" s="79">
        <v>9</v>
      </c>
      <c r="L10" s="72"/>
      <c r="M10" s="90">
        <v>9</v>
      </c>
      <c r="N10" s="97"/>
      <c r="O10" s="101">
        <v>10</v>
      </c>
      <c r="P10" s="79"/>
      <c r="Q10" s="72">
        <v>9</v>
      </c>
      <c r="R10" s="101"/>
      <c r="S10" s="90">
        <v>7</v>
      </c>
      <c r="T10" s="107">
        <v>9</v>
      </c>
      <c r="U10" s="90">
        <v>9</v>
      </c>
      <c r="V10" s="105"/>
      <c r="W10" s="101">
        <v>9</v>
      </c>
      <c r="X10" s="79">
        <v>9</v>
      </c>
      <c r="Y10" s="98"/>
      <c r="Z10" s="101">
        <v>10</v>
      </c>
      <c r="AA10" s="237">
        <v>9</v>
      </c>
      <c r="AB10" s="235">
        <v>9</v>
      </c>
      <c r="AC10" s="114">
        <v>4</v>
      </c>
      <c r="AD10" s="86">
        <f t="shared" si="2"/>
        <v>8.705882352941176</v>
      </c>
      <c r="AE10" s="8">
        <f t="shared" si="1"/>
        <v>9</v>
      </c>
      <c r="AF10" s="8">
        <v>8</v>
      </c>
      <c r="AG10" s="8">
        <f t="shared" si="3"/>
        <v>9</v>
      </c>
    </row>
    <row r="11" spans="1:33" ht="12.75">
      <c r="A11" s="3">
        <f t="shared" si="0"/>
        <v>7.888888888888889</v>
      </c>
      <c r="B11" s="56">
        <v>9</v>
      </c>
      <c r="C11" s="2" t="s">
        <v>193</v>
      </c>
      <c r="D11" s="121" t="s">
        <v>99</v>
      </c>
      <c r="E11" s="79">
        <v>8</v>
      </c>
      <c r="F11" s="98"/>
      <c r="G11" s="90">
        <v>8</v>
      </c>
      <c r="H11" s="107">
        <v>9</v>
      </c>
      <c r="I11" s="98"/>
      <c r="J11" s="101">
        <v>9</v>
      </c>
      <c r="K11" s="79">
        <v>9</v>
      </c>
      <c r="L11" s="72">
        <v>1</v>
      </c>
      <c r="M11" s="235">
        <v>7</v>
      </c>
      <c r="N11" s="97"/>
      <c r="O11" s="245">
        <v>6</v>
      </c>
      <c r="P11" s="237"/>
      <c r="Q11" s="72">
        <v>10</v>
      </c>
      <c r="R11" s="101"/>
      <c r="S11" s="235">
        <v>6</v>
      </c>
      <c r="T11" s="107">
        <v>8</v>
      </c>
      <c r="U11" s="80">
        <v>9</v>
      </c>
      <c r="V11" s="106"/>
      <c r="W11" s="127">
        <v>8</v>
      </c>
      <c r="X11" s="81">
        <v>8</v>
      </c>
      <c r="Y11" s="97"/>
      <c r="Z11" s="101">
        <v>10</v>
      </c>
      <c r="AA11" s="79">
        <v>8</v>
      </c>
      <c r="AB11" s="90">
        <v>9</v>
      </c>
      <c r="AC11" s="114">
        <v>9</v>
      </c>
      <c r="AD11" s="86">
        <f t="shared" si="2"/>
        <v>7.888888888888889</v>
      </c>
      <c r="AE11" s="8">
        <f t="shared" si="1"/>
        <v>8</v>
      </c>
      <c r="AF11" s="8">
        <v>8</v>
      </c>
      <c r="AG11" s="8">
        <f t="shared" si="3"/>
        <v>8</v>
      </c>
    </row>
    <row r="12" spans="1:38" ht="12.75">
      <c r="A12" s="3">
        <f t="shared" si="0"/>
        <v>7.5</v>
      </c>
      <c r="B12" s="56">
        <v>10</v>
      </c>
      <c r="C12" s="2" t="s">
        <v>194</v>
      </c>
      <c r="D12" s="121" t="s">
        <v>101</v>
      </c>
      <c r="E12" s="79">
        <v>6</v>
      </c>
      <c r="F12" s="98"/>
      <c r="G12" s="235">
        <v>7</v>
      </c>
      <c r="H12" s="107">
        <v>9</v>
      </c>
      <c r="I12" s="98"/>
      <c r="J12" s="101">
        <v>8</v>
      </c>
      <c r="K12" s="81">
        <v>9</v>
      </c>
      <c r="L12" s="12">
        <v>1</v>
      </c>
      <c r="M12" s="235">
        <v>7</v>
      </c>
      <c r="N12" s="98"/>
      <c r="O12" s="245">
        <v>7</v>
      </c>
      <c r="P12" s="237"/>
      <c r="Q12" s="72">
        <v>9</v>
      </c>
      <c r="R12" s="101"/>
      <c r="S12" s="235">
        <v>6</v>
      </c>
      <c r="T12" s="107">
        <v>9</v>
      </c>
      <c r="U12" s="90">
        <v>7</v>
      </c>
      <c r="V12" s="105"/>
      <c r="W12" s="101">
        <v>8</v>
      </c>
      <c r="X12" s="237">
        <v>8</v>
      </c>
      <c r="Y12" s="98"/>
      <c r="Z12" s="245">
        <v>9</v>
      </c>
      <c r="AA12" s="237">
        <v>8</v>
      </c>
      <c r="AB12" s="235">
        <v>9</v>
      </c>
      <c r="AC12" s="114">
        <v>8</v>
      </c>
      <c r="AD12" s="86">
        <f t="shared" si="2"/>
        <v>7.5</v>
      </c>
      <c r="AE12" s="8">
        <f t="shared" si="1"/>
        <v>8</v>
      </c>
      <c r="AF12" s="8">
        <v>8</v>
      </c>
      <c r="AG12" s="8">
        <f t="shared" si="3"/>
        <v>8</v>
      </c>
      <c r="AL12" s="134"/>
    </row>
    <row r="13" spans="1:38" ht="12.75">
      <c r="A13" s="3">
        <f t="shared" si="0"/>
        <v>7.764705882352941</v>
      </c>
      <c r="B13" s="56">
        <v>11</v>
      </c>
      <c r="C13" s="2" t="s">
        <v>195</v>
      </c>
      <c r="D13" s="121" t="s">
        <v>76</v>
      </c>
      <c r="E13" s="79">
        <v>9</v>
      </c>
      <c r="F13" s="98"/>
      <c r="G13" s="90">
        <v>9</v>
      </c>
      <c r="H13" s="107">
        <v>9</v>
      </c>
      <c r="I13" s="98"/>
      <c r="J13" s="101">
        <v>7</v>
      </c>
      <c r="K13" s="79">
        <v>8</v>
      </c>
      <c r="L13" s="72"/>
      <c r="M13" s="90">
        <v>7</v>
      </c>
      <c r="N13" s="98"/>
      <c r="O13" s="127">
        <v>7</v>
      </c>
      <c r="P13" s="81"/>
      <c r="Q13" s="12">
        <v>9</v>
      </c>
      <c r="R13" s="127"/>
      <c r="S13" s="80">
        <v>6</v>
      </c>
      <c r="T13" s="106">
        <v>9</v>
      </c>
      <c r="U13" s="90">
        <v>8</v>
      </c>
      <c r="V13" s="107"/>
      <c r="W13" s="101">
        <v>4</v>
      </c>
      <c r="X13" s="79">
        <v>10</v>
      </c>
      <c r="Y13" s="98"/>
      <c r="Z13" s="101">
        <v>7</v>
      </c>
      <c r="AA13" s="237">
        <v>6</v>
      </c>
      <c r="AB13" s="90">
        <v>8</v>
      </c>
      <c r="AC13" s="114">
        <v>9</v>
      </c>
      <c r="AD13" s="86">
        <f t="shared" si="2"/>
        <v>7.764705882352941</v>
      </c>
      <c r="AE13" s="8">
        <f t="shared" si="1"/>
        <v>8</v>
      </c>
      <c r="AF13" s="8">
        <v>7</v>
      </c>
      <c r="AG13" s="8">
        <f t="shared" si="3"/>
        <v>8</v>
      </c>
      <c r="AL13" s="134"/>
    </row>
    <row r="14" spans="1:38" ht="12.75">
      <c r="A14" s="3">
        <f t="shared" si="0"/>
        <v>6.777777777777778</v>
      </c>
      <c r="B14" s="56">
        <v>12</v>
      </c>
      <c r="C14" s="2" t="s">
        <v>196</v>
      </c>
      <c r="D14" s="121" t="s">
        <v>93</v>
      </c>
      <c r="E14" s="79">
        <v>5</v>
      </c>
      <c r="F14" s="98"/>
      <c r="G14" s="90">
        <v>5</v>
      </c>
      <c r="H14" s="107">
        <v>8</v>
      </c>
      <c r="I14" s="98"/>
      <c r="J14" s="101">
        <v>6</v>
      </c>
      <c r="K14" s="79">
        <v>9</v>
      </c>
      <c r="L14" s="72"/>
      <c r="M14" s="235">
        <v>7</v>
      </c>
      <c r="N14" s="98"/>
      <c r="O14" s="245">
        <v>7</v>
      </c>
      <c r="P14" s="237"/>
      <c r="Q14" s="12">
        <v>9</v>
      </c>
      <c r="R14" s="127">
        <v>1</v>
      </c>
      <c r="S14" s="235">
        <v>5</v>
      </c>
      <c r="T14" s="106">
        <v>8</v>
      </c>
      <c r="U14" s="235">
        <v>7</v>
      </c>
      <c r="V14" s="107"/>
      <c r="W14" s="245">
        <v>6</v>
      </c>
      <c r="X14" s="79">
        <v>10</v>
      </c>
      <c r="Y14" s="98"/>
      <c r="Z14" s="101">
        <v>8</v>
      </c>
      <c r="AA14" s="79">
        <v>7</v>
      </c>
      <c r="AB14" s="90">
        <v>9</v>
      </c>
      <c r="AC14" s="114">
        <v>5</v>
      </c>
      <c r="AD14" s="86">
        <f t="shared" si="2"/>
        <v>6.777777777777778</v>
      </c>
      <c r="AE14" s="8">
        <f t="shared" si="1"/>
        <v>7</v>
      </c>
      <c r="AF14" s="8">
        <v>5</v>
      </c>
      <c r="AG14" s="8">
        <f t="shared" si="3"/>
        <v>6</v>
      </c>
      <c r="AL14" s="134"/>
    </row>
    <row r="15" spans="1:38" ht="12.75">
      <c r="A15" s="3">
        <f t="shared" si="0"/>
        <v>6.833333333333333</v>
      </c>
      <c r="B15" s="56">
        <v>13</v>
      </c>
      <c r="C15" s="2" t="s">
        <v>197</v>
      </c>
      <c r="D15" s="121" t="s">
        <v>93</v>
      </c>
      <c r="E15" s="79">
        <v>9</v>
      </c>
      <c r="F15" s="98"/>
      <c r="G15" s="90">
        <v>5</v>
      </c>
      <c r="H15" s="107">
        <v>8</v>
      </c>
      <c r="I15" s="98"/>
      <c r="J15" s="101">
        <v>6</v>
      </c>
      <c r="K15" s="79">
        <v>9</v>
      </c>
      <c r="L15" s="72"/>
      <c r="M15" s="235">
        <v>7</v>
      </c>
      <c r="N15" s="97"/>
      <c r="O15" s="245">
        <v>7</v>
      </c>
      <c r="P15" s="237"/>
      <c r="Q15" s="72">
        <v>7</v>
      </c>
      <c r="R15" s="101">
        <v>1</v>
      </c>
      <c r="S15" s="235">
        <v>5</v>
      </c>
      <c r="T15" s="107">
        <v>8</v>
      </c>
      <c r="U15" s="235">
        <v>7</v>
      </c>
      <c r="V15" s="107"/>
      <c r="W15" s="245">
        <v>6</v>
      </c>
      <c r="X15" s="79">
        <v>10</v>
      </c>
      <c r="Y15" s="98"/>
      <c r="Z15" s="101">
        <v>8</v>
      </c>
      <c r="AA15" s="79">
        <v>6</v>
      </c>
      <c r="AB15" s="90">
        <v>9</v>
      </c>
      <c r="AC15" s="114">
        <v>5</v>
      </c>
      <c r="AD15" s="86">
        <f t="shared" si="2"/>
        <v>6.833333333333333</v>
      </c>
      <c r="AE15" s="8">
        <f t="shared" si="1"/>
        <v>7</v>
      </c>
      <c r="AF15" s="8">
        <v>5</v>
      </c>
      <c r="AG15" s="8">
        <f t="shared" si="3"/>
        <v>6</v>
      </c>
      <c r="AL15" s="134"/>
    </row>
    <row r="16" spans="1:38" ht="12.75">
      <c r="A16" s="3">
        <f t="shared" si="0"/>
        <v>8.705882352941176</v>
      </c>
      <c r="B16" s="56">
        <v>14</v>
      </c>
      <c r="C16" s="2" t="s">
        <v>198</v>
      </c>
      <c r="D16" s="239" t="s">
        <v>77</v>
      </c>
      <c r="E16" s="79">
        <v>9</v>
      </c>
      <c r="F16" s="98"/>
      <c r="G16" s="90">
        <v>7</v>
      </c>
      <c r="H16" s="107">
        <v>8</v>
      </c>
      <c r="I16" s="98"/>
      <c r="J16" s="101">
        <v>10</v>
      </c>
      <c r="K16" s="79">
        <v>9</v>
      </c>
      <c r="L16" s="72"/>
      <c r="M16" s="90">
        <v>10</v>
      </c>
      <c r="N16" s="97"/>
      <c r="O16" s="101">
        <v>10</v>
      </c>
      <c r="P16" s="79"/>
      <c r="Q16" s="72">
        <v>9</v>
      </c>
      <c r="R16" s="101"/>
      <c r="S16" s="90">
        <v>8</v>
      </c>
      <c r="T16" s="107">
        <v>9</v>
      </c>
      <c r="U16" s="235">
        <v>7</v>
      </c>
      <c r="V16" s="107"/>
      <c r="W16" s="245">
        <v>9</v>
      </c>
      <c r="X16" s="237">
        <v>9</v>
      </c>
      <c r="Y16" s="98"/>
      <c r="Z16" s="101">
        <v>10</v>
      </c>
      <c r="AA16" s="79">
        <v>6</v>
      </c>
      <c r="AB16" s="90">
        <v>9</v>
      </c>
      <c r="AC16" s="114">
        <v>9</v>
      </c>
      <c r="AD16" s="86">
        <f>AVERAGE(E16:AC16)</f>
        <v>8.705882352941176</v>
      </c>
      <c r="AE16" s="8">
        <f t="shared" si="1"/>
        <v>9</v>
      </c>
      <c r="AF16" s="8">
        <v>8</v>
      </c>
      <c r="AG16" s="8">
        <f t="shared" si="3"/>
        <v>9</v>
      </c>
      <c r="AL16" s="134"/>
    </row>
    <row r="17" spans="1:38" ht="12.75">
      <c r="A17" s="3">
        <f t="shared" si="0"/>
        <v>7.529411764705882</v>
      </c>
      <c r="B17" s="56">
        <v>15</v>
      </c>
      <c r="C17" s="2" t="s">
        <v>199</v>
      </c>
      <c r="D17" s="121" t="s">
        <v>109</v>
      </c>
      <c r="E17" s="79">
        <v>9</v>
      </c>
      <c r="F17" s="98"/>
      <c r="G17" s="90">
        <v>8</v>
      </c>
      <c r="H17" s="107">
        <v>9</v>
      </c>
      <c r="I17" s="98"/>
      <c r="J17" s="101">
        <v>7</v>
      </c>
      <c r="K17" s="79">
        <v>9</v>
      </c>
      <c r="L17" s="72"/>
      <c r="M17" s="235">
        <v>7</v>
      </c>
      <c r="N17" s="97"/>
      <c r="O17" s="245">
        <v>4</v>
      </c>
      <c r="P17" s="237"/>
      <c r="Q17" s="72">
        <v>9</v>
      </c>
      <c r="R17" s="101"/>
      <c r="S17" s="235">
        <v>6</v>
      </c>
      <c r="T17" s="107">
        <v>8</v>
      </c>
      <c r="U17" s="235">
        <v>7</v>
      </c>
      <c r="V17" s="107"/>
      <c r="W17" s="245">
        <v>6</v>
      </c>
      <c r="X17" s="79">
        <v>10</v>
      </c>
      <c r="Y17" s="98"/>
      <c r="Z17" s="101">
        <v>8</v>
      </c>
      <c r="AA17" s="79">
        <v>8</v>
      </c>
      <c r="AB17" s="90">
        <v>9</v>
      </c>
      <c r="AC17" s="114">
        <v>4</v>
      </c>
      <c r="AD17" s="86">
        <f t="shared" si="2"/>
        <v>7.529411764705882</v>
      </c>
      <c r="AE17" s="8">
        <f t="shared" si="1"/>
        <v>8</v>
      </c>
      <c r="AF17" s="8">
        <v>5</v>
      </c>
      <c r="AG17" s="8">
        <f t="shared" si="3"/>
        <v>7</v>
      </c>
      <c r="AL17" s="134"/>
    </row>
    <row r="18" spans="2:33" s="5" customFormat="1" ht="13.5" thickBot="1">
      <c r="B18" s="365" t="s">
        <v>0</v>
      </c>
      <c r="C18" s="366"/>
      <c r="D18" s="366"/>
      <c r="E18" s="154">
        <f>AVERAGE(E3:E17)</f>
        <v>7.933333333333334</v>
      </c>
      <c r="F18" s="154"/>
      <c r="G18" s="154">
        <f>AVERAGE(G3:G17)</f>
        <v>7.2</v>
      </c>
      <c r="H18" s="154">
        <f>AVERAGE(H3:H17)</f>
        <v>8.133333333333333</v>
      </c>
      <c r="I18" s="156"/>
      <c r="J18" s="156">
        <f>AVERAGE(J3:J17)</f>
        <v>7.666666666666667</v>
      </c>
      <c r="K18" s="153">
        <f>AVERAGE(K3:K17)</f>
        <v>8.4</v>
      </c>
      <c r="L18" s="158"/>
      <c r="M18" s="154">
        <f>AVERAGE(M3:M17)</f>
        <v>8.066666666666666</v>
      </c>
      <c r="N18" s="157"/>
      <c r="O18" s="156">
        <f>AVERAGE(O3:O17)</f>
        <v>7.266666666666667</v>
      </c>
      <c r="P18" s="153"/>
      <c r="Q18" s="158">
        <f>AVERAGE(Q3:Q17)</f>
        <v>8.8</v>
      </c>
      <c r="R18" s="156"/>
      <c r="S18" s="154">
        <f>AVERAGE(S3:S17)</f>
        <v>6.466666666666667</v>
      </c>
      <c r="T18" s="189">
        <f>AVERAGE(T3:T17)</f>
        <v>8.066666666666666</v>
      </c>
      <c r="U18" s="154">
        <f>AVERAGE(U3:U17)</f>
        <v>7.533333333333333</v>
      </c>
      <c r="V18" s="110"/>
      <c r="W18" s="100">
        <f>AVERAGE(W3:W17)</f>
        <v>6.933333333333334</v>
      </c>
      <c r="X18" s="156">
        <f aca="true" t="shared" si="4" ref="X18:AG18">AVERAGE(X3:X17)</f>
        <v>8.733333333333333</v>
      </c>
      <c r="Y18" s="156"/>
      <c r="Z18" s="156">
        <f t="shared" si="4"/>
        <v>8.333333333333334</v>
      </c>
      <c r="AA18" s="156">
        <f t="shared" si="4"/>
        <v>6.666666666666667</v>
      </c>
      <c r="AB18" s="154">
        <f t="shared" si="4"/>
        <v>8.4</v>
      </c>
      <c r="AC18" s="187">
        <f t="shared" si="4"/>
        <v>6</v>
      </c>
      <c r="AD18" s="92">
        <f t="shared" si="4"/>
        <v>7.397650847778724</v>
      </c>
      <c r="AE18" s="33">
        <f t="shared" si="4"/>
        <v>7.6</v>
      </c>
      <c r="AF18" s="33">
        <f t="shared" si="4"/>
        <v>6.8</v>
      </c>
      <c r="AG18" s="33">
        <f t="shared" si="4"/>
        <v>7.466666666666667</v>
      </c>
    </row>
    <row r="19" spans="2:33" s="5" customFormat="1" ht="13.5" thickBot="1">
      <c r="B19" s="172"/>
      <c r="C19" s="173"/>
      <c r="D19" s="173"/>
      <c r="E19" s="381" t="s">
        <v>176</v>
      </c>
      <c r="F19" s="382"/>
      <c r="G19" s="383"/>
      <c r="H19" s="381" t="s">
        <v>200</v>
      </c>
      <c r="I19" s="382"/>
      <c r="J19" s="383"/>
      <c r="K19" s="372" t="s">
        <v>201</v>
      </c>
      <c r="L19" s="380"/>
      <c r="M19" s="373"/>
      <c r="N19" s="397" t="s">
        <v>350</v>
      </c>
      <c r="O19" s="371"/>
      <c r="P19" s="190"/>
      <c r="Q19" s="379" t="s">
        <v>351</v>
      </c>
      <c r="R19" s="380"/>
      <c r="S19" s="384"/>
      <c r="T19" s="381" t="s">
        <v>202</v>
      </c>
      <c r="U19" s="383"/>
      <c r="V19" s="397" t="s">
        <v>79</v>
      </c>
      <c r="W19" s="398"/>
      <c r="X19" s="397" t="s">
        <v>203</v>
      </c>
      <c r="Y19" s="382"/>
      <c r="Z19" s="398"/>
      <c r="AA19" s="398" t="s">
        <v>384</v>
      </c>
      <c r="AB19" s="383"/>
      <c r="AC19" s="111" t="s">
        <v>80</v>
      </c>
      <c r="AD19" s="87"/>
      <c r="AE19" s="9"/>
      <c r="AF19" s="165"/>
      <c r="AG19" s="165"/>
    </row>
    <row r="20" spans="2:33" ht="12.75">
      <c r="B20" s="401" t="s">
        <v>44</v>
      </c>
      <c r="C20" s="369"/>
      <c r="D20" s="370"/>
      <c r="E20" s="374" t="s">
        <v>22</v>
      </c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6"/>
      <c r="AD20" s="34">
        <f>AE20/B17</f>
        <v>1</v>
      </c>
      <c r="AE20" s="8">
        <f>COUNTIF(AE3:AE17,"&gt;3")</f>
        <v>15</v>
      </c>
      <c r="AF20" s="165"/>
      <c r="AG20" s="165"/>
    </row>
    <row r="21" spans="2:33" ht="12.75">
      <c r="B21" s="385" t="s">
        <v>45</v>
      </c>
      <c r="C21" s="386"/>
      <c r="D21" s="387"/>
      <c r="E21" s="152"/>
      <c r="F21" s="152"/>
      <c r="G21" s="4"/>
      <c r="H21" s="4"/>
      <c r="I21" s="4"/>
      <c r="J21" s="13"/>
      <c r="K21" s="13"/>
      <c r="L21" s="13"/>
      <c r="M21" s="4"/>
      <c r="N21" s="4"/>
      <c r="O21" s="4"/>
      <c r="P21" s="4"/>
      <c r="Q21" s="4"/>
      <c r="R21" s="4"/>
      <c r="S21" s="4"/>
      <c r="T21" s="4"/>
      <c r="U21" s="13"/>
      <c r="V21" s="13"/>
      <c r="W21" s="13"/>
      <c r="X21" s="13"/>
      <c r="Y21" s="13"/>
      <c r="Z21" s="13"/>
      <c r="AA21" s="13"/>
      <c r="AB21" s="13"/>
      <c r="AC21" s="4"/>
      <c r="AD21" s="34">
        <f>AE21/B17</f>
        <v>0.8666666666666667</v>
      </c>
      <c r="AE21" s="8">
        <f>COUNTIF(AE3:AE17,"&gt;6")</f>
        <v>13</v>
      </c>
      <c r="AF21" s="165"/>
      <c r="AG21" s="165"/>
    </row>
    <row r="23" ht="12.75">
      <c r="C23" t="s">
        <v>81</v>
      </c>
    </row>
    <row r="25" spans="31:38" ht="12.75">
      <c r="AE25" s="244"/>
      <c r="AJ25" s="3"/>
      <c r="AK25" s="3"/>
      <c r="AL25" s="3"/>
    </row>
    <row r="55" spans="2:17" ht="12.75">
      <c r="B55" s="248" t="s">
        <v>66</v>
      </c>
      <c r="C55" s="248" t="s">
        <v>26</v>
      </c>
      <c r="D55" s="248" t="s">
        <v>182</v>
      </c>
      <c r="E55" s="248" t="s">
        <v>246</v>
      </c>
      <c r="F55" s="248">
        <v>8</v>
      </c>
      <c r="G55" s="248" t="s">
        <v>247</v>
      </c>
      <c r="H55" s="248" t="s">
        <v>352</v>
      </c>
      <c r="I55" s="248">
        <v>12</v>
      </c>
      <c r="J55" s="248" t="s">
        <v>248</v>
      </c>
      <c r="K55" s="248" t="s">
        <v>249</v>
      </c>
      <c r="L55" s="248" t="s">
        <v>383</v>
      </c>
      <c r="M55" s="12">
        <v>10</v>
      </c>
      <c r="N55" s="12">
        <v>9</v>
      </c>
      <c r="O55" s="12">
        <v>13</v>
      </c>
      <c r="P55" s="251">
        <v>14</v>
      </c>
      <c r="Q55" s="12" t="s">
        <v>382</v>
      </c>
    </row>
    <row r="56" spans="2:17" ht="12.75">
      <c r="B56" s="1">
        <v>1</v>
      </c>
      <c r="C56" s="1" t="s">
        <v>254</v>
      </c>
      <c r="D56" s="1">
        <v>4</v>
      </c>
      <c r="E56" s="270">
        <v>1</v>
      </c>
      <c r="F56" s="1"/>
      <c r="G56" s="270">
        <v>1</v>
      </c>
      <c r="H56" s="270">
        <v>1</v>
      </c>
      <c r="I56" s="48">
        <v>7</v>
      </c>
      <c r="J56" s="270">
        <v>1</v>
      </c>
      <c r="K56" s="270">
        <v>1</v>
      </c>
      <c r="L56" s="1">
        <v>8</v>
      </c>
      <c r="M56" s="12">
        <v>7</v>
      </c>
      <c r="N56" s="1">
        <v>7</v>
      </c>
      <c r="O56" s="1">
        <v>7</v>
      </c>
      <c r="P56" s="1">
        <v>7</v>
      </c>
      <c r="Q56" s="43">
        <f>AVERAGE(D56:P56)</f>
        <v>4.333333333333333</v>
      </c>
    </row>
    <row r="57" spans="2:17" ht="12.75">
      <c r="B57" s="1">
        <v>2</v>
      </c>
      <c r="C57" s="1" t="s">
        <v>255</v>
      </c>
      <c r="D57" s="1">
        <v>4</v>
      </c>
      <c r="E57" s="284" t="s">
        <v>149</v>
      </c>
      <c r="F57" s="1"/>
      <c r="G57" s="261">
        <v>1</v>
      </c>
      <c r="H57" s="261">
        <v>1</v>
      </c>
      <c r="I57" s="48"/>
      <c r="J57" s="261">
        <v>1</v>
      </c>
      <c r="K57" s="1">
        <v>5</v>
      </c>
      <c r="L57" s="1"/>
      <c r="M57" s="12"/>
      <c r="N57" s="1"/>
      <c r="O57" s="1"/>
      <c r="P57" s="1"/>
      <c r="Q57" s="43">
        <f aca="true" t="shared" si="5" ref="Q57:Q71">AVERAGE(D57:P57)</f>
        <v>2.4</v>
      </c>
    </row>
    <row r="58" spans="2:17" ht="12.75">
      <c r="B58" s="1">
        <v>3</v>
      </c>
      <c r="C58" s="1" t="s">
        <v>253</v>
      </c>
      <c r="D58" s="1">
        <v>4</v>
      </c>
      <c r="E58" s="1">
        <v>4</v>
      </c>
      <c r="F58" s="1"/>
      <c r="G58" s="1">
        <v>6</v>
      </c>
      <c r="H58" s="1">
        <v>6</v>
      </c>
      <c r="I58" s="1"/>
      <c r="J58" s="1">
        <v>5</v>
      </c>
      <c r="K58" s="1">
        <v>6</v>
      </c>
      <c r="L58" s="1"/>
      <c r="M58" s="12"/>
      <c r="N58" s="1"/>
      <c r="O58" s="1"/>
      <c r="P58" s="1"/>
      <c r="Q58" s="43">
        <f t="shared" si="5"/>
        <v>5.166666666666667</v>
      </c>
    </row>
    <row r="59" spans="2:17" ht="12.75">
      <c r="B59" s="1">
        <v>4</v>
      </c>
      <c r="C59" s="1" t="s">
        <v>256</v>
      </c>
      <c r="D59" s="1">
        <v>4</v>
      </c>
      <c r="E59" s="48">
        <v>5</v>
      </c>
      <c r="F59" s="48"/>
      <c r="G59" s="1">
        <v>8</v>
      </c>
      <c r="H59" s="1">
        <v>9</v>
      </c>
      <c r="I59" s="1"/>
      <c r="J59" s="1">
        <v>7</v>
      </c>
      <c r="K59" s="1">
        <v>10</v>
      </c>
      <c r="L59" s="1"/>
      <c r="M59" s="12"/>
      <c r="N59" s="1"/>
      <c r="O59" s="1"/>
      <c r="P59" s="1"/>
      <c r="Q59" s="43">
        <f t="shared" si="5"/>
        <v>7.166666666666667</v>
      </c>
    </row>
    <row r="60" spans="2:17" ht="12.75">
      <c r="B60" s="1">
        <v>5</v>
      </c>
      <c r="C60" s="1" t="s">
        <v>257</v>
      </c>
      <c r="D60" s="1">
        <v>9</v>
      </c>
      <c r="E60" s="48">
        <v>9</v>
      </c>
      <c r="F60" s="1"/>
      <c r="G60" s="1">
        <v>9</v>
      </c>
      <c r="H60" s="1">
        <v>9</v>
      </c>
      <c r="I60" s="1"/>
      <c r="J60" s="1">
        <v>8</v>
      </c>
      <c r="K60" s="1">
        <v>10</v>
      </c>
      <c r="L60" s="1">
        <v>6</v>
      </c>
      <c r="M60" s="12"/>
      <c r="N60" s="1"/>
      <c r="O60" s="1"/>
      <c r="P60" s="1"/>
      <c r="Q60" s="43">
        <f t="shared" si="5"/>
        <v>8.571428571428571</v>
      </c>
    </row>
    <row r="61" spans="2:17" ht="12.75">
      <c r="B61" s="1">
        <v>6</v>
      </c>
      <c r="C61" s="1" t="s">
        <v>258</v>
      </c>
      <c r="D61" s="1">
        <v>8</v>
      </c>
      <c r="E61" s="1">
        <v>5</v>
      </c>
      <c r="F61" s="1"/>
      <c r="G61" s="1">
        <v>6</v>
      </c>
      <c r="H61" s="1">
        <v>7</v>
      </c>
      <c r="I61" s="1"/>
      <c r="J61" s="1">
        <v>6</v>
      </c>
      <c r="K61" s="1">
        <v>10</v>
      </c>
      <c r="L61" s="1"/>
      <c r="M61" s="12"/>
      <c r="N61" s="1"/>
      <c r="O61" s="1"/>
      <c r="P61" s="1"/>
      <c r="Q61" s="43">
        <f t="shared" si="5"/>
        <v>7</v>
      </c>
    </row>
    <row r="62" spans="2:17" ht="12.75">
      <c r="B62" s="1">
        <v>7</v>
      </c>
      <c r="C62" s="1" t="s">
        <v>250</v>
      </c>
      <c r="D62" s="261">
        <v>2</v>
      </c>
      <c r="E62" s="1">
        <v>6</v>
      </c>
      <c r="F62" s="1"/>
      <c r="G62" s="270">
        <v>1</v>
      </c>
      <c r="H62" s="48">
        <v>9</v>
      </c>
      <c r="I62" s="48"/>
      <c r="J62" s="1">
        <v>9</v>
      </c>
      <c r="K62" s="1">
        <v>10</v>
      </c>
      <c r="L62" s="1"/>
      <c r="M62" s="12">
        <v>7</v>
      </c>
      <c r="N62" s="1"/>
      <c r="O62" s="1"/>
      <c r="P62" s="1"/>
      <c r="Q62" s="43">
        <f t="shared" si="5"/>
        <v>6.285714285714286</v>
      </c>
    </row>
    <row r="63" spans="2:17" ht="12.75">
      <c r="B63" s="1">
        <v>8</v>
      </c>
      <c r="C63" s="1" t="s">
        <v>259</v>
      </c>
      <c r="D63" s="1">
        <v>5</v>
      </c>
      <c r="E63" s="1">
        <v>9</v>
      </c>
      <c r="F63" s="1"/>
      <c r="G63" s="1">
        <v>9</v>
      </c>
      <c r="H63" s="1">
        <v>9</v>
      </c>
      <c r="I63" s="1"/>
      <c r="J63" s="1">
        <v>9</v>
      </c>
      <c r="K63" s="261">
        <v>1</v>
      </c>
      <c r="L63" s="1"/>
      <c r="M63" s="12"/>
      <c r="N63" s="1"/>
      <c r="O63" s="1"/>
      <c r="P63" s="1"/>
      <c r="Q63" s="43">
        <f t="shared" si="5"/>
        <v>7</v>
      </c>
    </row>
    <row r="64" spans="2:17" ht="12.75">
      <c r="B64" s="1">
        <v>9</v>
      </c>
      <c r="C64" s="1" t="s">
        <v>260</v>
      </c>
      <c r="D64" s="1">
        <v>9</v>
      </c>
      <c r="E64" s="1">
        <v>8</v>
      </c>
      <c r="F64" s="1"/>
      <c r="G64" s="1">
        <v>8</v>
      </c>
      <c r="H64" s="1">
        <v>10</v>
      </c>
      <c r="I64" s="1"/>
      <c r="J64" s="1">
        <v>9</v>
      </c>
      <c r="K64" s="1">
        <v>10</v>
      </c>
      <c r="L64" s="1">
        <v>8</v>
      </c>
      <c r="M64" s="12"/>
      <c r="N64" s="1"/>
      <c r="O64" s="1"/>
      <c r="P64" s="1"/>
      <c r="Q64" s="43">
        <f t="shared" si="5"/>
        <v>8.857142857142858</v>
      </c>
    </row>
    <row r="65" spans="2:17" ht="12.75">
      <c r="B65" s="1">
        <v>10</v>
      </c>
      <c r="C65" s="1" t="s">
        <v>251</v>
      </c>
      <c r="D65" s="270">
        <v>2</v>
      </c>
      <c r="E65" s="48">
        <v>9</v>
      </c>
      <c r="F65" s="251">
        <v>7</v>
      </c>
      <c r="G65" s="1">
        <v>6</v>
      </c>
      <c r="H65" s="1">
        <v>9</v>
      </c>
      <c r="I65" s="1"/>
      <c r="J65" s="1">
        <v>9</v>
      </c>
      <c r="K65" s="261">
        <v>1</v>
      </c>
      <c r="L65" s="1"/>
      <c r="M65" s="12"/>
      <c r="N65" s="1"/>
      <c r="O65" s="1"/>
      <c r="P65" s="1"/>
      <c r="Q65" s="43">
        <f t="shared" si="5"/>
        <v>6.142857142857143</v>
      </c>
    </row>
    <row r="66" spans="2:17" ht="12.75">
      <c r="B66" s="1">
        <v>11</v>
      </c>
      <c r="C66" s="1" t="s">
        <v>261</v>
      </c>
      <c r="D66" s="1">
        <v>8</v>
      </c>
      <c r="E66" s="1">
        <v>6</v>
      </c>
      <c r="F66" s="1"/>
      <c r="G66" s="1">
        <v>7</v>
      </c>
      <c r="H66" s="1">
        <v>9</v>
      </c>
      <c r="I66" s="1"/>
      <c r="J66" s="1">
        <v>9</v>
      </c>
      <c r="K66" s="1">
        <v>10</v>
      </c>
      <c r="L66" s="1">
        <v>7</v>
      </c>
      <c r="M66" s="12"/>
      <c r="N66" s="1"/>
      <c r="O66" s="1"/>
      <c r="P66" s="1"/>
      <c r="Q66" s="43">
        <f t="shared" si="5"/>
        <v>8</v>
      </c>
    </row>
    <row r="67" spans="2:17" ht="12.75">
      <c r="B67" s="1">
        <v>12</v>
      </c>
      <c r="C67" s="1" t="s">
        <v>252</v>
      </c>
      <c r="D67" s="48">
        <v>8</v>
      </c>
      <c r="E67" s="1">
        <v>4</v>
      </c>
      <c r="F67" s="1"/>
      <c r="G67" s="1">
        <v>4</v>
      </c>
      <c r="H67" s="1">
        <v>8</v>
      </c>
      <c r="I67" s="1"/>
      <c r="J67" s="1">
        <v>8</v>
      </c>
      <c r="K67" s="1">
        <v>10</v>
      </c>
      <c r="L67" s="1"/>
      <c r="M67" s="12"/>
      <c r="N67" s="1"/>
      <c r="O67" s="1"/>
      <c r="P67" s="1"/>
      <c r="Q67" s="43">
        <f t="shared" si="5"/>
        <v>7</v>
      </c>
    </row>
    <row r="68" spans="2:17" ht="12.75">
      <c r="B68" s="1">
        <v>13</v>
      </c>
      <c r="C68" s="1" t="s">
        <v>262</v>
      </c>
      <c r="D68" s="1">
        <v>5</v>
      </c>
      <c r="E68" s="1">
        <v>7</v>
      </c>
      <c r="F68" s="1"/>
      <c r="G68" s="1">
        <v>7</v>
      </c>
      <c r="H68" s="1">
        <v>10</v>
      </c>
      <c r="I68" s="1"/>
      <c r="J68" s="1">
        <v>10</v>
      </c>
      <c r="K68" s="1">
        <v>10</v>
      </c>
      <c r="L68" s="1">
        <v>6</v>
      </c>
      <c r="M68" s="12"/>
      <c r="N68" s="1"/>
      <c r="O68" s="1"/>
      <c r="P68" s="1"/>
      <c r="Q68" s="43">
        <f t="shared" si="5"/>
        <v>7.857142857142857</v>
      </c>
    </row>
    <row r="69" spans="2:17" ht="12.75">
      <c r="B69" s="1">
        <v>14</v>
      </c>
      <c r="C69" s="1" t="s">
        <v>263</v>
      </c>
      <c r="D69" s="1">
        <v>8</v>
      </c>
      <c r="E69" s="261">
        <v>1</v>
      </c>
      <c r="F69" s="1"/>
      <c r="G69" s="261">
        <v>1</v>
      </c>
      <c r="H69" s="261">
        <v>1</v>
      </c>
      <c r="I69" s="48"/>
      <c r="J69" s="261">
        <v>1</v>
      </c>
      <c r="K69" s="261">
        <v>1</v>
      </c>
      <c r="L69" s="1"/>
      <c r="M69" s="12"/>
      <c r="N69" s="1"/>
      <c r="O69" s="1"/>
      <c r="P69" s="1"/>
      <c r="Q69" s="43">
        <f t="shared" si="5"/>
        <v>2.1666666666666665</v>
      </c>
    </row>
    <row r="70" spans="2:17" ht="12.75">
      <c r="B70" s="1">
        <v>15</v>
      </c>
      <c r="C70" s="1" t="s">
        <v>264</v>
      </c>
      <c r="D70" s="48">
        <v>7</v>
      </c>
      <c r="E70" s="48">
        <v>7</v>
      </c>
      <c r="F70" s="48"/>
      <c r="G70" s="1">
        <v>7</v>
      </c>
      <c r="H70" s="1">
        <v>10</v>
      </c>
      <c r="I70" s="1"/>
      <c r="J70" s="1">
        <v>9</v>
      </c>
      <c r="K70" s="1">
        <v>10</v>
      </c>
      <c r="L70" s="1"/>
      <c r="M70" s="12"/>
      <c r="N70" s="1"/>
      <c r="O70" s="1"/>
      <c r="P70" s="1"/>
      <c r="Q70" s="43">
        <f t="shared" si="5"/>
        <v>8.333333333333334</v>
      </c>
    </row>
    <row r="71" spans="4:17" ht="12.75">
      <c r="D71" s="238">
        <f>AVERAGE(D56:D70)</f>
        <v>5.8</v>
      </c>
      <c r="E71" s="238">
        <f aca="true" t="shared" si="6" ref="E71:L71">AVERAGE(E56:E70)</f>
        <v>5.785714285714286</v>
      </c>
      <c r="F71" s="238"/>
      <c r="G71" s="238">
        <f t="shared" si="6"/>
        <v>5.4</v>
      </c>
      <c r="H71" s="238">
        <f t="shared" si="6"/>
        <v>7.2</v>
      </c>
      <c r="I71" s="238"/>
      <c r="J71" s="238">
        <f t="shared" si="6"/>
        <v>6.733333333333333</v>
      </c>
      <c r="K71" s="238">
        <f t="shared" si="6"/>
        <v>7</v>
      </c>
      <c r="L71" s="238">
        <f t="shared" si="6"/>
        <v>7</v>
      </c>
      <c r="M71" s="12"/>
      <c r="N71" s="1"/>
      <c r="O71" s="1"/>
      <c r="P71" s="1"/>
      <c r="Q71" s="269">
        <f t="shared" si="5"/>
        <v>6.4170068027210885</v>
      </c>
    </row>
  </sheetData>
  <sheetProtection/>
  <mergeCells count="14">
    <mergeCell ref="B21:D21"/>
    <mergeCell ref="C1:O1"/>
    <mergeCell ref="B20:D20"/>
    <mergeCell ref="N19:O19"/>
    <mergeCell ref="H19:J19"/>
    <mergeCell ref="K19:M19"/>
    <mergeCell ref="E20:AC20"/>
    <mergeCell ref="B18:D18"/>
    <mergeCell ref="E19:G19"/>
    <mergeCell ref="V19:W19"/>
    <mergeCell ref="X19:Z19"/>
    <mergeCell ref="Q19:S19"/>
    <mergeCell ref="AA19:AB19"/>
    <mergeCell ref="T19:U19"/>
  </mergeCells>
  <conditionalFormatting sqref="AE3:AG1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D3:AD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70"/>
  <sheetViews>
    <sheetView zoomScalePageLayoutView="0" workbookViewId="0" topLeftCell="B1">
      <selection activeCell="B55" sqref="B55:C69"/>
    </sheetView>
  </sheetViews>
  <sheetFormatPr defaultColWidth="9.00390625" defaultRowHeight="12.75"/>
  <cols>
    <col min="1" max="1" width="4.875" style="0" hidden="1" customWidth="1"/>
    <col min="2" max="2" width="3.625" style="0" customWidth="1"/>
    <col min="3" max="3" width="26.75390625" style="0" customWidth="1"/>
    <col min="4" max="4" width="8.625" style="0" customWidth="1"/>
    <col min="5" max="5" width="5.75390625" style="0" customWidth="1"/>
    <col min="6" max="7" width="3.25390625" style="0" customWidth="1"/>
    <col min="8" max="9" width="5.75390625" style="0" customWidth="1"/>
    <col min="10" max="10" width="4.00390625" style="0" customWidth="1"/>
    <col min="11" max="22" width="5.75390625" style="0" customWidth="1"/>
    <col min="23" max="23" width="5.75390625" style="14" customWidth="1"/>
    <col min="24" max="24" width="9.125" style="3" customWidth="1"/>
    <col min="25" max="25" width="9.125" style="10" customWidth="1"/>
    <col min="28" max="28" width="8.75390625" style="0" customWidth="1"/>
  </cols>
  <sheetData>
    <row r="1" spans="3:34" ht="13.5" thickBot="1">
      <c r="C1" s="399" t="s">
        <v>204</v>
      </c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52"/>
      <c r="S1" s="31"/>
      <c r="T1" s="31"/>
      <c r="U1" s="31"/>
      <c r="V1" s="31"/>
      <c r="W1" s="31"/>
      <c r="X1" s="31"/>
      <c r="Y1" s="31"/>
      <c r="Z1" s="31"/>
      <c r="AA1" s="31"/>
      <c r="AB1" s="31"/>
      <c r="AC1" s="59"/>
      <c r="AD1" s="60"/>
      <c r="AG1" s="14"/>
      <c r="AH1" s="15"/>
    </row>
    <row r="2" spans="2:30" ht="16.5" customHeight="1" thickBot="1">
      <c r="B2" s="61" t="s">
        <v>66</v>
      </c>
      <c r="C2" s="63" t="s">
        <v>26</v>
      </c>
      <c r="D2" s="253" t="s">
        <v>67</v>
      </c>
      <c r="E2" s="75">
        <v>43759</v>
      </c>
      <c r="F2" s="126"/>
      <c r="G2" s="126"/>
      <c r="H2" s="76">
        <v>43767</v>
      </c>
      <c r="I2" s="128">
        <v>43784</v>
      </c>
      <c r="J2" s="128"/>
      <c r="K2" s="133">
        <v>43785</v>
      </c>
      <c r="L2" s="75">
        <v>43791</v>
      </c>
      <c r="M2" s="126">
        <v>43794</v>
      </c>
      <c r="N2" s="76">
        <v>43798</v>
      </c>
      <c r="O2" s="103">
        <v>43805</v>
      </c>
      <c r="P2" s="109">
        <v>43808</v>
      </c>
      <c r="Q2" s="108">
        <v>43812</v>
      </c>
      <c r="R2" s="75">
        <v>43819</v>
      </c>
      <c r="S2" s="76">
        <v>43834</v>
      </c>
      <c r="T2" s="109">
        <v>43815</v>
      </c>
      <c r="U2" s="174">
        <v>43840</v>
      </c>
      <c r="V2" s="129">
        <v>43843</v>
      </c>
      <c r="W2" s="130">
        <v>43847</v>
      </c>
      <c r="X2" s="64" t="s">
        <v>24</v>
      </c>
      <c r="Y2" s="65" t="s">
        <v>206</v>
      </c>
      <c r="Z2" s="31"/>
      <c r="AA2" s="31"/>
      <c r="AB2" s="31"/>
      <c r="AC2" s="31"/>
      <c r="AD2" s="31"/>
    </row>
    <row r="3" spans="1:28" ht="12.75">
      <c r="A3" s="3">
        <f aca="true" t="shared" si="0" ref="A3:A16">X3</f>
        <v>6</v>
      </c>
      <c r="B3" s="56">
        <v>1</v>
      </c>
      <c r="C3" s="36" t="s">
        <v>291</v>
      </c>
      <c r="D3" s="166" t="s">
        <v>77</v>
      </c>
      <c r="E3" s="77">
        <v>4</v>
      </c>
      <c r="F3" s="71"/>
      <c r="G3" s="71">
        <v>1</v>
      </c>
      <c r="H3" s="271">
        <v>6</v>
      </c>
      <c r="I3" s="299">
        <v>1</v>
      </c>
      <c r="J3" s="297">
        <v>7</v>
      </c>
      <c r="K3" s="293">
        <v>6</v>
      </c>
      <c r="L3" s="77">
        <v>10</v>
      </c>
      <c r="M3" s="96"/>
      <c r="N3" s="89">
        <v>6</v>
      </c>
      <c r="O3" s="273">
        <v>9</v>
      </c>
      <c r="P3" s="201"/>
      <c r="Q3" s="99">
        <v>8</v>
      </c>
      <c r="R3" s="77"/>
      <c r="S3" s="271">
        <v>7</v>
      </c>
      <c r="T3" s="341">
        <v>4</v>
      </c>
      <c r="U3" s="119">
        <v>9</v>
      </c>
      <c r="V3" s="216"/>
      <c r="W3" s="120"/>
      <c r="X3" s="86">
        <f aca="true" t="shared" si="1" ref="X3:X16">AVERAGE(E3:W3)</f>
        <v>6</v>
      </c>
      <c r="Y3" s="8">
        <f aca="true" t="shared" si="2" ref="Y3:Y16">ROUND(X3,0)</f>
        <v>6</v>
      </c>
      <c r="Z3" s="1" t="s">
        <v>30</v>
      </c>
      <c r="AA3" s="47">
        <f>COUNTIF(Y3:Y16,9)+COUNTIF(Y3:Y16,10)</f>
        <v>0</v>
      </c>
      <c r="AB3" s="46">
        <f>AA3/$B$16</f>
        <v>0</v>
      </c>
    </row>
    <row r="4" spans="1:28" ht="12.75">
      <c r="A4" s="3">
        <f t="shared" si="0"/>
        <v>6.636363636363637</v>
      </c>
      <c r="B4" s="56">
        <v>2</v>
      </c>
      <c r="C4" s="36" t="s">
        <v>292</v>
      </c>
      <c r="D4" s="166" t="s">
        <v>100</v>
      </c>
      <c r="E4" s="79">
        <v>6</v>
      </c>
      <c r="F4" s="72"/>
      <c r="G4" s="72"/>
      <c r="H4" s="235">
        <v>6</v>
      </c>
      <c r="I4" s="107">
        <v>4</v>
      </c>
      <c r="J4" s="98"/>
      <c r="K4" s="90">
        <v>6</v>
      </c>
      <c r="L4" s="79">
        <v>9</v>
      </c>
      <c r="M4" s="98"/>
      <c r="N4" s="90">
        <v>7</v>
      </c>
      <c r="O4" s="106">
        <v>6</v>
      </c>
      <c r="P4" s="97"/>
      <c r="Q4" s="245">
        <v>6</v>
      </c>
      <c r="R4" s="79"/>
      <c r="S4" s="90">
        <v>7</v>
      </c>
      <c r="T4" s="98">
        <v>7</v>
      </c>
      <c r="U4" s="79">
        <v>9</v>
      </c>
      <c r="V4" s="72"/>
      <c r="W4" s="90"/>
      <c r="X4" s="86">
        <f t="shared" si="1"/>
        <v>6.636363636363637</v>
      </c>
      <c r="Y4" s="8">
        <f t="shared" si="2"/>
        <v>7</v>
      </c>
      <c r="Z4" s="1" t="s">
        <v>31</v>
      </c>
      <c r="AA4" s="47">
        <f>COUNTIF(Y3:Y16,7)+COUNTIF(Y3:Y16,8)</f>
        <v>4</v>
      </c>
      <c r="AB4" s="46">
        <f>AA4/$B$16</f>
        <v>0.2857142857142857</v>
      </c>
    </row>
    <row r="5" spans="1:28" ht="12.75">
      <c r="A5" s="3">
        <f t="shared" si="0"/>
        <v>6</v>
      </c>
      <c r="B5" s="56">
        <v>3</v>
      </c>
      <c r="C5" s="36" t="s">
        <v>293</v>
      </c>
      <c r="D5" s="166" t="s">
        <v>109</v>
      </c>
      <c r="E5" s="79">
        <v>5</v>
      </c>
      <c r="F5" s="72"/>
      <c r="G5" s="72"/>
      <c r="H5" s="90">
        <v>4</v>
      </c>
      <c r="I5" s="107">
        <v>4</v>
      </c>
      <c r="J5" s="98"/>
      <c r="K5" s="90">
        <v>6</v>
      </c>
      <c r="L5" s="79">
        <v>7</v>
      </c>
      <c r="M5" s="98"/>
      <c r="N5" s="80">
        <v>7</v>
      </c>
      <c r="O5" s="106">
        <v>6</v>
      </c>
      <c r="P5" s="97"/>
      <c r="Q5" s="101">
        <v>6</v>
      </c>
      <c r="R5" s="79"/>
      <c r="S5" s="90">
        <v>9</v>
      </c>
      <c r="T5" s="98">
        <v>7</v>
      </c>
      <c r="U5" s="79">
        <v>5</v>
      </c>
      <c r="V5" s="72"/>
      <c r="W5" s="90"/>
      <c r="X5" s="86">
        <f t="shared" si="1"/>
        <v>6</v>
      </c>
      <c r="Y5" s="8">
        <f t="shared" si="2"/>
        <v>6</v>
      </c>
      <c r="Z5" s="1" t="s">
        <v>32</v>
      </c>
      <c r="AA5" s="47">
        <f>COUNTIF(Y3:Y16,4)+COUNTIF(Y3:Y16,5)+COUNTIF(Y3:Y16,6)</f>
        <v>10</v>
      </c>
      <c r="AB5" s="46">
        <f>AA5/$B$16</f>
        <v>0.7142857142857143</v>
      </c>
    </row>
    <row r="6" spans="1:28" ht="12.75">
      <c r="A6" s="3">
        <f t="shared" si="0"/>
        <v>5.75</v>
      </c>
      <c r="B6" s="56">
        <v>4</v>
      </c>
      <c r="C6" s="36" t="s">
        <v>294</v>
      </c>
      <c r="D6" s="166" t="s">
        <v>110</v>
      </c>
      <c r="E6" s="79">
        <v>7</v>
      </c>
      <c r="F6" s="72"/>
      <c r="G6" s="72">
        <v>1</v>
      </c>
      <c r="H6" s="235">
        <v>4</v>
      </c>
      <c r="I6" s="107">
        <v>6</v>
      </c>
      <c r="J6" s="98"/>
      <c r="K6" s="235">
        <v>4</v>
      </c>
      <c r="L6" s="81">
        <v>9</v>
      </c>
      <c r="M6" s="97"/>
      <c r="N6" s="235">
        <v>6</v>
      </c>
      <c r="O6" s="106">
        <v>7</v>
      </c>
      <c r="P6" s="97"/>
      <c r="Q6" s="101">
        <v>4</v>
      </c>
      <c r="R6" s="79"/>
      <c r="S6" s="235">
        <v>7</v>
      </c>
      <c r="T6" s="262">
        <v>4</v>
      </c>
      <c r="U6" s="79">
        <v>10</v>
      </c>
      <c r="V6" s="72"/>
      <c r="W6" s="80"/>
      <c r="X6" s="86">
        <f t="shared" si="1"/>
        <v>5.75</v>
      </c>
      <c r="Y6" s="8">
        <f t="shared" si="2"/>
        <v>6</v>
      </c>
      <c r="Z6" s="1" t="s">
        <v>33</v>
      </c>
      <c r="AA6" s="1">
        <f>COUNTIF(Y3:Y16,"&lt;4")</f>
        <v>0</v>
      </c>
      <c r="AB6" s="46">
        <f>AA6/$B$16</f>
        <v>0</v>
      </c>
    </row>
    <row r="7" spans="1:28" ht="12.75">
      <c r="A7" s="3">
        <f t="shared" si="0"/>
        <v>4.923076923076923</v>
      </c>
      <c r="B7" s="56">
        <v>5</v>
      </c>
      <c r="C7" s="36" t="s">
        <v>295</v>
      </c>
      <c r="D7" s="166" t="s">
        <v>99</v>
      </c>
      <c r="E7" s="237">
        <v>1</v>
      </c>
      <c r="F7" s="250">
        <v>7</v>
      </c>
      <c r="G7" s="250">
        <v>1</v>
      </c>
      <c r="H7" s="235">
        <v>6</v>
      </c>
      <c r="I7" s="107">
        <v>4</v>
      </c>
      <c r="J7" s="98"/>
      <c r="K7" s="235">
        <v>4</v>
      </c>
      <c r="L7" s="79">
        <v>9</v>
      </c>
      <c r="M7" s="98"/>
      <c r="N7" s="235">
        <v>6</v>
      </c>
      <c r="O7" s="106">
        <v>5</v>
      </c>
      <c r="P7" s="97"/>
      <c r="Q7" s="263">
        <v>4</v>
      </c>
      <c r="R7" s="79"/>
      <c r="S7" s="350">
        <v>4</v>
      </c>
      <c r="T7" s="262">
        <v>4</v>
      </c>
      <c r="U7" s="79">
        <v>9</v>
      </c>
      <c r="V7" s="72"/>
      <c r="W7" s="90"/>
      <c r="X7" s="86">
        <f t="shared" si="1"/>
        <v>4.923076923076923</v>
      </c>
      <c r="Y7" s="8">
        <f t="shared" si="2"/>
        <v>5</v>
      </c>
      <c r="Z7" s="48" t="s">
        <v>34</v>
      </c>
      <c r="AA7" s="47">
        <f>B16-SUM(AA3:AA6)</f>
        <v>0</v>
      </c>
      <c r="AB7" s="46">
        <f>AA7/$B$16</f>
        <v>0</v>
      </c>
    </row>
    <row r="8" spans="1:25" ht="12.75">
      <c r="A8" s="3">
        <f t="shared" si="0"/>
        <v>7.2727272727272725</v>
      </c>
      <c r="B8" s="56">
        <v>6</v>
      </c>
      <c r="C8" s="36" t="s">
        <v>296</v>
      </c>
      <c r="D8" s="166" t="s">
        <v>102</v>
      </c>
      <c r="E8" s="79">
        <v>6</v>
      </c>
      <c r="F8" s="72"/>
      <c r="G8" s="72"/>
      <c r="H8" s="235">
        <v>4</v>
      </c>
      <c r="I8" s="107">
        <v>9</v>
      </c>
      <c r="J8" s="98"/>
      <c r="K8" s="235">
        <v>6</v>
      </c>
      <c r="L8" s="79">
        <v>10</v>
      </c>
      <c r="M8" s="98"/>
      <c r="N8" s="235">
        <v>6</v>
      </c>
      <c r="O8" s="106">
        <v>9</v>
      </c>
      <c r="P8" s="97"/>
      <c r="Q8" s="101">
        <v>7</v>
      </c>
      <c r="R8" s="79"/>
      <c r="S8" s="90">
        <v>9</v>
      </c>
      <c r="T8" s="98">
        <v>4</v>
      </c>
      <c r="U8" s="79">
        <v>10</v>
      </c>
      <c r="V8" s="72"/>
      <c r="W8" s="90"/>
      <c r="X8" s="86">
        <f t="shared" si="1"/>
        <v>7.2727272727272725</v>
      </c>
      <c r="Y8" s="8">
        <v>8</v>
      </c>
    </row>
    <row r="9" spans="1:25" ht="12.75">
      <c r="A9" s="3">
        <f t="shared" si="0"/>
        <v>4.714285714285714</v>
      </c>
      <c r="B9" s="56">
        <v>7</v>
      </c>
      <c r="C9" s="36" t="s">
        <v>297</v>
      </c>
      <c r="D9" s="166" t="s">
        <v>99</v>
      </c>
      <c r="E9" s="237">
        <v>1</v>
      </c>
      <c r="F9" s="250">
        <v>6</v>
      </c>
      <c r="G9" s="250">
        <v>1</v>
      </c>
      <c r="H9" s="235">
        <v>6</v>
      </c>
      <c r="I9" s="107">
        <v>5</v>
      </c>
      <c r="J9" s="98">
        <v>1</v>
      </c>
      <c r="K9" s="235">
        <v>4</v>
      </c>
      <c r="L9" s="79">
        <v>8</v>
      </c>
      <c r="M9" s="98"/>
      <c r="N9" s="235">
        <v>6</v>
      </c>
      <c r="O9" s="267">
        <v>7</v>
      </c>
      <c r="P9" s="97"/>
      <c r="Q9" s="263">
        <v>4</v>
      </c>
      <c r="R9" s="79"/>
      <c r="S9" s="350">
        <v>4</v>
      </c>
      <c r="T9" s="262">
        <v>4</v>
      </c>
      <c r="U9" s="79">
        <v>9</v>
      </c>
      <c r="V9" s="72"/>
      <c r="W9" s="90"/>
      <c r="X9" s="86">
        <f t="shared" si="1"/>
        <v>4.714285714285714</v>
      </c>
      <c r="Y9" s="8">
        <f t="shared" si="2"/>
        <v>5</v>
      </c>
    </row>
    <row r="10" spans="1:25" ht="12.75">
      <c r="A10" s="3">
        <f t="shared" si="0"/>
        <v>5.7272727272727275</v>
      </c>
      <c r="B10" s="56">
        <v>8</v>
      </c>
      <c r="C10" s="36" t="s">
        <v>298</v>
      </c>
      <c r="D10" s="166" t="s">
        <v>76</v>
      </c>
      <c r="E10" s="79">
        <v>6</v>
      </c>
      <c r="F10" s="72"/>
      <c r="G10" s="72"/>
      <c r="H10" s="235">
        <v>4</v>
      </c>
      <c r="I10" s="264">
        <v>5</v>
      </c>
      <c r="J10" s="262"/>
      <c r="K10" s="235">
        <v>4</v>
      </c>
      <c r="L10" s="79">
        <v>8</v>
      </c>
      <c r="M10" s="98"/>
      <c r="N10" s="235">
        <v>4</v>
      </c>
      <c r="O10" s="267">
        <v>7</v>
      </c>
      <c r="P10" s="292"/>
      <c r="Q10" s="245">
        <v>6</v>
      </c>
      <c r="R10" s="79"/>
      <c r="S10" s="90">
        <v>7</v>
      </c>
      <c r="T10" s="98">
        <v>5</v>
      </c>
      <c r="U10" s="79">
        <v>7</v>
      </c>
      <c r="V10" s="72"/>
      <c r="W10" s="90"/>
      <c r="X10" s="86">
        <f t="shared" si="1"/>
        <v>5.7272727272727275</v>
      </c>
      <c r="Y10" s="8">
        <f t="shared" si="2"/>
        <v>6</v>
      </c>
    </row>
    <row r="11" spans="1:25" ht="12.75">
      <c r="A11" s="3">
        <f t="shared" si="0"/>
        <v>5.363636363636363</v>
      </c>
      <c r="B11" s="56">
        <v>9</v>
      </c>
      <c r="C11" s="36" t="s">
        <v>299</v>
      </c>
      <c r="D11" s="166" t="s">
        <v>93</v>
      </c>
      <c r="E11" s="79">
        <v>4</v>
      </c>
      <c r="F11" s="72"/>
      <c r="G11" s="72"/>
      <c r="H11" s="90">
        <v>4</v>
      </c>
      <c r="I11" s="264">
        <v>4</v>
      </c>
      <c r="J11" s="262"/>
      <c r="K11" s="235">
        <v>7</v>
      </c>
      <c r="L11" s="79">
        <v>8</v>
      </c>
      <c r="M11" s="98"/>
      <c r="N11" s="235">
        <v>4</v>
      </c>
      <c r="O11" s="106">
        <v>5</v>
      </c>
      <c r="P11" s="97"/>
      <c r="Q11" s="101">
        <v>5</v>
      </c>
      <c r="R11" s="79"/>
      <c r="S11" s="90">
        <v>7</v>
      </c>
      <c r="T11" s="98">
        <v>5</v>
      </c>
      <c r="U11" s="79">
        <v>6</v>
      </c>
      <c r="V11" s="72"/>
      <c r="W11" s="90"/>
      <c r="X11" s="86">
        <f t="shared" si="1"/>
        <v>5.363636363636363</v>
      </c>
      <c r="Y11" s="8">
        <v>6</v>
      </c>
    </row>
    <row r="12" spans="1:25" ht="12.75">
      <c r="A12" s="3">
        <f t="shared" si="0"/>
        <v>5.818181818181818</v>
      </c>
      <c r="B12" s="56">
        <v>10</v>
      </c>
      <c r="C12" s="36" t="s">
        <v>300</v>
      </c>
      <c r="D12" s="166" t="s">
        <v>75</v>
      </c>
      <c r="E12" s="79">
        <v>6</v>
      </c>
      <c r="F12" s="72"/>
      <c r="G12" s="72"/>
      <c r="H12" s="235">
        <v>4</v>
      </c>
      <c r="I12" s="107">
        <v>6</v>
      </c>
      <c r="J12" s="98"/>
      <c r="K12" s="235">
        <v>4</v>
      </c>
      <c r="L12" s="79">
        <v>9</v>
      </c>
      <c r="M12" s="98"/>
      <c r="N12" s="235">
        <v>4</v>
      </c>
      <c r="O12" s="107">
        <v>6</v>
      </c>
      <c r="P12" s="98"/>
      <c r="Q12" s="245">
        <v>6</v>
      </c>
      <c r="R12" s="79"/>
      <c r="S12" s="90">
        <v>6</v>
      </c>
      <c r="T12" s="98">
        <v>4</v>
      </c>
      <c r="U12" s="79">
        <v>9</v>
      </c>
      <c r="V12" s="72"/>
      <c r="W12" s="90"/>
      <c r="X12" s="86">
        <f t="shared" si="1"/>
        <v>5.818181818181818</v>
      </c>
      <c r="Y12" s="8">
        <f t="shared" si="2"/>
        <v>6</v>
      </c>
    </row>
    <row r="13" spans="1:25" ht="12.75">
      <c r="A13" s="3">
        <f t="shared" si="0"/>
        <v>6.583333333333333</v>
      </c>
      <c r="B13" s="56">
        <v>11</v>
      </c>
      <c r="C13" s="36" t="s">
        <v>301</v>
      </c>
      <c r="D13" s="166" t="s">
        <v>101</v>
      </c>
      <c r="E13" s="79">
        <v>7</v>
      </c>
      <c r="F13" s="72"/>
      <c r="G13" s="72"/>
      <c r="H13" s="235">
        <v>6</v>
      </c>
      <c r="I13" s="107">
        <v>6</v>
      </c>
      <c r="J13" s="98">
        <v>1</v>
      </c>
      <c r="K13" s="235">
        <v>6</v>
      </c>
      <c r="L13" s="79">
        <v>10</v>
      </c>
      <c r="M13" s="98"/>
      <c r="N13" s="235">
        <v>7</v>
      </c>
      <c r="O13" s="267">
        <v>8</v>
      </c>
      <c r="P13" s="97"/>
      <c r="Q13" s="245">
        <v>6</v>
      </c>
      <c r="R13" s="79"/>
      <c r="S13" s="90">
        <v>7</v>
      </c>
      <c r="T13" s="98">
        <v>5</v>
      </c>
      <c r="U13" s="79">
        <v>10</v>
      </c>
      <c r="V13" s="72"/>
      <c r="W13" s="90"/>
      <c r="X13" s="86">
        <f t="shared" si="1"/>
        <v>6.583333333333333</v>
      </c>
      <c r="Y13" s="8">
        <f t="shared" si="2"/>
        <v>7</v>
      </c>
    </row>
    <row r="14" spans="1:30" ht="12.75">
      <c r="A14" s="3">
        <f t="shared" si="0"/>
        <v>6.818181818181818</v>
      </c>
      <c r="B14" s="56">
        <v>12</v>
      </c>
      <c r="C14" s="2" t="s">
        <v>302</v>
      </c>
      <c r="D14" s="121" t="s">
        <v>98</v>
      </c>
      <c r="E14" s="79">
        <v>6</v>
      </c>
      <c r="F14" s="72"/>
      <c r="G14" s="72"/>
      <c r="H14" s="235">
        <v>4</v>
      </c>
      <c r="I14" s="107">
        <v>5</v>
      </c>
      <c r="J14" s="98"/>
      <c r="K14" s="235">
        <v>4</v>
      </c>
      <c r="L14" s="81">
        <v>9</v>
      </c>
      <c r="M14" s="97"/>
      <c r="N14" s="235">
        <v>7</v>
      </c>
      <c r="O14" s="107">
        <v>9</v>
      </c>
      <c r="P14" s="98" t="s">
        <v>149</v>
      </c>
      <c r="Q14" s="101">
        <v>7</v>
      </c>
      <c r="R14" s="79"/>
      <c r="S14" s="90">
        <v>9</v>
      </c>
      <c r="T14" s="98">
        <v>5</v>
      </c>
      <c r="U14" s="79">
        <v>10</v>
      </c>
      <c r="V14" s="72"/>
      <c r="W14" s="90"/>
      <c r="X14" s="86">
        <f t="shared" si="1"/>
        <v>6.818181818181818</v>
      </c>
      <c r="Y14" s="8">
        <f t="shared" si="2"/>
        <v>7</v>
      </c>
      <c r="AD14" s="134"/>
    </row>
    <row r="15" spans="1:30" ht="12.75">
      <c r="A15" s="3">
        <f t="shared" si="0"/>
        <v>6.333333333333333</v>
      </c>
      <c r="B15" s="56">
        <v>13</v>
      </c>
      <c r="C15" s="2" t="s">
        <v>303</v>
      </c>
      <c r="D15" s="121" t="s">
        <v>98</v>
      </c>
      <c r="E15" s="237">
        <v>1</v>
      </c>
      <c r="F15" s="250">
        <v>7</v>
      </c>
      <c r="G15" s="274"/>
      <c r="H15" s="235">
        <v>4</v>
      </c>
      <c r="I15" s="264">
        <v>6</v>
      </c>
      <c r="J15" s="262"/>
      <c r="K15" s="235">
        <v>6</v>
      </c>
      <c r="L15" s="79">
        <v>8</v>
      </c>
      <c r="M15" s="98" t="s">
        <v>149</v>
      </c>
      <c r="N15" s="235">
        <v>7</v>
      </c>
      <c r="O15" s="106">
        <v>6</v>
      </c>
      <c r="P15" s="97"/>
      <c r="Q15" s="101">
        <v>7</v>
      </c>
      <c r="R15" s="79" t="s">
        <v>149</v>
      </c>
      <c r="S15" s="90">
        <v>9</v>
      </c>
      <c r="T15" s="262">
        <v>5</v>
      </c>
      <c r="U15" s="79">
        <v>10</v>
      </c>
      <c r="V15" s="72"/>
      <c r="W15" s="90"/>
      <c r="X15" s="86">
        <f t="shared" si="1"/>
        <v>6.333333333333333</v>
      </c>
      <c r="Y15" s="8">
        <f t="shared" si="2"/>
        <v>6</v>
      </c>
      <c r="AD15" s="134"/>
    </row>
    <row r="16" spans="1:30" ht="12.75">
      <c r="A16" s="3">
        <f t="shared" si="0"/>
        <v>4.5</v>
      </c>
      <c r="B16" s="56">
        <v>14</v>
      </c>
      <c r="C16" s="2" t="s">
        <v>304</v>
      </c>
      <c r="D16" s="121" t="s">
        <v>387</v>
      </c>
      <c r="E16" s="237">
        <v>1</v>
      </c>
      <c r="F16" s="250">
        <v>5</v>
      </c>
      <c r="G16" s="250">
        <v>1</v>
      </c>
      <c r="H16" s="235">
        <v>4</v>
      </c>
      <c r="I16" s="264">
        <v>4</v>
      </c>
      <c r="J16" s="262">
        <v>1</v>
      </c>
      <c r="K16" s="235">
        <v>5</v>
      </c>
      <c r="L16" s="79">
        <v>8</v>
      </c>
      <c r="M16" s="98"/>
      <c r="N16" s="235">
        <v>4</v>
      </c>
      <c r="O16" s="267">
        <v>4</v>
      </c>
      <c r="P16" s="97"/>
      <c r="Q16" s="245">
        <v>6</v>
      </c>
      <c r="R16" s="79"/>
      <c r="S16" s="90">
        <v>6</v>
      </c>
      <c r="T16" s="98">
        <v>4</v>
      </c>
      <c r="U16" s="79">
        <v>10</v>
      </c>
      <c r="V16" s="72"/>
      <c r="W16" s="90"/>
      <c r="X16" s="86">
        <f t="shared" si="1"/>
        <v>4.5</v>
      </c>
      <c r="Y16" s="8">
        <f t="shared" si="2"/>
        <v>5</v>
      </c>
      <c r="AD16" s="134"/>
    </row>
    <row r="17" spans="2:25" s="5" customFormat="1" ht="13.5" thickBot="1">
      <c r="B17" s="365" t="s">
        <v>0</v>
      </c>
      <c r="C17" s="366"/>
      <c r="D17" s="366"/>
      <c r="E17" s="153">
        <f aca="true" t="shared" si="3" ref="E17:Y17">AVERAGE(E3:E16)</f>
        <v>4.357142857142857</v>
      </c>
      <c r="F17" s="158"/>
      <c r="G17" s="158"/>
      <c r="H17" s="154">
        <f t="shared" si="3"/>
        <v>4.714285714285714</v>
      </c>
      <c r="I17" s="157">
        <f t="shared" si="3"/>
        <v>4.928571428571429</v>
      </c>
      <c r="J17" s="157"/>
      <c r="K17" s="154">
        <f t="shared" si="3"/>
        <v>5.142857142857143</v>
      </c>
      <c r="L17" s="154">
        <f t="shared" si="3"/>
        <v>8.714285714285714</v>
      </c>
      <c r="M17" s="154"/>
      <c r="N17" s="154">
        <f t="shared" si="3"/>
        <v>5.785714285714286</v>
      </c>
      <c r="O17" s="154">
        <f t="shared" si="3"/>
        <v>6.714285714285714</v>
      </c>
      <c r="P17" s="154"/>
      <c r="Q17" s="156">
        <f t="shared" si="3"/>
        <v>5.857142857142857</v>
      </c>
      <c r="R17" s="153"/>
      <c r="S17" s="154">
        <f t="shared" si="3"/>
        <v>7</v>
      </c>
      <c r="T17" s="157">
        <f t="shared" si="3"/>
        <v>4.785714285714286</v>
      </c>
      <c r="U17" s="153">
        <f t="shared" si="3"/>
        <v>8.785714285714286</v>
      </c>
      <c r="V17" s="158"/>
      <c r="W17" s="154" t="e">
        <f t="shared" si="3"/>
        <v>#DIV/0!</v>
      </c>
      <c r="X17" s="92">
        <f t="shared" si="3"/>
        <v>5.888599495742353</v>
      </c>
      <c r="Y17" s="33">
        <f t="shared" si="3"/>
        <v>6.142857142857143</v>
      </c>
    </row>
    <row r="18" spans="2:25" s="5" customFormat="1" ht="13.5" thickBot="1">
      <c r="B18" s="172"/>
      <c r="C18" s="173"/>
      <c r="D18" s="173"/>
      <c r="E18" s="379" t="s">
        <v>171</v>
      </c>
      <c r="F18" s="380"/>
      <c r="G18" s="380"/>
      <c r="H18" s="384"/>
      <c r="I18" s="381" t="s">
        <v>172</v>
      </c>
      <c r="J18" s="382"/>
      <c r="K18" s="383"/>
      <c r="L18" s="381" t="s">
        <v>173</v>
      </c>
      <c r="M18" s="382"/>
      <c r="N18" s="383"/>
      <c r="O18" s="381" t="s">
        <v>174</v>
      </c>
      <c r="P18" s="382"/>
      <c r="Q18" s="383"/>
      <c r="R18" s="381" t="s">
        <v>59</v>
      </c>
      <c r="S18" s="383"/>
      <c r="T18" s="249" t="s">
        <v>60</v>
      </c>
      <c r="U18" s="379" t="s">
        <v>175</v>
      </c>
      <c r="V18" s="380"/>
      <c r="W18" s="384"/>
      <c r="X18" s="87"/>
      <c r="Y18" s="9"/>
    </row>
    <row r="19" spans="2:25" ht="12.75">
      <c r="B19" s="401" t="s">
        <v>44</v>
      </c>
      <c r="C19" s="369"/>
      <c r="D19" s="370"/>
      <c r="E19" s="374" t="s">
        <v>22</v>
      </c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4">
        <f>Y19/B16</f>
        <v>1</v>
      </c>
      <c r="Y19" s="8">
        <f>COUNTIF(Y3:Y16,"&gt;3")</f>
        <v>14</v>
      </c>
    </row>
    <row r="20" spans="2:25" ht="12.75">
      <c r="B20" s="385" t="s">
        <v>45</v>
      </c>
      <c r="C20" s="386"/>
      <c r="D20" s="387"/>
      <c r="E20" s="265" t="s">
        <v>348</v>
      </c>
      <c r="F20" s="265"/>
      <c r="G20" s="265"/>
      <c r="H20" s="13" t="s">
        <v>348</v>
      </c>
      <c r="I20" s="13" t="s">
        <v>320</v>
      </c>
      <c r="J20" s="13"/>
      <c r="K20" s="13" t="s">
        <v>320</v>
      </c>
      <c r="L20" s="13" t="s">
        <v>320</v>
      </c>
      <c r="M20" s="13" t="s">
        <v>348</v>
      </c>
      <c r="N20" s="13" t="s">
        <v>320</v>
      </c>
      <c r="O20" s="13" t="s">
        <v>320</v>
      </c>
      <c r="P20" s="13" t="s">
        <v>348</v>
      </c>
      <c r="Q20" s="13" t="s">
        <v>320</v>
      </c>
      <c r="R20" s="13" t="s">
        <v>320</v>
      </c>
      <c r="S20" s="13" t="s">
        <v>320</v>
      </c>
      <c r="T20" s="13" t="s">
        <v>348</v>
      </c>
      <c r="U20" s="13" t="s">
        <v>320</v>
      </c>
      <c r="V20" s="13" t="s">
        <v>348</v>
      </c>
      <c r="W20" s="13" t="s">
        <v>320</v>
      </c>
      <c r="X20" s="34">
        <f>Y20/B16</f>
        <v>0.2857142857142857</v>
      </c>
      <c r="Y20" s="8">
        <f>COUNTIF(Y3:Y16,"&gt;6")</f>
        <v>4</v>
      </c>
    </row>
    <row r="22" ht="12.75">
      <c r="C22" t="s">
        <v>205</v>
      </c>
    </row>
    <row r="24" spans="28:30" ht="12.75">
      <c r="AB24" s="53"/>
      <c r="AC24" s="53"/>
      <c r="AD24" s="3"/>
    </row>
    <row r="54" spans="2:22" ht="12.75">
      <c r="B54" s="248" t="s">
        <v>66</v>
      </c>
      <c r="C54" s="248" t="s">
        <v>26</v>
      </c>
      <c r="D54" s="248" t="s">
        <v>125</v>
      </c>
      <c r="E54" s="248" t="s">
        <v>126</v>
      </c>
      <c r="F54" s="248">
        <v>1</v>
      </c>
      <c r="G54" s="248">
        <v>2</v>
      </c>
      <c r="H54" s="248" t="s">
        <v>179</v>
      </c>
      <c r="I54" s="248" t="s">
        <v>180</v>
      </c>
      <c r="J54" s="248">
        <v>3</v>
      </c>
      <c r="K54" s="248" t="s">
        <v>181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2:22" ht="12.75">
      <c r="B55" s="56">
        <v>15</v>
      </c>
      <c r="C55" s="36" t="s">
        <v>305</v>
      </c>
      <c r="D55" s="344">
        <v>1</v>
      </c>
      <c r="E55" s="251">
        <v>4</v>
      </c>
      <c r="F55" s="12">
        <v>7</v>
      </c>
      <c r="G55" s="12"/>
      <c r="H55" s="12">
        <v>10</v>
      </c>
      <c r="I55" s="251">
        <v>5</v>
      </c>
      <c r="J55" s="12"/>
      <c r="K55" s="12">
        <v>8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2:22" ht="12.75">
      <c r="B56" s="56">
        <v>16</v>
      </c>
      <c r="C56" s="36" t="s">
        <v>306</v>
      </c>
      <c r="D56" s="12">
        <v>6</v>
      </c>
      <c r="E56" s="251">
        <v>9</v>
      </c>
      <c r="F56" s="12"/>
      <c r="G56" s="12"/>
      <c r="H56" s="250">
        <v>1</v>
      </c>
      <c r="I56" s="251">
        <v>8</v>
      </c>
      <c r="J56" s="12">
        <v>7</v>
      </c>
      <c r="K56" s="12">
        <v>9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2:22" ht="12.75">
      <c r="B57" s="56">
        <v>17</v>
      </c>
      <c r="C57" s="36" t="s">
        <v>307</v>
      </c>
      <c r="D57" s="12">
        <v>6</v>
      </c>
      <c r="E57" s="12">
        <v>6</v>
      </c>
      <c r="F57" s="12"/>
      <c r="G57" s="12"/>
      <c r="H57" s="12">
        <v>10</v>
      </c>
      <c r="I57" s="12">
        <v>8</v>
      </c>
      <c r="J57" s="12"/>
      <c r="K57" s="12">
        <v>9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2:22" ht="12.75">
      <c r="B58" s="56">
        <v>18</v>
      </c>
      <c r="C58" s="36" t="s">
        <v>308</v>
      </c>
      <c r="D58" s="12">
        <v>5</v>
      </c>
      <c r="E58" s="251">
        <v>4</v>
      </c>
      <c r="F58" s="12"/>
      <c r="G58" s="12"/>
      <c r="H58" s="12">
        <v>7</v>
      </c>
      <c r="I58" s="251">
        <v>6</v>
      </c>
      <c r="J58" s="251"/>
      <c r="K58" s="12">
        <v>10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2:22" ht="12.75">
      <c r="B59" s="56">
        <v>19</v>
      </c>
      <c r="C59" s="36" t="s">
        <v>309</v>
      </c>
      <c r="D59" s="12">
        <v>6</v>
      </c>
      <c r="E59" s="250">
        <v>1</v>
      </c>
      <c r="F59" s="12"/>
      <c r="G59" s="12">
        <v>7</v>
      </c>
      <c r="H59" s="12">
        <v>9</v>
      </c>
      <c r="I59" s="251">
        <v>8</v>
      </c>
      <c r="J59" s="251"/>
      <c r="K59" s="12">
        <v>10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2:22" ht="12.75">
      <c r="B60" s="56">
        <v>20</v>
      </c>
      <c r="C60" s="36" t="s">
        <v>310</v>
      </c>
      <c r="D60" s="12">
        <v>6</v>
      </c>
      <c r="E60" s="12">
        <v>7</v>
      </c>
      <c r="F60" s="12"/>
      <c r="G60" s="12"/>
      <c r="H60" s="250">
        <v>1</v>
      </c>
      <c r="I60" s="251">
        <v>7</v>
      </c>
      <c r="J60" s="251">
        <v>7</v>
      </c>
      <c r="K60" s="12">
        <v>8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2:22" ht="12.75">
      <c r="B61" s="56">
        <v>21</v>
      </c>
      <c r="C61" s="36" t="s">
        <v>311</v>
      </c>
      <c r="D61" s="274">
        <v>1</v>
      </c>
      <c r="E61" s="250">
        <v>7</v>
      </c>
      <c r="F61" s="12"/>
      <c r="G61" s="12"/>
      <c r="H61" s="12">
        <v>9</v>
      </c>
      <c r="I61" s="251">
        <v>7</v>
      </c>
      <c r="J61" s="251"/>
      <c r="K61" s="12">
        <v>9</v>
      </c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2:22" ht="12.75">
      <c r="B62" s="56">
        <v>22</v>
      </c>
      <c r="C62" s="36" t="s">
        <v>312</v>
      </c>
      <c r="D62" s="12">
        <v>5</v>
      </c>
      <c r="E62" s="12">
        <v>4</v>
      </c>
      <c r="F62" s="12"/>
      <c r="G62" s="12"/>
      <c r="H62" s="12">
        <v>8</v>
      </c>
      <c r="I62" s="251">
        <v>6</v>
      </c>
      <c r="J62" s="251"/>
      <c r="K62" s="12">
        <v>7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2:22" ht="12.75">
      <c r="B63" s="56">
        <v>23</v>
      </c>
      <c r="C63" s="2" t="s">
        <v>313</v>
      </c>
      <c r="D63" s="12">
        <v>5</v>
      </c>
      <c r="E63" s="12">
        <v>4</v>
      </c>
      <c r="F63" s="12"/>
      <c r="G63" s="12"/>
      <c r="H63" s="12">
        <v>8</v>
      </c>
      <c r="I63" s="251">
        <v>7</v>
      </c>
      <c r="J63" s="251"/>
      <c r="K63" s="12">
        <v>10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2:22" ht="12.75">
      <c r="B64" s="56">
        <v>24</v>
      </c>
      <c r="C64" s="2" t="s">
        <v>314</v>
      </c>
      <c r="D64" s="12">
        <v>6</v>
      </c>
      <c r="E64" s="12">
        <v>4</v>
      </c>
      <c r="F64" s="12"/>
      <c r="G64" s="12"/>
      <c r="H64" s="12">
        <v>8</v>
      </c>
      <c r="I64" s="12">
        <v>7</v>
      </c>
      <c r="J64" s="12"/>
      <c r="K64" s="12">
        <v>9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2:22" ht="12.75">
      <c r="B65" s="56">
        <v>25</v>
      </c>
      <c r="C65" s="2" t="s">
        <v>315</v>
      </c>
      <c r="D65" s="12">
        <v>6</v>
      </c>
      <c r="E65" s="12">
        <v>5</v>
      </c>
      <c r="F65" s="12"/>
      <c r="G65" s="12"/>
      <c r="H65" s="12">
        <v>9</v>
      </c>
      <c r="I65" s="251">
        <v>9</v>
      </c>
      <c r="J65" s="12"/>
      <c r="K65" s="12">
        <v>10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2:22" ht="12.75">
      <c r="B66" s="56">
        <v>26</v>
      </c>
      <c r="C66" s="2" t="s">
        <v>316</v>
      </c>
      <c r="D66" s="12">
        <v>5</v>
      </c>
      <c r="E66" s="12">
        <v>5</v>
      </c>
      <c r="F66" s="12"/>
      <c r="G66" s="12"/>
      <c r="H66" s="12">
        <v>10</v>
      </c>
      <c r="I66" s="12">
        <v>8</v>
      </c>
      <c r="J66" s="12"/>
      <c r="K66" s="12">
        <v>10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2:22" ht="12.75">
      <c r="B67" s="56">
        <v>27</v>
      </c>
      <c r="C67" s="2" t="s">
        <v>317</v>
      </c>
      <c r="D67" s="12">
        <v>6</v>
      </c>
      <c r="E67" s="12">
        <v>6</v>
      </c>
      <c r="F67" s="12"/>
      <c r="G67" s="12"/>
      <c r="H67" s="12">
        <v>9</v>
      </c>
      <c r="I67" s="12">
        <v>7</v>
      </c>
      <c r="J67" s="12"/>
      <c r="K67" s="12">
        <v>10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2:22" ht="12.75">
      <c r="B68" s="56">
        <v>28</v>
      </c>
      <c r="C68" s="2" t="s">
        <v>318</v>
      </c>
      <c r="D68" s="12">
        <v>5</v>
      </c>
      <c r="E68" s="250">
        <v>1</v>
      </c>
      <c r="F68" s="12"/>
      <c r="G68" s="12">
        <v>4</v>
      </c>
      <c r="H68" s="12">
        <v>8</v>
      </c>
      <c r="I68" s="251">
        <v>7</v>
      </c>
      <c r="J68" s="12"/>
      <c r="K68" s="12">
        <v>10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2:22" ht="12.75">
      <c r="B69" s="56">
        <v>29</v>
      </c>
      <c r="C69" s="2" t="s">
        <v>319</v>
      </c>
      <c r="D69" s="12">
        <v>5</v>
      </c>
      <c r="E69" s="12">
        <v>9</v>
      </c>
      <c r="F69" s="12"/>
      <c r="G69" s="12"/>
      <c r="H69" s="12">
        <v>10</v>
      </c>
      <c r="I69" s="12">
        <v>7</v>
      </c>
      <c r="J69" s="12"/>
      <c r="K69" s="12">
        <v>10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4:22" ht="12.75">
      <c r="D70" s="238">
        <f>AVERAGE(D55:D69)</f>
        <v>4.933333333333334</v>
      </c>
      <c r="E70" s="238">
        <f>AVERAGE(E55:E69)</f>
        <v>5.066666666666666</v>
      </c>
      <c r="F70" s="238"/>
      <c r="G70" s="238"/>
      <c r="H70" s="238">
        <f>AVERAGE(H55:H69)</f>
        <v>7.8</v>
      </c>
      <c r="I70" s="238">
        <f>AVERAGE(I55:I69)</f>
        <v>7.133333333333334</v>
      </c>
      <c r="J70" s="238"/>
      <c r="K70" s="238">
        <f>AVERAGE(K55:K69)</f>
        <v>9.266666666666667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</sheetData>
  <sheetProtection/>
  <mergeCells count="11">
    <mergeCell ref="E18:H18"/>
    <mergeCell ref="U18:W18"/>
    <mergeCell ref="R18:S18"/>
    <mergeCell ref="B20:D20"/>
    <mergeCell ref="C1:Q1"/>
    <mergeCell ref="B19:D19"/>
    <mergeCell ref="O18:Q18"/>
    <mergeCell ref="B17:D17"/>
    <mergeCell ref="I18:K18"/>
    <mergeCell ref="E19:W19"/>
    <mergeCell ref="L18:N18"/>
  </mergeCells>
  <conditionalFormatting sqref="Y3:Y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X3:X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B1">
      <selection activeCell="R3" sqref="R3:R16"/>
    </sheetView>
  </sheetViews>
  <sheetFormatPr defaultColWidth="9.00390625" defaultRowHeight="12.75"/>
  <cols>
    <col min="1" max="1" width="3.875" style="0" hidden="1" customWidth="1"/>
    <col min="2" max="2" width="3.625" style="0" customWidth="1"/>
    <col min="3" max="3" width="26.75390625" style="0" customWidth="1"/>
    <col min="4" max="4" width="8.625" style="0" customWidth="1"/>
    <col min="5" max="16" width="5.75390625" style="0" customWidth="1"/>
    <col min="17" max="17" width="9.125" style="3" customWidth="1"/>
    <col min="18" max="18" width="9.125" style="10" customWidth="1"/>
  </cols>
  <sheetData>
    <row r="1" spans="3:26" ht="13.5" thickBot="1">
      <c r="C1" s="399" t="s">
        <v>207</v>
      </c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52"/>
      <c r="O1" s="52"/>
      <c r="P1" s="31"/>
      <c r="Q1" s="31"/>
      <c r="R1" s="31"/>
      <c r="S1" s="31"/>
      <c r="T1" s="31"/>
      <c r="U1" s="31"/>
      <c r="V1" s="59"/>
      <c r="Y1" s="14"/>
      <c r="Z1" s="15"/>
    </row>
    <row r="2" spans="2:22" ht="16.5" customHeight="1" thickBot="1">
      <c r="B2" s="61" t="s">
        <v>66</v>
      </c>
      <c r="C2" s="62" t="s">
        <v>26</v>
      </c>
      <c r="D2" s="203" t="s">
        <v>67</v>
      </c>
      <c r="E2" s="75">
        <v>43719</v>
      </c>
      <c r="F2" s="126">
        <v>43740</v>
      </c>
      <c r="G2" s="76">
        <v>43747</v>
      </c>
      <c r="H2" s="75">
        <v>43775</v>
      </c>
      <c r="I2" s="126">
        <v>43782</v>
      </c>
      <c r="J2" s="76">
        <v>43784</v>
      </c>
      <c r="K2" s="103">
        <v>43789</v>
      </c>
      <c r="L2" s="126">
        <v>43796</v>
      </c>
      <c r="M2" s="76">
        <v>43803</v>
      </c>
      <c r="N2" s="174">
        <v>43817</v>
      </c>
      <c r="O2" s="128">
        <v>43838</v>
      </c>
      <c r="P2" s="130">
        <v>43845</v>
      </c>
      <c r="Q2" s="64" t="s">
        <v>24</v>
      </c>
      <c r="R2" s="65" t="s">
        <v>21</v>
      </c>
      <c r="S2" s="31"/>
      <c r="T2" s="31"/>
      <c r="U2" s="31"/>
      <c r="V2" s="31"/>
    </row>
    <row r="3" spans="1:21" ht="12.75">
      <c r="A3" s="3">
        <f aca="true" t="shared" si="0" ref="A3:A16">Q3</f>
        <v>3.4</v>
      </c>
      <c r="B3" s="56">
        <v>1</v>
      </c>
      <c r="C3" s="36" t="s">
        <v>291</v>
      </c>
      <c r="D3" s="166" t="s">
        <v>77</v>
      </c>
      <c r="E3" s="77"/>
      <c r="F3" s="71">
        <v>1</v>
      </c>
      <c r="G3" s="245">
        <v>4</v>
      </c>
      <c r="H3" s="77"/>
      <c r="I3" s="71"/>
      <c r="J3" s="99">
        <v>4</v>
      </c>
      <c r="K3" s="82"/>
      <c r="L3" s="19"/>
      <c r="M3" s="99">
        <v>4</v>
      </c>
      <c r="N3" s="119"/>
      <c r="O3" s="216"/>
      <c r="P3" s="352">
        <v>4</v>
      </c>
      <c r="Q3" s="86">
        <f aca="true" t="shared" si="1" ref="Q3:Q16">AVERAGE(E3:P3)</f>
        <v>3.4</v>
      </c>
      <c r="R3" s="8">
        <v>4</v>
      </c>
      <c r="S3" s="1" t="s">
        <v>30</v>
      </c>
      <c r="T3" s="1">
        <f>COUNTIF(R3:R16,"&gt;8")</f>
        <v>0</v>
      </c>
      <c r="U3" s="46">
        <f>T3/$B$16</f>
        <v>0</v>
      </c>
    </row>
    <row r="4" spans="1:21" ht="12.75">
      <c r="A4" s="3">
        <f t="shared" si="0"/>
        <v>6.5</v>
      </c>
      <c r="B4" s="56">
        <v>2</v>
      </c>
      <c r="C4" s="36" t="s">
        <v>292</v>
      </c>
      <c r="D4" s="166" t="s">
        <v>100</v>
      </c>
      <c r="E4" s="79"/>
      <c r="F4" s="72"/>
      <c r="G4" s="245">
        <v>6</v>
      </c>
      <c r="H4" s="79"/>
      <c r="I4" s="72"/>
      <c r="J4" s="101">
        <v>7</v>
      </c>
      <c r="K4" s="81"/>
      <c r="L4" s="12"/>
      <c r="M4" s="101">
        <v>8</v>
      </c>
      <c r="N4" s="81"/>
      <c r="O4" s="12"/>
      <c r="P4" s="90">
        <v>5</v>
      </c>
      <c r="Q4" s="86">
        <f t="shared" si="1"/>
        <v>6.5</v>
      </c>
      <c r="R4" s="8">
        <f aca="true" t="shared" si="2" ref="R4:R15">ROUND(Q4,0)</f>
        <v>7</v>
      </c>
      <c r="S4" s="1" t="s">
        <v>31</v>
      </c>
      <c r="T4" s="47">
        <f>COUNTIF(R3:R16,7)+COUNTIF(R3:R16,8)</f>
        <v>2</v>
      </c>
      <c r="U4" s="46">
        <f>T4/$B$16</f>
        <v>0.14285714285714285</v>
      </c>
    </row>
    <row r="5" spans="1:21" ht="12.75">
      <c r="A5" s="3">
        <f t="shared" si="0"/>
        <v>7.25</v>
      </c>
      <c r="B5" s="56">
        <v>3</v>
      </c>
      <c r="C5" s="36" t="s">
        <v>293</v>
      </c>
      <c r="D5" s="166" t="s">
        <v>109</v>
      </c>
      <c r="E5" s="79"/>
      <c r="F5" s="72"/>
      <c r="G5" s="101">
        <v>7</v>
      </c>
      <c r="H5" s="79"/>
      <c r="I5" s="72"/>
      <c r="J5" s="127">
        <v>9</v>
      </c>
      <c r="K5" s="79"/>
      <c r="L5" s="72"/>
      <c r="M5" s="101">
        <v>4</v>
      </c>
      <c r="N5" s="79"/>
      <c r="O5" s="72"/>
      <c r="P5" s="90">
        <v>9</v>
      </c>
      <c r="Q5" s="93">
        <f t="shared" si="1"/>
        <v>7.25</v>
      </c>
      <c r="R5" s="8">
        <f t="shared" si="2"/>
        <v>7</v>
      </c>
      <c r="S5" s="1" t="s">
        <v>32</v>
      </c>
      <c r="T5" s="47">
        <f>COUNTIF(R3:R16,4)+COUNTIF(R3:R16,5)+COUNTIF(R3:R16,6)</f>
        <v>12</v>
      </c>
      <c r="U5" s="46">
        <f>T5/$B$16</f>
        <v>0.8571428571428571</v>
      </c>
    </row>
    <row r="6" spans="1:21" ht="12.75">
      <c r="A6" s="3">
        <f t="shared" si="0"/>
        <v>4.75</v>
      </c>
      <c r="B6" s="56">
        <v>4</v>
      </c>
      <c r="C6" s="36" t="s">
        <v>294</v>
      </c>
      <c r="D6" s="121" t="s">
        <v>110</v>
      </c>
      <c r="E6" s="79"/>
      <c r="F6" s="72"/>
      <c r="G6" s="101">
        <v>4</v>
      </c>
      <c r="H6" s="79"/>
      <c r="I6" s="72"/>
      <c r="J6" s="101">
        <v>6</v>
      </c>
      <c r="K6" s="81"/>
      <c r="L6" s="12"/>
      <c r="M6" s="101">
        <v>5</v>
      </c>
      <c r="N6" s="79"/>
      <c r="O6" s="72"/>
      <c r="P6" s="90">
        <v>4</v>
      </c>
      <c r="Q6" s="93">
        <f t="shared" si="1"/>
        <v>4.75</v>
      </c>
      <c r="R6" s="8">
        <f t="shared" si="2"/>
        <v>5</v>
      </c>
      <c r="S6" s="1" t="s">
        <v>33</v>
      </c>
      <c r="T6" s="1">
        <f>COUNTIF(R3:R16,"&lt;4")</f>
        <v>0</v>
      </c>
      <c r="U6" s="46">
        <f>T6/$B$16</f>
        <v>0</v>
      </c>
    </row>
    <row r="7" spans="1:21" ht="12.75">
      <c r="A7" s="3">
        <f t="shared" si="0"/>
        <v>5</v>
      </c>
      <c r="B7" s="56">
        <v>5</v>
      </c>
      <c r="C7" s="36" t="s">
        <v>295</v>
      </c>
      <c r="D7" s="166" t="s">
        <v>99</v>
      </c>
      <c r="E7" s="79"/>
      <c r="F7" s="72"/>
      <c r="G7" s="101">
        <v>5</v>
      </c>
      <c r="H7" s="79"/>
      <c r="I7" s="72"/>
      <c r="J7" s="101">
        <v>7</v>
      </c>
      <c r="K7" s="81"/>
      <c r="L7" s="12"/>
      <c r="M7" s="101">
        <v>4</v>
      </c>
      <c r="N7" s="79"/>
      <c r="O7" s="72"/>
      <c r="P7" s="235">
        <v>4</v>
      </c>
      <c r="Q7" s="93">
        <f t="shared" si="1"/>
        <v>5</v>
      </c>
      <c r="R7" s="8">
        <f t="shared" si="2"/>
        <v>5</v>
      </c>
      <c r="S7" s="48" t="s">
        <v>34</v>
      </c>
      <c r="T7" s="1">
        <f>B16-SUM(T3:T6)</f>
        <v>0</v>
      </c>
      <c r="U7" s="46">
        <f>T7/$B$16</f>
        <v>0</v>
      </c>
    </row>
    <row r="8" spans="1:18" ht="12.75">
      <c r="A8" s="3">
        <f t="shared" si="0"/>
        <v>5.5</v>
      </c>
      <c r="B8" s="56">
        <v>6</v>
      </c>
      <c r="C8" s="36" t="s">
        <v>296</v>
      </c>
      <c r="D8" s="166" t="s">
        <v>102</v>
      </c>
      <c r="E8" s="79"/>
      <c r="F8" s="72"/>
      <c r="G8" s="101">
        <v>7</v>
      </c>
      <c r="H8" s="79"/>
      <c r="I8" s="72"/>
      <c r="J8" s="101">
        <v>6</v>
      </c>
      <c r="K8" s="81"/>
      <c r="L8" s="12"/>
      <c r="M8" s="101">
        <v>5</v>
      </c>
      <c r="N8" s="79"/>
      <c r="O8" s="72"/>
      <c r="P8" s="90">
        <v>4</v>
      </c>
      <c r="Q8" s="93">
        <f t="shared" si="1"/>
        <v>5.5</v>
      </c>
      <c r="R8" s="8">
        <f t="shared" si="2"/>
        <v>6</v>
      </c>
    </row>
    <row r="9" spans="1:18" ht="12.75">
      <c r="A9" s="3">
        <f t="shared" si="0"/>
        <v>5</v>
      </c>
      <c r="B9" s="56">
        <v>7</v>
      </c>
      <c r="C9" s="36" t="s">
        <v>297</v>
      </c>
      <c r="D9" s="166" t="s">
        <v>99</v>
      </c>
      <c r="E9" s="79"/>
      <c r="F9" s="72"/>
      <c r="G9" s="101">
        <v>5</v>
      </c>
      <c r="H9" s="79"/>
      <c r="I9" s="72"/>
      <c r="J9" s="101">
        <v>7</v>
      </c>
      <c r="K9" s="81"/>
      <c r="L9" s="12"/>
      <c r="M9" s="101">
        <v>4</v>
      </c>
      <c r="N9" s="79"/>
      <c r="O9" s="72"/>
      <c r="P9" s="235">
        <v>4</v>
      </c>
      <c r="Q9" s="93">
        <f t="shared" si="1"/>
        <v>5</v>
      </c>
      <c r="R9" s="8">
        <f t="shared" si="2"/>
        <v>5</v>
      </c>
    </row>
    <row r="10" spans="1:18" ht="12.75">
      <c r="A10" s="3">
        <f t="shared" si="0"/>
        <v>4.25</v>
      </c>
      <c r="B10" s="56">
        <v>8</v>
      </c>
      <c r="C10" s="36" t="s">
        <v>298</v>
      </c>
      <c r="D10" s="166" t="s">
        <v>76</v>
      </c>
      <c r="E10" s="79"/>
      <c r="F10" s="72"/>
      <c r="G10" s="101">
        <v>4</v>
      </c>
      <c r="H10" s="79"/>
      <c r="I10" s="72"/>
      <c r="J10" s="245">
        <v>4</v>
      </c>
      <c r="K10" s="81"/>
      <c r="L10" s="12"/>
      <c r="M10" s="101">
        <v>5</v>
      </c>
      <c r="N10" s="79"/>
      <c r="O10" s="72"/>
      <c r="P10" s="90">
        <v>4</v>
      </c>
      <c r="Q10" s="93">
        <f t="shared" si="1"/>
        <v>4.25</v>
      </c>
      <c r="R10" s="8">
        <f t="shared" si="2"/>
        <v>4</v>
      </c>
    </row>
    <row r="11" spans="1:18" ht="12.75">
      <c r="A11" s="3">
        <f t="shared" si="0"/>
        <v>5.25</v>
      </c>
      <c r="B11" s="56">
        <v>9</v>
      </c>
      <c r="C11" s="36" t="s">
        <v>299</v>
      </c>
      <c r="D11" s="166" t="s">
        <v>93</v>
      </c>
      <c r="E11" s="79"/>
      <c r="F11" s="72"/>
      <c r="G11" s="245">
        <v>6</v>
      </c>
      <c r="H11" s="79"/>
      <c r="I11" s="72"/>
      <c r="J11" s="101">
        <v>6</v>
      </c>
      <c r="K11" s="81" t="s">
        <v>149</v>
      </c>
      <c r="L11" s="12"/>
      <c r="M11" s="101">
        <v>5</v>
      </c>
      <c r="N11" s="79" t="s">
        <v>149</v>
      </c>
      <c r="O11" s="72"/>
      <c r="P11" s="90">
        <v>4</v>
      </c>
      <c r="Q11" s="93">
        <f t="shared" si="1"/>
        <v>5.25</v>
      </c>
      <c r="R11" s="8">
        <f t="shared" si="2"/>
        <v>5</v>
      </c>
    </row>
    <row r="12" spans="1:18" ht="12.75">
      <c r="A12" s="3">
        <f t="shared" si="0"/>
        <v>5.5</v>
      </c>
      <c r="B12" s="56">
        <v>10</v>
      </c>
      <c r="C12" s="36" t="s">
        <v>300</v>
      </c>
      <c r="D12" s="121" t="s">
        <v>75</v>
      </c>
      <c r="E12" s="79"/>
      <c r="F12" s="72"/>
      <c r="G12" s="245">
        <v>6</v>
      </c>
      <c r="H12" s="79"/>
      <c r="I12" s="72"/>
      <c r="J12" s="101">
        <v>8</v>
      </c>
      <c r="K12" s="81"/>
      <c r="L12" s="12"/>
      <c r="M12" s="101">
        <v>4</v>
      </c>
      <c r="N12" s="79"/>
      <c r="O12" s="72"/>
      <c r="P12" s="90">
        <v>4</v>
      </c>
      <c r="Q12" s="93">
        <f t="shared" si="1"/>
        <v>5.5</v>
      </c>
      <c r="R12" s="8">
        <f t="shared" si="2"/>
        <v>6</v>
      </c>
    </row>
    <row r="13" spans="1:18" ht="12.75">
      <c r="A13" s="3">
        <f t="shared" si="0"/>
        <v>5.75</v>
      </c>
      <c r="B13" s="56">
        <v>11</v>
      </c>
      <c r="C13" s="36" t="s">
        <v>301</v>
      </c>
      <c r="D13" s="121" t="s">
        <v>101</v>
      </c>
      <c r="E13" s="79"/>
      <c r="F13" s="72"/>
      <c r="G13" s="101">
        <v>7</v>
      </c>
      <c r="H13" s="79"/>
      <c r="I13" s="72"/>
      <c r="J13" s="101">
        <v>6</v>
      </c>
      <c r="K13" s="79"/>
      <c r="L13" s="72"/>
      <c r="M13" s="101">
        <v>6</v>
      </c>
      <c r="N13" s="79"/>
      <c r="O13" s="72"/>
      <c r="P13" s="90">
        <v>4</v>
      </c>
      <c r="Q13" s="93">
        <f t="shared" si="1"/>
        <v>5.75</v>
      </c>
      <c r="R13" s="8">
        <f t="shared" si="2"/>
        <v>6</v>
      </c>
    </row>
    <row r="14" spans="1:18" ht="12.75">
      <c r="A14" s="3">
        <f t="shared" si="0"/>
        <v>4.5</v>
      </c>
      <c r="B14" s="56">
        <v>12</v>
      </c>
      <c r="C14" s="2" t="s">
        <v>302</v>
      </c>
      <c r="D14" s="121" t="s">
        <v>98</v>
      </c>
      <c r="E14" s="79"/>
      <c r="F14" s="72"/>
      <c r="G14" s="245">
        <v>4</v>
      </c>
      <c r="H14" s="79"/>
      <c r="I14" s="72"/>
      <c r="J14" s="101">
        <v>6</v>
      </c>
      <c r="K14" s="79"/>
      <c r="L14" s="72"/>
      <c r="M14" s="245">
        <v>4</v>
      </c>
      <c r="N14" s="79"/>
      <c r="O14" s="72"/>
      <c r="P14" s="235">
        <v>4</v>
      </c>
      <c r="Q14" s="93">
        <f t="shared" si="1"/>
        <v>4.5</v>
      </c>
      <c r="R14" s="8">
        <f t="shared" si="2"/>
        <v>5</v>
      </c>
    </row>
    <row r="15" spans="1:18" ht="12.75">
      <c r="A15" s="3">
        <f>Q15</f>
        <v>4.5</v>
      </c>
      <c r="B15" s="56">
        <v>13</v>
      </c>
      <c r="C15" s="2" t="s">
        <v>303</v>
      </c>
      <c r="D15" s="166" t="s">
        <v>98</v>
      </c>
      <c r="E15" s="79"/>
      <c r="F15" s="72"/>
      <c r="G15" s="245">
        <v>4</v>
      </c>
      <c r="H15" s="79"/>
      <c r="I15" s="72"/>
      <c r="J15" s="101">
        <v>6</v>
      </c>
      <c r="K15" s="79" t="s">
        <v>149</v>
      </c>
      <c r="L15" s="72"/>
      <c r="M15" s="245">
        <v>4</v>
      </c>
      <c r="N15" s="79" t="s">
        <v>149</v>
      </c>
      <c r="O15" s="72"/>
      <c r="P15" s="235">
        <v>4</v>
      </c>
      <c r="Q15" s="93">
        <f t="shared" si="1"/>
        <v>4.5</v>
      </c>
      <c r="R15" s="8">
        <f t="shared" si="2"/>
        <v>5</v>
      </c>
    </row>
    <row r="16" spans="1:18" ht="12.75">
      <c r="A16" s="3">
        <f t="shared" si="0"/>
        <v>4</v>
      </c>
      <c r="B16" s="56">
        <v>14</v>
      </c>
      <c r="C16" s="2" t="s">
        <v>304</v>
      </c>
      <c r="D16" s="121" t="s">
        <v>387</v>
      </c>
      <c r="E16" s="79"/>
      <c r="F16" s="72"/>
      <c r="G16" s="245">
        <v>4</v>
      </c>
      <c r="H16" s="79"/>
      <c r="I16" s="72"/>
      <c r="J16" s="245">
        <v>4</v>
      </c>
      <c r="K16" s="79"/>
      <c r="L16" s="72"/>
      <c r="M16" s="245">
        <v>4</v>
      </c>
      <c r="N16" s="79"/>
      <c r="O16" s="72"/>
      <c r="P16" s="90">
        <v>4</v>
      </c>
      <c r="Q16" s="93">
        <f t="shared" si="1"/>
        <v>4</v>
      </c>
      <c r="R16" s="8">
        <f>ROUND(Q16,0)</f>
        <v>4</v>
      </c>
    </row>
    <row r="17" spans="2:18" s="5" customFormat="1" ht="13.5" thickBot="1">
      <c r="B17" s="377" t="s">
        <v>0</v>
      </c>
      <c r="C17" s="378"/>
      <c r="D17" s="378"/>
      <c r="E17" s="153"/>
      <c r="F17" s="158"/>
      <c r="G17" s="156">
        <f>AVERAGE(G3:G16)</f>
        <v>5.214285714285714</v>
      </c>
      <c r="H17" s="153"/>
      <c r="I17" s="158"/>
      <c r="J17" s="156">
        <f>AVERAGE(J3:J16)</f>
        <v>6.142857142857143</v>
      </c>
      <c r="K17" s="153"/>
      <c r="L17" s="158"/>
      <c r="M17" s="156">
        <f>AVERAGE(M3:M16)</f>
        <v>4.714285714285714</v>
      </c>
      <c r="N17" s="153"/>
      <c r="O17" s="158"/>
      <c r="P17" s="154">
        <f>AVERAGE(P3:P16)</f>
        <v>4.428571428571429</v>
      </c>
      <c r="Q17" s="92">
        <f>AVERAGE(Q3:Q16)</f>
        <v>5.082142857142857</v>
      </c>
      <c r="R17" s="33">
        <f>AVERAGE(R3:R16)</f>
        <v>5.285714285714286</v>
      </c>
    </row>
    <row r="18" spans="2:18" s="5" customFormat="1" ht="13.5" thickBot="1">
      <c r="B18" s="377"/>
      <c r="C18" s="378"/>
      <c r="D18" s="378"/>
      <c r="E18" s="379" t="s">
        <v>56</v>
      </c>
      <c r="F18" s="380"/>
      <c r="G18" s="384"/>
      <c r="H18" s="379" t="s">
        <v>57</v>
      </c>
      <c r="I18" s="380"/>
      <c r="J18" s="384"/>
      <c r="K18" s="379" t="s">
        <v>58</v>
      </c>
      <c r="L18" s="380"/>
      <c r="M18" s="384"/>
      <c r="N18" s="379" t="s">
        <v>63</v>
      </c>
      <c r="O18" s="380"/>
      <c r="P18" s="384"/>
      <c r="Q18" s="87"/>
      <c r="R18" s="9"/>
    </row>
    <row r="19" spans="2:18" ht="12.75">
      <c r="B19" s="385" t="s">
        <v>44</v>
      </c>
      <c r="C19" s="386"/>
      <c r="D19" s="387"/>
      <c r="E19" s="375" t="s">
        <v>97</v>
      </c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4">
        <f>R19/B16</f>
        <v>1</v>
      </c>
      <c r="R19" s="8">
        <f>COUNTIF(R3:R16,"&gt;3")</f>
        <v>14</v>
      </c>
    </row>
    <row r="20" spans="2:18" ht="12.75">
      <c r="B20" s="385" t="s">
        <v>45</v>
      </c>
      <c r="C20" s="386"/>
      <c r="D20" s="387"/>
      <c r="E20" s="13"/>
      <c r="F20" s="13"/>
      <c r="G20" s="4"/>
      <c r="H20" s="13"/>
      <c r="I20" s="13"/>
      <c r="J20" s="4"/>
      <c r="K20" s="4"/>
      <c r="L20" s="4"/>
      <c r="M20" s="4"/>
      <c r="N20" s="4"/>
      <c r="O20" s="4"/>
      <c r="P20" s="4"/>
      <c r="Q20" s="34">
        <f>R20/B16</f>
        <v>0.14285714285714285</v>
      </c>
      <c r="R20" s="8">
        <f>COUNTIF(R3:R16,"&gt;6")</f>
        <v>2</v>
      </c>
    </row>
    <row r="22" ht="12.75">
      <c r="C22" t="s">
        <v>147</v>
      </c>
    </row>
    <row r="24" spans="21:22" ht="12.75">
      <c r="U24" s="53"/>
      <c r="V24" s="53"/>
    </row>
  </sheetData>
  <sheetProtection/>
  <mergeCells count="10">
    <mergeCell ref="B20:D20"/>
    <mergeCell ref="N18:P18"/>
    <mergeCell ref="C1:M1"/>
    <mergeCell ref="B17:D17"/>
    <mergeCell ref="B18:D18"/>
    <mergeCell ref="B19:D19"/>
    <mergeCell ref="E18:G18"/>
    <mergeCell ref="H18:J18"/>
    <mergeCell ref="K18:M18"/>
    <mergeCell ref="E19:P19"/>
  </mergeCells>
  <conditionalFormatting sqref="R3:R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Q3:Q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B1">
      <selection activeCell="Z11" sqref="Z11"/>
    </sheetView>
  </sheetViews>
  <sheetFormatPr defaultColWidth="9.00390625" defaultRowHeight="12.75"/>
  <cols>
    <col min="1" max="1" width="9.00390625" style="0" hidden="1" customWidth="1"/>
    <col min="2" max="2" width="3.625" style="0" customWidth="1"/>
    <col min="3" max="3" width="21.625" style="0" customWidth="1"/>
    <col min="4" max="4" width="8.625" style="0" customWidth="1"/>
    <col min="5" max="5" width="5.75390625" style="0" customWidth="1"/>
    <col min="6" max="6" width="5.00390625" style="0" customWidth="1"/>
    <col min="7" max="7" width="3.375" style="0" customWidth="1"/>
    <col min="8" max="9" width="5.75390625" style="0" customWidth="1"/>
    <col min="10" max="10" width="4.00390625" style="0" customWidth="1"/>
    <col min="11" max="18" width="5.75390625" style="0" customWidth="1"/>
    <col min="19" max="19" width="5.75390625" style="14" customWidth="1"/>
    <col min="20" max="20" width="7.125" style="14" customWidth="1"/>
    <col min="21" max="21" width="9.125" style="3" customWidth="1"/>
    <col min="22" max="22" width="9.125" style="10" customWidth="1"/>
    <col min="26" max="26" width="9.125" style="14" customWidth="1"/>
  </cols>
  <sheetData>
    <row r="1" spans="3:31" ht="13.5" thickBot="1">
      <c r="C1" s="399" t="s">
        <v>208</v>
      </c>
      <c r="D1" s="399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52"/>
      <c r="P1" s="52"/>
      <c r="Q1" s="31"/>
      <c r="R1" s="31"/>
      <c r="S1" s="31"/>
      <c r="T1" s="31"/>
      <c r="U1" s="31"/>
      <c r="V1" s="31"/>
      <c r="W1" s="31"/>
      <c r="X1" s="31"/>
      <c r="Y1" s="31"/>
      <c r="Z1" s="348"/>
      <c r="AA1" s="60"/>
      <c r="AD1" s="14"/>
      <c r="AE1" s="15"/>
    </row>
    <row r="2" spans="2:27" ht="16.5" customHeight="1" thickBot="1">
      <c r="B2" s="61" t="s">
        <v>66</v>
      </c>
      <c r="C2" s="62" t="s">
        <v>26</v>
      </c>
      <c r="D2" s="63" t="s">
        <v>67</v>
      </c>
      <c r="E2" s="129">
        <v>43720</v>
      </c>
      <c r="F2" s="133">
        <v>43721</v>
      </c>
      <c r="G2" s="133"/>
      <c r="H2" s="130">
        <v>43724</v>
      </c>
      <c r="I2" s="129">
        <v>43784</v>
      </c>
      <c r="J2" s="133"/>
      <c r="K2" s="133">
        <v>43785</v>
      </c>
      <c r="L2" s="75">
        <v>43791</v>
      </c>
      <c r="M2" s="109">
        <v>43794</v>
      </c>
      <c r="N2" s="108">
        <v>43798</v>
      </c>
      <c r="O2" s="75">
        <v>43805</v>
      </c>
      <c r="P2" s="109">
        <v>43822</v>
      </c>
      <c r="Q2" s="108">
        <v>43826</v>
      </c>
      <c r="R2" s="232">
        <v>43834</v>
      </c>
      <c r="S2" s="109">
        <v>43829</v>
      </c>
      <c r="T2" s="75">
        <v>43843</v>
      </c>
      <c r="U2" s="64" t="s">
        <v>24</v>
      </c>
      <c r="V2" s="65" t="s">
        <v>206</v>
      </c>
      <c r="W2" s="48" t="s">
        <v>30</v>
      </c>
      <c r="X2" s="47">
        <f>B13-SUM(X3:X5)</f>
        <v>0</v>
      </c>
      <c r="Y2" s="347">
        <f>X2/$B$13</f>
        <v>0</v>
      </c>
      <c r="Z2" s="12" t="s">
        <v>181</v>
      </c>
      <c r="AA2" s="31"/>
    </row>
    <row r="3" spans="1:26" ht="12.75">
      <c r="A3" s="3">
        <f aca="true" t="shared" si="0" ref="A3:A13">U3</f>
        <v>6.2727272727272725</v>
      </c>
      <c r="B3" s="56">
        <v>1</v>
      </c>
      <c r="C3" s="36" t="s">
        <v>235</v>
      </c>
      <c r="D3" s="166" t="s">
        <v>109</v>
      </c>
      <c r="E3" s="276">
        <v>4</v>
      </c>
      <c r="F3" s="164"/>
      <c r="G3" s="164">
        <v>1</v>
      </c>
      <c r="H3" s="293">
        <v>7</v>
      </c>
      <c r="I3" s="124">
        <v>8</v>
      </c>
      <c r="J3" s="186"/>
      <c r="K3" s="120">
        <v>8</v>
      </c>
      <c r="L3" s="82">
        <v>8</v>
      </c>
      <c r="M3" s="201"/>
      <c r="N3" s="99">
        <v>10</v>
      </c>
      <c r="O3" s="295">
        <v>4</v>
      </c>
      <c r="P3" s="297"/>
      <c r="Q3" s="272">
        <v>7</v>
      </c>
      <c r="R3" s="353">
        <v>6</v>
      </c>
      <c r="S3" s="331">
        <v>6</v>
      </c>
      <c r="T3" s="118"/>
      <c r="U3" s="86">
        <f aca="true" t="shared" si="1" ref="U3:U13">AVERAGE(E3:T3)</f>
        <v>6.2727272727272725</v>
      </c>
      <c r="V3" s="8">
        <f aca="true" t="shared" si="2" ref="V3:V13">ROUND(U3,0)</f>
        <v>6</v>
      </c>
      <c r="W3" s="1" t="s">
        <v>31</v>
      </c>
      <c r="X3" s="47">
        <f>COUNTIF(V3:V13,7)+COUNTIF(V3:V13,8)</f>
        <v>6</v>
      </c>
      <c r="Y3" s="347">
        <f>X3/$B$13</f>
        <v>0.5454545454545454</v>
      </c>
      <c r="Z3" s="12"/>
    </row>
    <row r="4" spans="1:26" ht="12.75">
      <c r="A4" s="3">
        <f t="shared" si="0"/>
        <v>7.090909090909091</v>
      </c>
      <c r="B4" s="56">
        <v>2</v>
      </c>
      <c r="C4" s="36" t="s">
        <v>236</v>
      </c>
      <c r="D4" s="166" t="s">
        <v>98</v>
      </c>
      <c r="E4" s="237">
        <v>1</v>
      </c>
      <c r="F4" s="72">
        <v>4</v>
      </c>
      <c r="G4" s="72"/>
      <c r="H4" s="90">
        <v>7</v>
      </c>
      <c r="I4" s="107">
        <v>9</v>
      </c>
      <c r="J4" s="98"/>
      <c r="K4" s="235">
        <v>9</v>
      </c>
      <c r="L4" s="77">
        <v>8</v>
      </c>
      <c r="M4" s="96"/>
      <c r="N4" s="99">
        <v>9</v>
      </c>
      <c r="O4" s="79">
        <v>5</v>
      </c>
      <c r="P4" s="98"/>
      <c r="Q4" s="101">
        <v>9</v>
      </c>
      <c r="R4" s="91">
        <v>9</v>
      </c>
      <c r="S4" s="98">
        <v>8</v>
      </c>
      <c r="T4" s="79"/>
      <c r="U4" s="93">
        <f t="shared" si="1"/>
        <v>7.090909090909091</v>
      </c>
      <c r="V4" s="8">
        <f t="shared" si="2"/>
        <v>7</v>
      </c>
      <c r="W4" s="1" t="s">
        <v>32</v>
      </c>
      <c r="X4" s="47">
        <f>COUNTIF(V3:V13,4)+COUNTIF(V3:V13,5)+COUNTIF(V3:V13,6)</f>
        <v>5</v>
      </c>
      <c r="Y4" s="347">
        <f>X4/$B$13</f>
        <v>0.45454545454545453</v>
      </c>
      <c r="Z4" s="12"/>
    </row>
    <row r="5" spans="1:26" ht="12.75">
      <c r="A5" s="3">
        <f t="shared" si="0"/>
        <v>5.545454545454546</v>
      </c>
      <c r="B5" s="56">
        <v>3</v>
      </c>
      <c r="C5" s="36" t="s">
        <v>237</v>
      </c>
      <c r="D5" s="166" t="s">
        <v>101</v>
      </c>
      <c r="E5" s="237">
        <v>4</v>
      </c>
      <c r="F5" s="72"/>
      <c r="G5" s="72"/>
      <c r="H5" s="235">
        <v>4</v>
      </c>
      <c r="I5" s="107">
        <v>8</v>
      </c>
      <c r="J5" s="98">
        <v>1</v>
      </c>
      <c r="K5" s="235">
        <v>7</v>
      </c>
      <c r="L5" s="81">
        <v>5</v>
      </c>
      <c r="M5" s="97"/>
      <c r="N5" s="127">
        <v>8</v>
      </c>
      <c r="O5" s="298">
        <v>4</v>
      </c>
      <c r="P5" s="97"/>
      <c r="Q5" s="101">
        <v>7</v>
      </c>
      <c r="R5" s="91">
        <v>8</v>
      </c>
      <c r="S5" s="98">
        <v>5</v>
      </c>
      <c r="T5" s="237" t="s">
        <v>149</v>
      </c>
      <c r="U5" s="93">
        <f t="shared" si="1"/>
        <v>5.545454545454546</v>
      </c>
      <c r="V5" s="8">
        <f t="shared" si="2"/>
        <v>6</v>
      </c>
      <c r="W5" s="1" t="s">
        <v>33</v>
      </c>
      <c r="X5" s="1">
        <f>COUNTIF(V3:V13,"&lt;4")</f>
        <v>0</v>
      </c>
      <c r="Y5" s="347">
        <f>X5/$B$13</f>
        <v>0</v>
      </c>
      <c r="Z5" s="343">
        <v>3</v>
      </c>
    </row>
    <row r="6" spans="1:26" ht="12.75">
      <c r="A6" s="3">
        <f t="shared" si="0"/>
        <v>6.3</v>
      </c>
      <c r="B6" s="56">
        <v>4</v>
      </c>
      <c r="C6" s="2" t="s">
        <v>238</v>
      </c>
      <c r="D6" s="121" t="s">
        <v>93</v>
      </c>
      <c r="E6" s="237">
        <v>4</v>
      </c>
      <c r="F6" s="72"/>
      <c r="G6" s="72"/>
      <c r="H6" s="80">
        <v>4</v>
      </c>
      <c r="I6" s="107">
        <v>7</v>
      </c>
      <c r="J6" s="98"/>
      <c r="K6" s="90">
        <v>9</v>
      </c>
      <c r="L6" s="81">
        <v>9</v>
      </c>
      <c r="M6" s="97" t="s">
        <v>149</v>
      </c>
      <c r="N6" s="101">
        <v>9</v>
      </c>
      <c r="O6" s="237">
        <v>4</v>
      </c>
      <c r="P6" s="262"/>
      <c r="Q6" s="101">
        <v>4</v>
      </c>
      <c r="R6" s="91">
        <v>4</v>
      </c>
      <c r="S6" s="97">
        <v>9</v>
      </c>
      <c r="T6" s="81"/>
      <c r="U6" s="93">
        <f t="shared" si="1"/>
        <v>6.3</v>
      </c>
      <c r="V6" s="8">
        <v>7</v>
      </c>
      <c r="Z6" s="12"/>
    </row>
    <row r="7" spans="1:26" ht="12.75">
      <c r="A7" s="3">
        <f t="shared" si="0"/>
        <v>7</v>
      </c>
      <c r="B7" s="56">
        <v>5</v>
      </c>
      <c r="C7" s="36" t="s">
        <v>239</v>
      </c>
      <c r="D7" s="166" t="s">
        <v>387</v>
      </c>
      <c r="E7" s="79">
        <v>5</v>
      </c>
      <c r="F7" s="72"/>
      <c r="G7" s="72"/>
      <c r="H7" s="235">
        <v>4</v>
      </c>
      <c r="I7" s="107">
        <v>5</v>
      </c>
      <c r="J7" s="98"/>
      <c r="K7" s="235">
        <v>8</v>
      </c>
      <c r="L7" s="82">
        <v>10</v>
      </c>
      <c r="M7" s="201"/>
      <c r="N7" s="99">
        <v>8</v>
      </c>
      <c r="O7" s="79">
        <v>4</v>
      </c>
      <c r="P7" s="98"/>
      <c r="Q7" s="101">
        <v>9</v>
      </c>
      <c r="R7" s="85">
        <v>9</v>
      </c>
      <c r="S7" s="97">
        <v>8</v>
      </c>
      <c r="T7" s="81"/>
      <c r="U7" s="93">
        <f t="shared" si="1"/>
        <v>7</v>
      </c>
      <c r="V7" s="8">
        <f t="shared" si="2"/>
        <v>7</v>
      </c>
      <c r="W7" s="196"/>
      <c r="Z7" s="12"/>
    </row>
    <row r="8" spans="1:26" ht="12.75">
      <c r="A8" s="3">
        <f t="shared" si="0"/>
        <v>5.083333333333333</v>
      </c>
      <c r="B8" s="56">
        <v>6</v>
      </c>
      <c r="C8" s="36" t="s">
        <v>240</v>
      </c>
      <c r="D8" s="166" t="s">
        <v>102</v>
      </c>
      <c r="E8" s="237">
        <v>1</v>
      </c>
      <c r="F8" s="72">
        <v>4</v>
      </c>
      <c r="G8" s="72">
        <v>1</v>
      </c>
      <c r="H8" s="235">
        <v>4</v>
      </c>
      <c r="I8" s="107">
        <v>8</v>
      </c>
      <c r="J8" s="98"/>
      <c r="K8" s="235">
        <v>4</v>
      </c>
      <c r="L8" s="81">
        <v>8</v>
      </c>
      <c r="M8" s="97"/>
      <c r="N8" s="101">
        <v>7</v>
      </c>
      <c r="O8" s="237">
        <v>5</v>
      </c>
      <c r="P8" s="98"/>
      <c r="Q8" s="101">
        <v>9</v>
      </c>
      <c r="R8" s="285">
        <v>5</v>
      </c>
      <c r="S8" s="98">
        <v>5</v>
      </c>
      <c r="T8" s="79"/>
      <c r="U8" s="93">
        <f t="shared" si="1"/>
        <v>5.083333333333333</v>
      </c>
      <c r="V8" s="8">
        <f t="shared" si="2"/>
        <v>5</v>
      </c>
      <c r="Z8" s="12"/>
    </row>
    <row r="9" spans="1:26" ht="12.75">
      <c r="A9" s="3">
        <f t="shared" si="0"/>
        <v>6.636363636363637</v>
      </c>
      <c r="B9" s="56">
        <v>7</v>
      </c>
      <c r="C9" s="36" t="s">
        <v>241</v>
      </c>
      <c r="D9" s="166" t="s">
        <v>99</v>
      </c>
      <c r="E9" s="237">
        <v>1</v>
      </c>
      <c r="F9" s="72">
        <v>5</v>
      </c>
      <c r="G9" s="72"/>
      <c r="H9" s="90">
        <v>4</v>
      </c>
      <c r="I9" s="107">
        <v>9</v>
      </c>
      <c r="J9" s="98"/>
      <c r="K9" s="235">
        <v>7</v>
      </c>
      <c r="L9" s="79">
        <v>9</v>
      </c>
      <c r="M9" s="98"/>
      <c r="N9" s="245">
        <v>9</v>
      </c>
      <c r="O9" s="237">
        <v>4</v>
      </c>
      <c r="P9" s="98"/>
      <c r="Q9" s="101">
        <v>9</v>
      </c>
      <c r="R9" s="91">
        <v>9</v>
      </c>
      <c r="S9" s="98">
        <v>7</v>
      </c>
      <c r="T9" s="79"/>
      <c r="U9" s="93">
        <f t="shared" si="1"/>
        <v>6.636363636363637</v>
      </c>
      <c r="V9" s="8">
        <f t="shared" si="2"/>
        <v>7</v>
      </c>
      <c r="Z9" s="12"/>
    </row>
    <row r="10" spans="1:26" ht="12.75">
      <c r="A10" s="3">
        <f t="shared" si="0"/>
        <v>5.090909090909091</v>
      </c>
      <c r="B10" s="56">
        <v>8</v>
      </c>
      <c r="C10" s="36" t="s">
        <v>242</v>
      </c>
      <c r="D10" s="166" t="s">
        <v>77</v>
      </c>
      <c r="E10" s="237">
        <v>4</v>
      </c>
      <c r="F10" s="72" t="s">
        <v>149</v>
      </c>
      <c r="G10" s="72">
        <v>1</v>
      </c>
      <c r="H10" s="235">
        <v>4</v>
      </c>
      <c r="I10" s="107">
        <v>7</v>
      </c>
      <c r="J10" s="321"/>
      <c r="K10" s="235">
        <v>4</v>
      </c>
      <c r="L10" s="81">
        <v>8</v>
      </c>
      <c r="M10" s="97"/>
      <c r="N10" s="245">
        <v>9</v>
      </c>
      <c r="O10" s="346">
        <v>4</v>
      </c>
      <c r="P10" s="98"/>
      <c r="Q10" s="263">
        <v>4</v>
      </c>
      <c r="R10" s="351">
        <v>4</v>
      </c>
      <c r="S10" s="98">
        <v>7</v>
      </c>
      <c r="T10" s="79"/>
      <c r="U10" s="93">
        <f t="shared" si="1"/>
        <v>5.090909090909091</v>
      </c>
      <c r="V10" s="8">
        <f t="shared" si="2"/>
        <v>5</v>
      </c>
      <c r="Y10" s="14"/>
      <c r="Z10" s="12"/>
    </row>
    <row r="11" spans="1:26" ht="12.75">
      <c r="A11" s="3">
        <f t="shared" si="0"/>
        <v>6.2</v>
      </c>
      <c r="B11" s="56">
        <v>9</v>
      </c>
      <c r="C11" s="36" t="s">
        <v>243</v>
      </c>
      <c r="D11" s="166" t="s">
        <v>110</v>
      </c>
      <c r="E11" s="237">
        <v>4</v>
      </c>
      <c r="F11" s="72"/>
      <c r="G11" s="72"/>
      <c r="H11" s="235">
        <v>4</v>
      </c>
      <c r="I11" s="107">
        <v>9</v>
      </c>
      <c r="J11" s="98"/>
      <c r="K11" s="235">
        <v>4</v>
      </c>
      <c r="L11" s="81">
        <v>9</v>
      </c>
      <c r="M11" s="97"/>
      <c r="N11" s="245">
        <v>4</v>
      </c>
      <c r="O11" s="237">
        <v>4</v>
      </c>
      <c r="P11" s="98"/>
      <c r="Q11" s="245">
        <v>9</v>
      </c>
      <c r="R11" s="85">
        <v>9</v>
      </c>
      <c r="S11" s="97">
        <v>6</v>
      </c>
      <c r="T11" s="81"/>
      <c r="U11" s="93">
        <f t="shared" si="1"/>
        <v>6.2</v>
      </c>
      <c r="V11" s="8">
        <f t="shared" si="2"/>
        <v>6</v>
      </c>
      <c r="Z11" s="12">
        <v>10</v>
      </c>
    </row>
    <row r="12" spans="1:26" ht="12.75">
      <c r="A12" s="3">
        <f t="shared" si="0"/>
        <v>7.3</v>
      </c>
      <c r="B12" s="56">
        <v>10</v>
      </c>
      <c r="C12" s="36" t="s">
        <v>244</v>
      </c>
      <c r="D12" s="121" t="s">
        <v>76</v>
      </c>
      <c r="E12" s="237">
        <v>4</v>
      </c>
      <c r="F12" s="72"/>
      <c r="G12" s="72"/>
      <c r="H12" s="235">
        <v>4</v>
      </c>
      <c r="I12" s="107">
        <v>9</v>
      </c>
      <c r="J12" s="98"/>
      <c r="K12" s="90">
        <v>9</v>
      </c>
      <c r="L12" s="79">
        <v>8</v>
      </c>
      <c r="M12" s="98"/>
      <c r="N12" s="101">
        <v>9</v>
      </c>
      <c r="O12" s="237">
        <v>4</v>
      </c>
      <c r="P12" s="262"/>
      <c r="Q12" s="101">
        <v>10</v>
      </c>
      <c r="R12" s="91">
        <v>9</v>
      </c>
      <c r="S12" s="97">
        <v>7</v>
      </c>
      <c r="T12" s="81"/>
      <c r="U12" s="93">
        <f t="shared" si="1"/>
        <v>7.3</v>
      </c>
      <c r="V12" s="8">
        <v>8</v>
      </c>
      <c r="Z12" s="12"/>
    </row>
    <row r="13" spans="1:26" ht="13.5" thickBot="1">
      <c r="A13" s="3">
        <f t="shared" si="0"/>
        <v>6.8</v>
      </c>
      <c r="B13" s="56">
        <v>11</v>
      </c>
      <c r="C13" s="2" t="s">
        <v>245</v>
      </c>
      <c r="D13" s="121" t="s">
        <v>100</v>
      </c>
      <c r="E13" s="288">
        <v>4</v>
      </c>
      <c r="F13" s="198" t="s">
        <v>149</v>
      </c>
      <c r="G13" s="198"/>
      <c r="H13" s="289">
        <v>4</v>
      </c>
      <c r="I13" s="107">
        <v>9</v>
      </c>
      <c r="J13" s="98"/>
      <c r="K13" s="235">
        <v>4</v>
      </c>
      <c r="L13" s="79">
        <v>9</v>
      </c>
      <c r="M13" s="98"/>
      <c r="N13" s="101">
        <v>9</v>
      </c>
      <c r="O13" s="288">
        <v>4</v>
      </c>
      <c r="P13" s="296"/>
      <c r="Q13" s="329">
        <v>8</v>
      </c>
      <c r="R13" s="339">
        <v>9</v>
      </c>
      <c r="S13" s="98">
        <v>8</v>
      </c>
      <c r="T13" s="323"/>
      <c r="U13" s="93">
        <f t="shared" si="1"/>
        <v>6.8</v>
      </c>
      <c r="V13" s="8">
        <f t="shared" si="2"/>
        <v>7</v>
      </c>
      <c r="Z13" s="12"/>
    </row>
    <row r="14" spans="2:26" s="5" customFormat="1" ht="13.5" thickBot="1">
      <c r="B14" s="377" t="s">
        <v>0</v>
      </c>
      <c r="C14" s="378"/>
      <c r="D14" s="378"/>
      <c r="E14" s="286">
        <f>AVERAGE(E3:E13)</f>
        <v>3.272727272727273</v>
      </c>
      <c r="F14" s="287"/>
      <c r="G14" s="287"/>
      <c r="H14" s="241">
        <f>AVERAGE(H3:H13)</f>
        <v>4.545454545454546</v>
      </c>
      <c r="I14" s="240">
        <f>AVERAGE(I3:I13)</f>
        <v>8</v>
      </c>
      <c r="J14" s="240"/>
      <c r="K14" s="240">
        <f>AVERAGE(K3:K13)</f>
        <v>6.636363636363637</v>
      </c>
      <c r="L14" s="240">
        <f>AVERAGE(L3:L13)</f>
        <v>8.272727272727273</v>
      </c>
      <c r="M14" s="240"/>
      <c r="N14" s="240">
        <f aca="true" t="shared" si="3" ref="N14:V14">AVERAGE(N3:N13)</f>
        <v>8.272727272727273</v>
      </c>
      <c r="O14" s="241">
        <f t="shared" si="3"/>
        <v>4.181818181818182</v>
      </c>
      <c r="P14" s="241"/>
      <c r="Q14" s="241">
        <f t="shared" si="3"/>
        <v>7.7272727272727275</v>
      </c>
      <c r="R14" s="241">
        <f t="shared" si="3"/>
        <v>7.363636363636363</v>
      </c>
      <c r="S14" s="240">
        <f t="shared" si="3"/>
        <v>6.909090909090909</v>
      </c>
      <c r="T14" s="240" t="e">
        <f t="shared" si="3"/>
        <v>#DIV/0!</v>
      </c>
      <c r="U14" s="92">
        <f t="shared" si="3"/>
        <v>6.3017906336088165</v>
      </c>
      <c r="V14" s="33">
        <f t="shared" si="3"/>
        <v>6.454545454545454</v>
      </c>
      <c r="Z14" s="15"/>
    </row>
    <row r="15" spans="2:26" s="5" customFormat="1" ht="13.5" thickBot="1">
      <c r="B15" s="377"/>
      <c r="C15" s="378"/>
      <c r="D15" s="378"/>
      <c r="E15" s="397" t="s">
        <v>171</v>
      </c>
      <c r="F15" s="382"/>
      <c r="G15" s="382"/>
      <c r="H15" s="371"/>
      <c r="I15" s="367" t="s">
        <v>172</v>
      </c>
      <c r="J15" s="368"/>
      <c r="K15" s="373"/>
      <c r="L15" s="381" t="s">
        <v>173</v>
      </c>
      <c r="M15" s="382"/>
      <c r="N15" s="383"/>
      <c r="O15" s="382" t="s">
        <v>174</v>
      </c>
      <c r="P15" s="382"/>
      <c r="Q15" s="383"/>
      <c r="R15" s="168" t="s">
        <v>59</v>
      </c>
      <c r="S15" s="168" t="s">
        <v>60</v>
      </c>
      <c r="T15" s="131" t="s">
        <v>175</v>
      </c>
      <c r="U15" s="87"/>
      <c r="V15" s="9"/>
      <c r="Z15" s="15"/>
    </row>
    <row r="16" spans="2:22" ht="12.75">
      <c r="B16" s="385" t="s">
        <v>44</v>
      </c>
      <c r="C16" s="386"/>
      <c r="D16" s="387"/>
      <c r="E16" s="365" t="s">
        <v>22</v>
      </c>
      <c r="F16" s="366"/>
      <c r="G16" s="366"/>
      <c r="H16" s="366"/>
      <c r="I16" s="366"/>
      <c r="J16" s="366"/>
      <c r="K16" s="366"/>
      <c r="L16" s="375"/>
      <c r="M16" s="375"/>
      <c r="N16" s="375"/>
      <c r="O16" s="366"/>
      <c r="P16" s="366"/>
      <c r="Q16" s="366"/>
      <c r="R16" s="366"/>
      <c r="S16" s="375"/>
      <c r="T16" s="375"/>
      <c r="U16" s="34">
        <f>V16/B13</f>
        <v>1</v>
      </c>
      <c r="V16" s="8">
        <f>COUNTIF(V3:V13,"&gt;3")</f>
        <v>11</v>
      </c>
    </row>
    <row r="17" spans="2:22" ht="12.75">
      <c r="B17" s="385" t="s">
        <v>45</v>
      </c>
      <c r="C17" s="386"/>
      <c r="D17" s="387"/>
      <c r="E17" s="13" t="s">
        <v>320</v>
      </c>
      <c r="F17" s="13" t="s">
        <v>320</v>
      </c>
      <c r="G17" s="13"/>
      <c r="H17" s="13" t="s">
        <v>348</v>
      </c>
      <c r="I17" s="13" t="s">
        <v>320</v>
      </c>
      <c r="J17" s="13"/>
      <c r="K17" s="13" t="s">
        <v>320</v>
      </c>
      <c r="L17" s="13" t="s">
        <v>320</v>
      </c>
      <c r="M17" s="13" t="s">
        <v>348</v>
      </c>
      <c r="N17" s="13" t="s">
        <v>320</v>
      </c>
      <c r="O17" s="13" t="s">
        <v>320</v>
      </c>
      <c r="P17" s="13" t="s">
        <v>348</v>
      </c>
      <c r="Q17" s="13" t="s">
        <v>320</v>
      </c>
      <c r="R17" s="13" t="s">
        <v>320</v>
      </c>
      <c r="S17" s="13" t="s">
        <v>348</v>
      </c>
      <c r="T17" s="13"/>
      <c r="U17" s="34">
        <f>V17/B13</f>
        <v>0.5454545454545454</v>
      </c>
      <c r="V17" s="8">
        <f>COUNTIF(V3:V13,"&gt;6")</f>
        <v>6</v>
      </c>
    </row>
    <row r="19" ht="12.75">
      <c r="C19" t="s">
        <v>81</v>
      </c>
    </row>
    <row r="21" spans="25:27" ht="12.75">
      <c r="Y21" s="53"/>
      <c r="Z21" s="349"/>
      <c r="AA21" s="3"/>
    </row>
    <row r="50" ht="13.5" thickBot="1"/>
    <row r="51" spans="2:18" ht="13.5" thickBot="1">
      <c r="B51" s="62" t="s">
        <v>66</v>
      </c>
      <c r="C51" s="62" t="s">
        <v>265</v>
      </c>
      <c r="D51" s="62" t="s">
        <v>125</v>
      </c>
      <c r="E51" s="62" t="s">
        <v>126</v>
      </c>
      <c r="F51" s="62" t="s">
        <v>179</v>
      </c>
      <c r="G51" s="322">
        <v>2</v>
      </c>
      <c r="H51" s="62" t="s">
        <v>180</v>
      </c>
      <c r="I51" s="62" t="s">
        <v>181</v>
      </c>
      <c r="J51" s="12">
        <v>1</v>
      </c>
      <c r="K51" s="12">
        <v>3</v>
      </c>
      <c r="L51" s="14"/>
      <c r="M51" s="14"/>
      <c r="N51" s="14"/>
      <c r="O51" s="14"/>
      <c r="P51" s="14"/>
      <c r="Q51" s="14"/>
      <c r="R51" s="14"/>
    </row>
    <row r="52" spans="2:18" ht="12.75">
      <c r="B52" s="1">
        <v>12</v>
      </c>
      <c r="C52" s="1" t="s">
        <v>279</v>
      </c>
      <c r="D52" s="342">
        <v>1</v>
      </c>
      <c r="E52" s="250">
        <v>1</v>
      </c>
      <c r="F52" s="250">
        <v>1</v>
      </c>
      <c r="G52" s="12">
        <v>7</v>
      </c>
      <c r="H52" s="12">
        <v>6</v>
      </c>
      <c r="I52" s="12"/>
      <c r="J52" s="12">
        <v>5</v>
      </c>
      <c r="K52" s="12">
        <v>7</v>
      </c>
      <c r="L52" s="14"/>
      <c r="M52" s="14"/>
      <c r="N52" s="14"/>
      <c r="O52" s="14"/>
      <c r="P52" s="14"/>
      <c r="Q52" s="14"/>
      <c r="R52" s="14"/>
    </row>
    <row r="53" spans="2:18" ht="12.75">
      <c r="B53" s="1">
        <v>13</v>
      </c>
      <c r="C53" s="1" t="s">
        <v>280</v>
      </c>
      <c r="D53" s="251">
        <v>4</v>
      </c>
      <c r="E53" s="12">
        <v>5</v>
      </c>
      <c r="F53" s="12">
        <v>9</v>
      </c>
      <c r="G53" s="12"/>
      <c r="H53" s="290">
        <v>4</v>
      </c>
      <c r="I53" s="12"/>
      <c r="J53" s="12"/>
      <c r="K53" s="12"/>
      <c r="L53" s="14"/>
      <c r="M53" s="14"/>
      <c r="N53" s="14"/>
      <c r="O53" s="14"/>
      <c r="P53" s="14"/>
      <c r="Q53" s="14"/>
      <c r="R53" s="14"/>
    </row>
    <row r="54" spans="2:18" ht="12.75">
      <c r="B54" s="1">
        <v>14</v>
      </c>
      <c r="C54" s="1" t="s">
        <v>281</v>
      </c>
      <c r="D54" s="277">
        <v>1</v>
      </c>
      <c r="E54" s="107">
        <v>9</v>
      </c>
      <c r="F54" s="107">
        <v>8</v>
      </c>
      <c r="G54" s="107"/>
      <c r="H54" s="251">
        <v>4</v>
      </c>
      <c r="I54" s="12"/>
      <c r="J54" s="12"/>
      <c r="K54" s="12"/>
      <c r="L54" s="14"/>
      <c r="M54" s="14"/>
      <c r="N54" s="14"/>
      <c r="O54" s="14"/>
      <c r="P54" s="14"/>
      <c r="Q54" s="14"/>
      <c r="R54" s="14"/>
    </row>
    <row r="55" spans="2:18" ht="12.75">
      <c r="B55" s="1">
        <v>15</v>
      </c>
      <c r="C55" s="1" t="s">
        <v>282</v>
      </c>
      <c r="D55" s="277">
        <v>1</v>
      </c>
      <c r="E55" s="274" t="s">
        <v>149</v>
      </c>
      <c r="F55" s="274">
        <v>1</v>
      </c>
      <c r="G55" s="12"/>
      <c r="H55" s="12">
        <v>4</v>
      </c>
      <c r="I55" s="12"/>
      <c r="J55" s="12"/>
      <c r="K55" s="12"/>
      <c r="L55" s="14"/>
      <c r="M55" s="14"/>
      <c r="N55" s="14"/>
      <c r="O55" s="14"/>
      <c r="P55" s="14"/>
      <c r="Q55" s="14"/>
      <c r="R55" s="14"/>
    </row>
    <row r="56" spans="2:18" ht="12.75">
      <c r="B56" s="1">
        <v>16</v>
      </c>
      <c r="C56" s="1" t="s">
        <v>283</v>
      </c>
      <c r="D56" s="72">
        <v>1</v>
      </c>
      <c r="E56" s="264">
        <v>1</v>
      </c>
      <c r="F56" s="264">
        <v>4</v>
      </c>
      <c r="G56" s="107">
        <v>4</v>
      </c>
      <c r="H56" s="343">
        <v>4</v>
      </c>
      <c r="I56" s="12"/>
      <c r="J56" s="12">
        <v>4</v>
      </c>
      <c r="K56" s="12"/>
      <c r="L56" s="14"/>
      <c r="M56" s="14"/>
      <c r="N56" s="14"/>
      <c r="O56" s="14"/>
      <c r="P56" s="14"/>
      <c r="Q56" s="14"/>
      <c r="R56" s="14"/>
    </row>
    <row r="57" spans="2:18" ht="12.75">
      <c r="B57" s="1">
        <v>17</v>
      </c>
      <c r="C57" s="1" t="s">
        <v>284</v>
      </c>
      <c r="D57" s="251">
        <v>4</v>
      </c>
      <c r="E57" s="12">
        <v>6</v>
      </c>
      <c r="F57" s="251">
        <v>9</v>
      </c>
      <c r="G57" s="12"/>
      <c r="H57" s="251">
        <v>6</v>
      </c>
      <c r="I57" s="12"/>
      <c r="J57" s="12"/>
      <c r="K57" s="12"/>
      <c r="L57" s="14"/>
      <c r="M57" s="14"/>
      <c r="N57" s="14"/>
      <c r="O57" s="14"/>
      <c r="P57" s="14"/>
      <c r="Q57" s="14"/>
      <c r="R57" s="14"/>
    </row>
    <row r="58" spans="2:18" ht="12.75">
      <c r="B58" s="1">
        <v>18</v>
      </c>
      <c r="C58" s="1" t="s">
        <v>285</v>
      </c>
      <c r="D58" s="277">
        <v>1</v>
      </c>
      <c r="E58" s="264">
        <v>1</v>
      </c>
      <c r="F58" s="264">
        <v>7</v>
      </c>
      <c r="G58" s="107">
        <v>4</v>
      </c>
      <c r="H58" s="251">
        <v>4</v>
      </c>
      <c r="I58" s="12"/>
      <c r="J58" s="12"/>
      <c r="K58" s="12"/>
      <c r="L58" s="14"/>
      <c r="M58" s="14"/>
      <c r="N58" s="14"/>
      <c r="O58" s="14"/>
      <c r="P58" s="14"/>
      <c r="Q58" s="14"/>
      <c r="R58" s="14"/>
    </row>
    <row r="59" spans="2:18" ht="12.75">
      <c r="B59" s="1">
        <v>19</v>
      </c>
      <c r="C59" s="1" t="s">
        <v>286</v>
      </c>
      <c r="D59" s="251">
        <v>4</v>
      </c>
      <c r="E59" s="107">
        <v>8</v>
      </c>
      <c r="F59" s="107">
        <v>8</v>
      </c>
      <c r="G59" s="107"/>
      <c r="H59" s="12">
        <v>4</v>
      </c>
      <c r="I59" s="12"/>
      <c r="J59" s="12"/>
      <c r="K59" s="12"/>
      <c r="L59" s="14"/>
      <c r="M59" s="14"/>
      <c r="N59" s="14"/>
      <c r="O59" s="14"/>
      <c r="P59" s="14"/>
      <c r="Q59" s="14"/>
      <c r="R59" s="14"/>
    </row>
    <row r="60" spans="2:18" ht="12.75">
      <c r="B60" s="1">
        <v>20</v>
      </c>
      <c r="C60" s="1" t="s">
        <v>287</v>
      </c>
      <c r="D60" s="251">
        <v>4</v>
      </c>
      <c r="E60" s="12">
        <v>9</v>
      </c>
      <c r="F60" s="12">
        <v>9</v>
      </c>
      <c r="G60" s="12"/>
      <c r="H60" s="290">
        <v>4</v>
      </c>
      <c r="I60" s="12"/>
      <c r="J60" s="12"/>
      <c r="K60" s="12"/>
      <c r="L60" s="14"/>
      <c r="M60" s="14"/>
      <c r="N60" s="14"/>
      <c r="O60" s="14"/>
      <c r="P60" s="14"/>
      <c r="Q60" s="14"/>
      <c r="R60" s="14"/>
    </row>
    <row r="61" spans="2:18" ht="12.75">
      <c r="B61" s="1">
        <v>21</v>
      </c>
      <c r="C61" s="1" t="s">
        <v>288</v>
      </c>
      <c r="D61" s="72">
        <v>4</v>
      </c>
      <c r="E61" s="250">
        <v>4</v>
      </c>
      <c r="F61" s="12">
        <v>6</v>
      </c>
      <c r="G61" s="12"/>
      <c r="H61" s="290">
        <v>4</v>
      </c>
      <c r="I61" s="12"/>
      <c r="J61" s="12"/>
      <c r="K61" s="12"/>
      <c r="L61" s="14"/>
      <c r="M61" s="14"/>
      <c r="N61" s="14"/>
      <c r="O61" s="14"/>
      <c r="P61" s="14"/>
      <c r="Q61" s="14"/>
      <c r="R61" s="14"/>
    </row>
    <row r="62" spans="2:18" ht="12.75">
      <c r="B62" s="1">
        <v>22</v>
      </c>
      <c r="C62" s="1" t="s">
        <v>289</v>
      </c>
      <c r="D62" s="12">
        <v>4</v>
      </c>
      <c r="E62" s="12">
        <v>7</v>
      </c>
      <c r="F62" s="251">
        <v>9</v>
      </c>
      <c r="G62" s="12"/>
      <c r="H62" s="251">
        <v>7</v>
      </c>
      <c r="I62" s="12"/>
      <c r="J62" s="12"/>
      <c r="K62" s="12"/>
      <c r="L62" s="14"/>
      <c r="M62" s="14"/>
      <c r="N62" s="14"/>
      <c r="O62" s="14"/>
      <c r="P62" s="14"/>
      <c r="Q62" s="14"/>
      <c r="R62" s="14"/>
    </row>
    <row r="63" spans="2:18" ht="12.75">
      <c r="B63" s="1">
        <v>23</v>
      </c>
      <c r="C63" s="1" t="s">
        <v>290</v>
      </c>
      <c r="D63" s="277">
        <v>1</v>
      </c>
      <c r="E63" s="274">
        <v>1</v>
      </c>
      <c r="F63" s="250">
        <v>1</v>
      </c>
      <c r="G63" s="12"/>
      <c r="H63" s="290">
        <v>4</v>
      </c>
      <c r="I63" s="343">
        <v>1</v>
      </c>
      <c r="J63" s="12"/>
      <c r="K63" s="12">
        <v>7</v>
      </c>
      <c r="L63" s="14"/>
      <c r="M63" s="14"/>
      <c r="N63" s="14"/>
      <c r="O63" s="14"/>
      <c r="P63" s="14"/>
      <c r="Q63" s="14"/>
      <c r="R63" s="14"/>
    </row>
    <row r="64" spans="4:18" ht="12.75">
      <c r="D64" s="238">
        <f>AVERAGE(D52:D63)</f>
        <v>2.5</v>
      </c>
      <c r="E64" s="238">
        <f>AVERAGE(E52:E63)</f>
        <v>4.7272727272727275</v>
      </c>
      <c r="F64" s="238">
        <f>AVERAGE(F52:F63)</f>
        <v>6</v>
      </c>
      <c r="G64" s="238"/>
      <c r="H64" s="238">
        <f>AVERAGE(H52:H63)</f>
        <v>4.583333333333333</v>
      </c>
      <c r="I64" s="238">
        <f>AVERAGE(I52:I63)</f>
        <v>1</v>
      </c>
      <c r="J64" s="238"/>
      <c r="K64" s="14"/>
      <c r="L64" s="14"/>
      <c r="M64" s="14"/>
      <c r="N64" s="14"/>
      <c r="O64" s="14"/>
      <c r="P64" s="14"/>
      <c r="Q64" s="14"/>
      <c r="R64" s="14"/>
    </row>
    <row r="65" spans="11:18" ht="12.75">
      <c r="K65" s="14"/>
      <c r="L65" s="14"/>
      <c r="M65" s="14"/>
      <c r="N65" s="14"/>
      <c r="O65" s="14"/>
      <c r="P65" s="14"/>
      <c r="Q65" s="14"/>
      <c r="R65" s="14"/>
    </row>
    <row r="66" spans="11:18" ht="12.75">
      <c r="K66" s="14"/>
      <c r="L66" s="14"/>
      <c r="M66" s="14"/>
      <c r="N66" s="14"/>
      <c r="O66" s="14"/>
      <c r="P66" s="14"/>
      <c r="Q66" s="14"/>
      <c r="R66" s="14"/>
    </row>
  </sheetData>
  <sheetProtection/>
  <mergeCells count="10">
    <mergeCell ref="B17:D17"/>
    <mergeCell ref="C1:N1"/>
    <mergeCell ref="B14:D14"/>
    <mergeCell ref="B15:D15"/>
    <mergeCell ref="B16:D16"/>
    <mergeCell ref="E15:H15"/>
    <mergeCell ref="L15:N15"/>
    <mergeCell ref="E16:T16"/>
    <mergeCell ref="O15:Q15"/>
    <mergeCell ref="I15:K15"/>
  </mergeCells>
  <conditionalFormatting sqref="V3:V13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U3:U13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B1">
      <selection activeCell="P3" sqref="P3:P13"/>
    </sheetView>
  </sheetViews>
  <sheetFormatPr defaultColWidth="9.00390625" defaultRowHeight="12.75"/>
  <cols>
    <col min="1" max="1" width="3.25390625" style="0" hidden="1" customWidth="1"/>
    <col min="2" max="2" width="3.625" style="0" customWidth="1"/>
    <col min="3" max="3" width="20.75390625" style="0" customWidth="1"/>
    <col min="4" max="4" width="8.625" style="0" customWidth="1"/>
    <col min="5" max="14" width="5.75390625" style="0" customWidth="1"/>
    <col min="15" max="15" width="9.125" style="3" customWidth="1"/>
    <col min="16" max="16" width="9.125" style="10" customWidth="1"/>
  </cols>
  <sheetData>
    <row r="1" spans="3:24" ht="13.5" thickBot="1">
      <c r="C1" s="399" t="s">
        <v>209</v>
      </c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31"/>
      <c r="P1" s="31"/>
      <c r="Q1" s="31"/>
      <c r="R1" s="31"/>
      <c r="S1" s="31"/>
      <c r="T1" s="59"/>
      <c r="W1" s="14"/>
      <c r="X1" s="15"/>
    </row>
    <row r="2" spans="2:20" ht="16.5" customHeight="1" thickBot="1">
      <c r="B2" s="61" t="s">
        <v>66</v>
      </c>
      <c r="C2" s="62" t="s">
        <v>26</v>
      </c>
      <c r="D2" s="203" t="s">
        <v>67</v>
      </c>
      <c r="E2" s="75">
        <v>43718</v>
      </c>
      <c r="F2" s="126">
        <v>43719</v>
      </c>
      <c r="G2" s="76">
        <v>43740</v>
      </c>
      <c r="H2" s="162">
        <v>43747</v>
      </c>
      <c r="I2" s="129">
        <v>43775</v>
      </c>
      <c r="J2" s="133">
        <v>43782</v>
      </c>
      <c r="K2" s="174">
        <v>43796</v>
      </c>
      <c r="L2" s="129">
        <v>43803</v>
      </c>
      <c r="M2" s="130">
        <v>43823</v>
      </c>
      <c r="N2" s="232">
        <v>43845</v>
      </c>
      <c r="O2" s="64" t="s">
        <v>24</v>
      </c>
      <c r="P2" s="65" t="s">
        <v>21</v>
      </c>
      <c r="Q2" s="31"/>
      <c r="R2" s="31"/>
      <c r="S2" s="31"/>
      <c r="T2" s="31"/>
    </row>
    <row r="3" spans="1:19" ht="12.75">
      <c r="A3" s="3">
        <f aca="true" t="shared" si="0" ref="A3:A13">O3</f>
        <v>5.5</v>
      </c>
      <c r="B3" s="56">
        <v>1</v>
      </c>
      <c r="C3" s="36" t="s">
        <v>235</v>
      </c>
      <c r="D3" s="166" t="s">
        <v>109</v>
      </c>
      <c r="E3" s="77"/>
      <c r="F3" s="71">
        <v>1</v>
      </c>
      <c r="G3" s="283">
        <v>7</v>
      </c>
      <c r="H3" s="118"/>
      <c r="I3" s="164"/>
      <c r="J3" s="163">
        <v>4</v>
      </c>
      <c r="K3" s="119"/>
      <c r="L3" s="216"/>
      <c r="M3" s="120">
        <v>10</v>
      </c>
      <c r="N3" s="334"/>
      <c r="O3" s="86">
        <f aca="true" t="shared" si="1" ref="O3:O13">AVERAGE(E3:N3)</f>
        <v>5.5</v>
      </c>
      <c r="P3" s="8">
        <f aca="true" t="shared" si="2" ref="P3:P13">ROUND(O3,0)</f>
        <v>6</v>
      </c>
      <c r="Q3" s="1" t="s">
        <v>30</v>
      </c>
      <c r="R3" s="1">
        <f>COUNTIF(P3:P13,"&gt;8")</f>
        <v>0</v>
      </c>
      <c r="S3" s="46">
        <f>R3/$B$13</f>
        <v>0</v>
      </c>
    </row>
    <row r="4" spans="1:19" ht="12.75">
      <c r="A4" s="3">
        <f t="shared" si="0"/>
        <v>6.333333333333333</v>
      </c>
      <c r="B4" s="56">
        <v>2</v>
      </c>
      <c r="C4" s="36" t="s">
        <v>236</v>
      </c>
      <c r="D4" s="166" t="s">
        <v>98</v>
      </c>
      <c r="E4" s="79"/>
      <c r="F4" s="72"/>
      <c r="G4" s="101">
        <v>9</v>
      </c>
      <c r="H4" s="79"/>
      <c r="I4" s="72"/>
      <c r="J4" s="127">
        <v>5</v>
      </c>
      <c r="K4" s="81"/>
      <c r="L4" s="12"/>
      <c r="M4" s="80">
        <v>5</v>
      </c>
      <c r="N4" s="85"/>
      <c r="O4" s="86">
        <f t="shared" si="1"/>
        <v>6.333333333333333</v>
      </c>
      <c r="P4" s="8">
        <v>7</v>
      </c>
      <c r="Q4" s="1" t="s">
        <v>31</v>
      </c>
      <c r="R4" s="47">
        <f>COUNTIF(P3:P13,7)+COUNTIF(P3:P13,8)</f>
        <v>2</v>
      </c>
      <c r="S4" s="46">
        <f>R4/$B$13</f>
        <v>0.18181818181818182</v>
      </c>
    </row>
    <row r="5" spans="1:19" ht="12.75">
      <c r="A5" s="3">
        <f t="shared" si="0"/>
        <v>4.75</v>
      </c>
      <c r="B5" s="56">
        <v>3</v>
      </c>
      <c r="C5" s="36" t="s">
        <v>237</v>
      </c>
      <c r="D5" s="166" t="s">
        <v>101</v>
      </c>
      <c r="E5" s="79"/>
      <c r="F5" s="72">
        <v>2</v>
      </c>
      <c r="G5" s="245">
        <v>7</v>
      </c>
      <c r="H5" s="79" t="s">
        <v>149</v>
      </c>
      <c r="I5" s="72"/>
      <c r="J5" s="127">
        <v>6</v>
      </c>
      <c r="K5" s="81"/>
      <c r="L5" s="12"/>
      <c r="M5" s="345">
        <v>4</v>
      </c>
      <c r="N5" s="91"/>
      <c r="O5" s="93">
        <f t="shared" si="1"/>
        <v>4.75</v>
      </c>
      <c r="P5" s="8">
        <f t="shared" si="2"/>
        <v>5</v>
      </c>
      <c r="Q5" s="1" t="s">
        <v>32</v>
      </c>
      <c r="R5" s="47">
        <f>COUNTIF(P3:P13,4)+COUNTIF(P3:P13,5)+COUNTIF(P3:P13,6)</f>
        <v>9</v>
      </c>
      <c r="S5" s="46">
        <f>R5/$B$13</f>
        <v>0.8181818181818182</v>
      </c>
    </row>
    <row r="6" spans="1:19" ht="12.75">
      <c r="A6" s="3">
        <f t="shared" si="0"/>
        <v>5.333333333333333</v>
      </c>
      <c r="B6" s="56">
        <v>4</v>
      </c>
      <c r="C6" s="2" t="s">
        <v>238</v>
      </c>
      <c r="D6" s="121" t="s">
        <v>93</v>
      </c>
      <c r="E6" s="79"/>
      <c r="F6" s="72"/>
      <c r="G6" s="101">
        <v>5</v>
      </c>
      <c r="H6" s="79" t="s">
        <v>149</v>
      </c>
      <c r="I6" s="72"/>
      <c r="J6" s="101">
        <v>5</v>
      </c>
      <c r="K6" s="79" t="s">
        <v>149</v>
      </c>
      <c r="L6" s="72"/>
      <c r="M6" s="90">
        <v>6</v>
      </c>
      <c r="N6" s="85"/>
      <c r="O6" s="93">
        <f t="shared" si="1"/>
        <v>5.333333333333333</v>
      </c>
      <c r="P6" s="8">
        <v>6</v>
      </c>
      <c r="Q6" s="1" t="s">
        <v>33</v>
      </c>
      <c r="R6" s="1">
        <f>COUNTIF(P3:P13,"&lt;4")</f>
        <v>0</v>
      </c>
      <c r="S6" s="46">
        <f>R6/$B$13</f>
        <v>0</v>
      </c>
    </row>
    <row r="7" spans="1:19" ht="12.75">
      <c r="A7" s="3">
        <f t="shared" si="0"/>
        <v>6.666666666666667</v>
      </c>
      <c r="B7" s="56">
        <v>5</v>
      </c>
      <c r="C7" s="36" t="s">
        <v>239</v>
      </c>
      <c r="D7" s="166" t="s">
        <v>387</v>
      </c>
      <c r="E7" s="79"/>
      <c r="F7" s="72"/>
      <c r="G7" s="101">
        <v>9</v>
      </c>
      <c r="H7" s="79"/>
      <c r="I7" s="72"/>
      <c r="J7" s="101">
        <v>6</v>
      </c>
      <c r="K7" s="79"/>
      <c r="L7" s="72"/>
      <c r="M7" s="90">
        <v>5</v>
      </c>
      <c r="N7" s="85"/>
      <c r="O7" s="93">
        <f t="shared" si="1"/>
        <v>6.666666666666667</v>
      </c>
      <c r="P7" s="8">
        <f t="shared" si="2"/>
        <v>7</v>
      </c>
      <c r="Q7" s="48" t="s">
        <v>34</v>
      </c>
      <c r="R7" s="1">
        <f>B13-SUM(R3:R6)</f>
        <v>0</v>
      </c>
      <c r="S7" s="46">
        <f>R7/$B$13</f>
        <v>0</v>
      </c>
    </row>
    <row r="8" spans="1:16" ht="12.75">
      <c r="A8" s="3">
        <f t="shared" si="0"/>
        <v>6</v>
      </c>
      <c r="B8" s="56">
        <v>6</v>
      </c>
      <c r="C8" s="36" t="s">
        <v>240</v>
      </c>
      <c r="D8" s="166" t="s">
        <v>102</v>
      </c>
      <c r="E8" s="79"/>
      <c r="F8" s="72"/>
      <c r="G8" s="101">
        <v>5</v>
      </c>
      <c r="H8" s="79"/>
      <c r="I8" s="72"/>
      <c r="J8" s="245">
        <v>4</v>
      </c>
      <c r="K8" s="79"/>
      <c r="L8" s="72"/>
      <c r="M8" s="90">
        <v>9</v>
      </c>
      <c r="N8" s="85"/>
      <c r="O8" s="93">
        <f t="shared" si="1"/>
        <v>6</v>
      </c>
      <c r="P8" s="8">
        <f t="shared" si="2"/>
        <v>6</v>
      </c>
    </row>
    <row r="9" spans="1:16" ht="12.75">
      <c r="A9" s="3">
        <f t="shared" si="0"/>
        <v>4.75</v>
      </c>
      <c r="B9" s="56">
        <v>7</v>
      </c>
      <c r="C9" s="36" t="s">
        <v>241</v>
      </c>
      <c r="D9" s="166" t="s">
        <v>99</v>
      </c>
      <c r="E9" s="79"/>
      <c r="F9" s="72">
        <v>1</v>
      </c>
      <c r="G9" s="245">
        <v>7</v>
      </c>
      <c r="H9" s="79" t="s">
        <v>149</v>
      </c>
      <c r="I9" s="72"/>
      <c r="J9" s="101">
        <v>6</v>
      </c>
      <c r="K9" s="79"/>
      <c r="L9" s="72"/>
      <c r="M9" s="90">
        <v>5</v>
      </c>
      <c r="N9" s="85"/>
      <c r="O9" s="93">
        <f t="shared" si="1"/>
        <v>4.75</v>
      </c>
      <c r="P9" s="8">
        <f t="shared" si="2"/>
        <v>5</v>
      </c>
    </row>
    <row r="10" spans="1:16" ht="12.75">
      <c r="A10" s="3">
        <f t="shared" si="0"/>
        <v>5.75</v>
      </c>
      <c r="B10" s="56">
        <v>8</v>
      </c>
      <c r="C10" s="36" t="s">
        <v>242</v>
      </c>
      <c r="D10" s="166" t="s">
        <v>77</v>
      </c>
      <c r="E10" s="79" t="s">
        <v>149</v>
      </c>
      <c r="F10" s="72">
        <v>1</v>
      </c>
      <c r="G10" s="245">
        <v>7</v>
      </c>
      <c r="H10" s="79"/>
      <c r="I10" s="72"/>
      <c r="J10" s="245">
        <v>6</v>
      </c>
      <c r="K10" s="79"/>
      <c r="L10" s="72"/>
      <c r="M10" s="90">
        <v>9</v>
      </c>
      <c r="N10" s="85"/>
      <c r="O10" s="93">
        <f t="shared" si="1"/>
        <v>5.75</v>
      </c>
      <c r="P10" s="8">
        <f t="shared" si="2"/>
        <v>6</v>
      </c>
    </row>
    <row r="11" spans="1:16" ht="12.75">
      <c r="A11" s="3">
        <f t="shared" si="0"/>
        <v>6</v>
      </c>
      <c r="B11" s="56">
        <v>9</v>
      </c>
      <c r="C11" s="36" t="s">
        <v>243</v>
      </c>
      <c r="D11" s="166" t="s">
        <v>110</v>
      </c>
      <c r="E11" s="79"/>
      <c r="F11" s="72"/>
      <c r="G11" s="101">
        <v>5</v>
      </c>
      <c r="H11" s="79"/>
      <c r="I11" s="72"/>
      <c r="J11" s="245">
        <v>4</v>
      </c>
      <c r="K11" s="79"/>
      <c r="L11" s="72"/>
      <c r="M11" s="90">
        <v>9</v>
      </c>
      <c r="N11" s="91"/>
      <c r="O11" s="93">
        <f t="shared" si="1"/>
        <v>6</v>
      </c>
      <c r="P11" s="8">
        <f t="shared" si="2"/>
        <v>6</v>
      </c>
    </row>
    <row r="12" spans="1:16" ht="12.75">
      <c r="A12" s="3">
        <f t="shared" si="0"/>
        <v>5.333333333333333</v>
      </c>
      <c r="B12" s="56">
        <v>10</v>
      </c>
      <c r="C12" s="36" t="s">
        <v>244</v>
      </c>
      <c r="D12" s="121" t="s">
        <v>76</v>
      </c>
      <c r="E12" s="79"/>
      <c r="F12" s="72"/>
      <c r="G12" s="101">
        <v>8</v>
      </c>
      <c r="H12" s="79"/>
      <c r="I12" s="72"/>
      <c r="J12" s="101">
        <v>4</v>
      </c>
      <c r="K12" s="79"/>
      <c r="L12" s="72"/>
      <c r="M12" s="235">
        <v>4</v>
      </c>
      <c r="N12" s="85"/>
      <c r="O12" s="93">
        <f t="shared" si="1"/>
        <v>5.333333333333333</v>
      </c>
      <c r="P12" s="8">
        <v>6</v>
      </c>
    </row>
    <row r="13" spans="1:16" ht="12.75">
      <c r="A13" s="3">
        <f t="shared" si="0"/>
        <v>4</v>
      </c>
      <c r="B13" s="56">
        <v>11</v>
      </c>
      <c r="C13" s="2" t="s">
        <v>245</v>
      </c>
      <c r="D13" s="121" t="s">
        <v>100</v>
      </c>
      <c r="E13" s="79"/>
      <c r="F13" s="72"/>
      <c r="G13" s="245">
        <v>4</v>
      </c>
      <c r="H13" s="79"/>
      <c r="I13" s="72"/>
      <c r="J13" s="245">
        <v>4</v>
      </c>
      <c r="K13" s="79"/>
      <c r="L13" s="72"/>
      <c r="M13" s="235">
        <v>4</v>
      </c>
      <c r="N13" s="91"/>
      <c r="O13" s="93">
        <f t="shared" si="1"/>
        <v>4</v>
      </c>
      <c r="P13" s="8">
        <f t="shared" si="2"/>
        <v>4</v>
      </c>
    </row>
    <row r="14" spans="2:16" s="5" customFormat="1" ht="13.5" thickBot="1">
      <c r="B14" s="377" t="s">
        <v>0</v>
      </c>
      <c r="C14" s="378"/>
      <c r="D14" s="378"/>
      <c r="E14" s="153"/>
      <c r="F14" s="158"/>
      <c r="G14" s="156">
        <f>AVERAGE(G3:G13)</f>
        <v>6.636363636363637</v>
      </c>
      <c r="H14" s="153"/>
      <c r="I14" s="158"/>
      <c r="J14" s="156">
        <f>AVERAGE(J3:J13)</f>
        <v>4.909090909090909</v>
      </c>
      <c r="K14" s="160"/>
      <c r="L14" s="156"/>
      <c r="M14" s="154">
        <f>AVERAGE(M3:M13)</f>
        <v>6.363636363636363</v>
      </c>
      <c r="N14" s="125"/>
      <c r="O14" s="92">
        <f>AVERAGE(O3:O13)</f>
        <v>5.492424242424242</v>
      </c>
      <c r="P14" s="33">
        <f>AVERAGE(P3:P13)</f>
        <v>5.818181818181818</v>
      </c>
    </row>
    <row r="15" spans="2:16" s="5" customFormat="1" ht="13.5" thickBot="1">
      <c r="B15" s="377"/>
      <c r="C15" s="378"/>
      <c r="D15" s="378"/>
      <c r="E15" s="379" t="s">
        <v>56</v>
      </c>
      <c r="F15" s="380"/>
      <c r="G15" s="384"/>
      <c r="H15" s="379" t="s">
        <v>57</v>
      </c>
      <c r="I15" s="380"/>
      <c r="J15" s="384"/>
      <c r="K15" s="379" t="s">
        <v>58</v>
      </c>
      <c r="L15" s="380"/>
      <c r="M15" s="384"/>
      <c r="N15" s="131" t="s">
        <v>63</v>
      </c>
      <c r="O15" s="87"/>
      <c r="P15" s="9"/>
    </row>
    <row r="16" spans="2:16" ht="12.75">
      <c r="B16" s="385" t="s">
        <v>44</v>
      </c>
      <c r="C16" s="386"/>
      <c r="D16" s="387"/>
      <c r="E16" s="375" t="s">
        <v>97</v>
      </c>
      <c r="F16" s="375"/>
      <c r="G16" s="375"/>
      <c r="H16" s="375"/>
      <c r="I16" s="375"/>
      <c r="J16" s="375"/>
      <c r="K16" s="375"/>
      <c r="L16" s="375"/>
      <c r="M16" s="375"/>
      <c r="N16" s="375"/>
      <c r="O16" s="34" t="e">
        <f>P16/#REF!</f>
        <v>#REF!</v>
      </c>
      <c r="P16" s="8">
        <f>COUNTIF(P3:P13,"&gt;3")</f>
        <v>11</v>
      </c>
    </row>
    <row r="17" spans="2:16" ht="12.75">
      <c r="B17" s="385" t="s">
        <v>45</v>
      </c>
      <c r="C17" s="386"/>
      <c r="D17" s="387"/>
      <c r="E17" s="13"/>
      <c r="F17" s="13"/>
      <c r="G17" s="4"/>
      <c r="H17" s="13"/>
      <c r="I17" s="13"/>
      <c r="J17" s="4"/>
      <c r="K17" s="4"/>
      <c r="L17" s="4"/>
      <c r="M17" s="4"/>
      <c r="N17" s="4"/>
      <c r="O17" s="34" t="e">
        <f>P17/#REF!</f>
        <v>#REF!</v>
      </c>
      <c r="P17" s="8">
        <f>COUNTIF(P3:P13,"&gt;6")</f>
        <v>2</v>
      </c>
    </row>
    <row r="18" ht="12.75">
      <c r="H18" s="14"/>
    </row>
    <row r="19" ht="12.75">
      <c r="C19" t="s">
        <v>72</v>
      </c>
    </row>
    <row r="21" spans="19:20" ht="12.75">
      <c r="S21" s="53"/>
      <c r="T21" s="53"/>
    </row>
  </sheetData>
  <sheetProtection/>
  <mergeCells count="9">
    <mergeCell ref="B17:D17"/>
    <mergeCell ref="C1:N1"/>
    <mergeCell ref="B14:D14"/>
    <mergeCell ref="B15:D15"/>
    <mergeCell ref="B16:D16"/>
    <mergeCell ref="E15:G15"/>
    <mergeCell ref="H15:J15"/>
    <mergeCell ref="E16:N16"/>
    <mergeCell ref="K15:M15"/>
  </mergeCells>
  <conditionalFormatting sqref="P3:P13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O3:O13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20"/>
  <sheetViews>
    <sheetView zoomScalePageLayoutView="0" workbookViewId="0" topLeftCell="B1">
      <selection activeCell="V3" sqref="V3:V14"/>
    </sheetView>
  </sheetViews>
  <sheetFormatPr defaultColWidth="9.00390625" defaultRowHeight="12.75"/>
  <cols>
    <col min="1" max="1" width="10.87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875" style="0" customWidth="1"/>
    <col min="6" max="6" width="5.375" style="0" customWidth="1"/>
    <col min="7" max="8" width="5.625" style="0" customWidth="1"/>
    <col min="9" max="20" width="5.375" style="0" customWidth="1"/>
    <col min="21" max="21" width="9.875" style="3" customWidth="1"/>
    <col min="22" max="22" width="9.125" style="10" customWidth="1"/>
  </cols>
  <sheetData>
    <row r="1" spans="4:43" ht="13.5" thickBot="1">
      <c r="D1" s="68" t="s">
        <v>210</v>
      </c>
      <c r="E1" s="132"/>
      <c r="F1" s="132"/>
      <c r="G1" s="68"/>
      <c r="H1" s="68"/>
      <c r="I1" s="68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57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59"/>
      <c r="AM1" s="60"/>
      <c r="AP1" s="14"/>
      <c r="AQ1" s="15"/>
    </row>
    <row r="2" spans="2:39" ht="16.5" customHeight="1" thickBot="1">
      <c r="B2" s="61" t="s">
        <v>66</v>
      </c>
      <c r="C2" s="63" t="s">
        <v>26</v>
      </c>
      <c r="D2" s="94" t="s">
        <v>67</v>
      </c>
      <c r="E2" s="75">
        <v>43721</v>
      </c>
      <c r="F2" s="76">
        <v>43726</v>
      </c>
      <c r="G2" s="76">
        <v>43733</v>
      </c>
      <c r="H2" s="75">
        <v>43740</v>
      </c>
      <c r="I2" s="76">
        <v>43747</v>
      </c>
      <c r="J2" s="232">
        <v>43754</v>
      </c>
      <c r="K2" s="112">
        <v>43761</v>
      </c>
      <c r="L2" s="232">
        <v>43763</v>
      </c>
      <c r="M2" s="232">
        <v>43768</v>
      </c>
      <c r="N2" s="232">
        <v>43775</v>
      </c>
      <c r="O2" s="232">
        <v>43782</v>
      </c>
      <c r="P2" s="242">
        <v>43789</v>
      </c>
      <c r="Q2" s="130">
        <v>43791</v>
      </c>
      <c r="R2" s="232">
        <v>43796</v>
      </c>
      <c r="S2" s="112">
        <v>43797</v>
      </c>
      <c r="T2" s="112">
        <v>43833</v>
      </c>
      <c r="U2" s="195" t="s">
        <v>24</v>
      </c>
      <c r="V2" s="194" t="s">
        <v>21</v>
      </c>
      <c r="AF2" s="31"/>
      <c r="AG2" s="31"/>
      <c r="AH2" s="31"/>
      <c r="AI2" s="31"/>
      <c r="AJ2" s="31"/>
      <c r="AK2" s="31"/>
      <c r="AL2" s="31"/>
      <c r="AM2" s="31"/>
    </row>
    <row r="3" spans="1:25" ht="12.75">
      <c r="A3" s="3">
        <f aca="true" t="shared" si="0" ref="A3:A12">U3</f>
        <v>6.75</v>
      </c>
      <c r="B3" s="2">
        <v>1</v>
      </c>
      <c r="C3" s="2" t="s">
        <v>321</v>
      </c>
      <c r="D3" s="166" t="s">
        <v>110</v>
      </c>
      <c r="E3" s="82"/>
      <c r="F3" s="78">
        <v>6</v>
      </c>
      <c r="G3" s="90">
        <v>7</v>
      </c>
      <c r="H3" s="119"/>
      <c r="I3" s="120">
        <v>7</v>
      </c>
      <c r="J3" s="151">
        <v>9</v>
      </c>
      <c r="K3" s="161">
        <v>6</v>
      </c>
      <c r="L3" s="161">
        <v>7</v>
      </c>
      <c r="M3" s="163">
        <v>7</v>
      </c>
      <c r="N3" s="151">
        <v>7</v>
      </c>
      <c r="O3" s="185">
        <v>8</v>
      </c>
      <c r="P3" s="118"/>
      <c r="Q3" s="120">
        <v>7</v>
      </c>
      <c r="R3" s="161">
        <v>4</v>
      </c>
      <c r="S3" s="161">
        <v>6</v>
      </c>
      <c r="T3" s="151"/>
      <c r="U3" s="93">
        <f aca="true" t="shared" si="1" ref="U3:U14">AVERAGE(E3:T3)</f>
        <v>6.75</v>
      </c>
      <c r="V3" s="8">
        <f aca="true" t="shared" si="2" ref="V3:V14">ROUND(U3,0)</f>
        <v>7</v>
      </c>
      <c r="W3" s="1" t="s">
        <v>30</v>
      </c>
      <c r="X3" s="1">
        <f>COUNTIF(V3:V14,"&gt;8")</f>
        <v>0</v>
      </c>
      <c r="Y3" s="46">
        <f>X3/$B$14</f>
        <v>0</v>
      </c>
    </row>
    <row r="4" spans="1:25" ht="12.75">
      <c r="A4" s="3">
        <f t="shared" si="0"/>
        <v>7.083333333333333</v>
      </c>
      <c r="B4" s="2">
        <v>2</v>
      </c>
      <c r="C4" s="2" t="s">
        <v>322</v>
      </c>
      <c r="D4" s="121" t="s">
        <v>102</v>
      </c>
      <c r="E4" s="81"/>
      <c r="F4" s="80">
        <v>8</v>
      </c>
      <c r="G4" s="80">
        <v>9</v>
      </c>
      <c r="H4" s="81"/>
      <c r="I4" s="90">
        <v>9</v>
      </c>
      <c r="J4" s="91">
        <v>6</v>
      </c>
      <c r="K4" s="114">
        <v>7</v>
      </c>
      <c r="L4" s="114">
        <v>6</v>
      </c>
      <c r="M4" s="101">
        <v>7</v>
      </c>
      <c r="N4" s="91">
        <v>8</v>
      </c>
      <c r="O4" s="116">
        <v>7</v>
      </c>
      <c r="P4" s="79"/>
      <c r="Q4" s="90">
        <v>6</v>
      </c>
      <c r="R4" s="114">
        <v>5</v>
      </c>
      <c r="S4" s="114">
        <v>7</v>
      </c>
      <c r="T4" s="91"/>
      <c r="U4" s="93">
        <f t="shared" si="1"/>
        <v>7.083333333333333</v>
      </c>
      <c r="V4" s="8">
        <f t="shared" si="2"/>
        <v>7</v>
      </c>
      <c r="W4" s="1" t="s">
        <v>31</v>
      </c>
      <c r="X4" s="47">
        <f>COUNTIF(V3:V14,7)+COUNTIF(V3:V14,8)</f>
        <v>8</v>
      </c>
      <c r="Y4" s="46">
        <f>X4/$B$14</f>
        <v>0.6666666666666666</v>
      </c>
    </row>
    <row r="5" spans="1:25" ht="12.75">
      <c r="A5" s="3">
        <f t="shared" si="0"/>
        <v>7.583333333333333</v>
      </c>
      <c r="B5" s="2">
        <v>3</v>
      </c>
      <c r="C5" s="2" t="s">
        <v>323</v>
      </c>
      <c r="D5" s="121" t="s">
        <v>98</v>
      </c>
      <c r="E5" s="81"/>
      <c r="F5" s="80">
        <v>8</v>
      </c>
      <c r="G5" s="80">
        <v>9</v>
      </c>
      <c r="H5" s="81"/>
      <c r="I5" s="90">
        <v>9</v>
      </c>
      <c r="J5" s="91">
        <v>9</v>
      </c>
      <c r="K5" s="114">
        <v>7</v>
      </c>
      <c r="L5" s="114">
        <v>8</v>
      </c>
      <c r="M5" s="101">
        <v>8</v>
      </c>
      <c r="N5" s="91">
        <v>8</v>
      </c>
      <c r="O5" s="116">
        <v>9</v>
      </c>
      <c r="P5" s="79"/>
      <c r="Q5" s="90">
        <v>6</v>
      </c>
      <c r="R5" s="114">
        <v>5</v>
      </c>
      <c r="S5" s="114">
        <v>5</v>
      </c>
      <c r="T5" s="91"/>
      <c r="U5" s="93">
        <f t="shared" si="1"/>
        <v>7.583333333333333</v>
      </c>
      <c r="V5" s="8">
        <f t="shared" si="2"/>
        <v>8</v>
      </c>
      <c r="W5" s="1" t="s">
        <v>32</v>
      </c>
      <c r="X5" s="47">
        <f>COUNTIF(V3:V14,4)+COUNTIF(V3:V14,5)+COUNTIF(V3:V14,6)</f>
        <v>4</v>
      </c>
      <c r="Y5" s="46">
        <f>X5/$B$14</f>
        <v>0.3333333333333333</v>
      </c>
    </row>
    <row r="6" spans="1:25" ht="12.75">
      <c r="A6" s="3">
        <f t="shared" si="0"/>
        <v>6.166666666666667</v>
      </c>
      <c r="B6" s="2">
        <v>4</v>
      </c>
      <c r="C6" s="2" t="s">
        <v>324</v>
      </c>
      <c r="D6" s="121" t="s">
        <v>75</v>
      </c>
      <c r="E6" s="81"/>
      <c r="F6" s="80">
        <v>6</v>
      </c>
      <c r="G6" s="80">
        <v>7</v>
      </c>
      <c r="H6" s="81"/>
      <c r="I6" s="90">
        <v>7</v>
      </c>
      <c r="J6" s="91">
        <v>7</v>
      </c>
      <c r="K6" s="114">
        <v>6</v>
      </c>
      <c r="L6" s="114">
        <v>5</v>
      </c>
      <c r="M6" s="101">
        <v>6</v>
      </c>
      <c r="N6" s="91">
        <v>6</v>
      </c>
      <c r="O6" s="116">
        <v>7</v>
      </c>
      <c r="P6" s="79"/>
      <c r="Q6" s="90">
        <v>6</v>
      </c>
      <c r="R6" s="114">
        <v>5</v>
      </c>
      <c r="S6" s="114">
        <v>6</v>
      </c>
      <c r="T6" s="91"/>
      <c r="U6" s="93">
        <f t="shared" si="1"/>
        <v>6.166666666666667</v>
      </c>
      <c r="V6" s="8">
        <f t="shared" si="2"/>
        <v>6</v>
      </c>
      <c r="W6" s="1" t="s">
        <v>33</v>
      </c>
      <c r="X6" s="1">
        <f>COUNTIF(V3:V14,"&lt;4")</f>
        <v>0</v>
      </c>
      <c r="Y6" s="46">
        <f>X6/$B$14</f>
        <v>0</v>
      </c>
    </row>
    <row r="7" spans="1:25" ht="12.75">
      <c r="A7" s="3">
        <f t="shared" si="0"/>
        <v>7.083333333333333</v>
      </c>
      <c r="B7" s="2">
        <v>5</v>
      </c>
      <c r="C7" s="2" t="s">
        <v>325</v>
      </c>
      <c r="D7" s="121" t="s">
        <v>77</v>
      </c>
      <c r="E7" s="81"/>
      <c r="F7" s="90">
        <v>9</v>
      </c>
      <c r="G7" s="80">
        <v>8</v>
      </c>
      <c r="H7" s="81"/>
      <c r="I7" s="90">
        <v>8</v>
      </c>
      <c r="J7" s="91">
        <v>6</v>
      </c>
      <c r="K7" s="114">
        <v>6</v>
      </c>
      <c r="L7" s="114">
        <v>7</v>
      </c>
      <c r="M7" s="101">
        <v>7</v>
      </c>
      <c r="N7" s="91">
        <v>8</v>
      </c>
      <c r="O7" s="116">
        <v>7</v>
      </c>
      <c r="P7" s="79"/>
      <c r="Q7" s="90">
        <v>6</v>
      </c>
      <c r="R7" s="114">
        <v>5</v>
      </c>
      <c r="S7" s="114">
        <v>8</v>
      </c>
      <c r="T7" s="91"/>
      <c r="U7" s="93">
        <f t="shared" si="1"/>
        <v>7.083333333333333</v>
      </c>
      <c r="V7" s="8">
        <f t="shared" si="2"/>
        <v>7</v>
      </c>
      <c r="W7" s="48" t="s">
        <v>34</v>
      </c>
      <c r="X7" s="1">
        <f>B14-SUM(X3:X6)</f>
        <v>0</v>
      </c>
      <c r="Y7" s="46">
        <f>X7/$B$14</f>
        <v>0</v>
      </c>
    </row>
    <row r="8" spans="1:22" ht="12.75">
      <c r="A8" s="3">
        <f t="shared" si="0"/>
        <v>5.833333333333333</v>
      </c>
      <c r="B8" s="2">
        <v>6</v>
      </c>
      <c r="C8" s="2" t="s">
        <v>326</v>
      </c>
      <c r="D8" s="121" t="s">
        <v>109</v>
      </c>
      <c r="E8" s="81"/>
      <c r="F8" s="80">
        <v>6</v>
      </c>
      <c r="G8" s="80">
        <v>5</v>
      </c>
      <c r="H8" s="81"/>
      <c r="I8" s="235">
        <v>6</v>
      </c>
      <c r="J8" s="285">
        <v>5</v>
      </c>
      <c r="K8" s="114">
        <v>5</v>
      </c>
      <c r="L8" s="114">
        <v>6</v>
      </c>
      <c r="M8" s="101">
        <v>6</v>
      </c>
      <c r="N8" s="91">
        <v>6</v>
      </c>
      <c r="O8" s="116">
        <v>7</v>
      </c>
      <c r="P8" s="79"/>
      <c r="Q8" s="90">
        <v>8</v>
      </c>
      <c r="R8" s="114">
        <v>4</v>
      </c>
      <c r="S8" s="114">
        <v>6</v>
      </c>
      <c r="T8" s="91"/>
      <c r="U8" s="93">
        <f t="shared" si="1"/>
        <v>5.833333333333333</v>
      </c>
      <c r="V8" s="8">
        <f t="shared" si="2"/>
        <v>6</v>
      </c>
    </row>
    <row r="9" spans="1:22" ht="12.75">
      <c r="A9" s="3">
        <f t="shared" si="0"/>
        <v>7.083333333333333</v>
      </c>
      <c r="B9" s="2">
        <v>7</v>
      </c>
      <c r="C9" s="2" t="s">
        <v>327</v>
      </c>
      <c r="D9" s="121" t="s">
        <v>101</v>
      </c>
      <c r="E9" s="81"/>
      <c r="F9" s="80">
        <v>8</v>
      </c>
      <c r="G9" s="80">
        <v>9</v>
      </c>
      <c r="H9" s="81"/>
      <c r="I9" s="90">
        <v>9</v>
      </c>
      <c r="J9" s="91">
        <v>6</v>
      </c>
      <c r="K9" s="114">
        <v>7</v>
      </c>
      <c r="L9" s="114">
        <v>6</v>
      </c>
      <c r="M9" s="101">
        <v>7</v>
      </c>
      <c r="N9" s="91">
        <v>7</v>
      </c>
      <c r="O9" s="116">
        <v>8</v>
      </c>
      <c r="P9" s="79"/>
      <c r="Q9" s="90">
        <v>6</v>
      </c>
      <c r="R9" s="114">
        <v>5</v>
      </c>
      <c r="S9" s="114">
        <v>7</v>
      </c>
      <c r="T9" s="91"/>
      <c r="U9" s="93">
        <f t="shared" si="1"/>
        <v>7.083333333333333</v>
      </c>
      <c r="V9" s="8">
        <f t="shared" si="2"/>
        <v>7</v>
      </c>
    </row>
    <row r="10" spans="1:22" ht="12.75">
      <c r="A10" s="3">
        <f t="shared" si="0"/>
        <v>7.5</v>
      </c>
      <c r="B10" s="2">
        <v>8</v>
      </c>
      <c r="C10" s="2" t="s">
        <v>328</v>
      </c>
      <c r="D10" s="121" t="s">
        <v>388</v>
      </c>
      <c r="E10" s="81"/>
      <c r="F10" s="80">
        <v>8</v>
      </c>
      <c r="G10" s="80">
        <v>9</v>
      </c>
      <c r="H10" s="81"/>
      <c r="I10" s="90">
        <v>9</v>
      </c>
      <c r="J10" s="91">
        <v>8</v>
      </c>
      <c r="K10" s="114">
        <v>8</v>
      </c>
      <c r="L10" s="114">
        <v>7</v>
      </c>
      <c r="M10" s="101">
        <v>8</v>
      </c>
      <c r="N10" s="91">
        <v>8</v>
      </c>
      <c r="O10" s="116">
        <v>9</v>
      </c>
      <c r="P10" s="79"/>
      <c r="Q10" s="90">
        <v>6</v>
      </c>
      <c r="R10" s="114">
        <v>5</v>
      </c>
      <c r="S10" s="114">
        <v>5</v>
      </c>
      <c r="T10" s="91"/>
      <c r="U10" s="93">
        <f t="shared" si="1"/>
        <v>7.5</v>
      </c>
      <c r="V10" s="8">
        <f t="shared" si="2"/>
        <v>8</v>
      </c>
    </row>
    <row r="11" spans="1:22" ht="12.75">
      <c r="A11" s="3">
        <f t="shared" si="0"/>
        <v>6</v>
      </c>
      <c r="B11" s="2">
        <v>9</v>
      </c>
      <c r="C11" s="2" t="s">
        <v>329</v>
      </c>
      <c r="D11" s="121" t="s">
        <v>100</v>
      </c>
      <c r="E11" s="81"/>
      <c r="F11" s="80">
        <v>8</v>
      </c>
      <c r="G11" s="80">
        <v>5</v>
      </c>
      <c r="H11" s="81"/>
      <c r="I11" s="90">
        <v>7</v>
      </c>
      <c r="J11" s="91">
        <v>7</v>
      </c>
      <c r="K11" s="114">
        <v>5</v>
      </c>
      <c r="L11" s="114">
        <v>6</v>
      </c>
      <c r="M11" s="101">
        <v>6</v>
      </c>
      <c r="N11" s="91">
        <v>6</v>
      </c>
      <c r="O11" s="116">
        <v>7</v>
      </c>
      <c r="P11" s="79"/>
      <c r="Q11" s="90">
        <v>6</v>
      </c>
      <c r="R11" s="114">
        <v>5</v>
      </c>
      <c r="S11" s="114">
        <v>4</v>
      </c>
      <c r="T11" s="91"/>
      <c r="U11" s="93">
        <f t="shared" si="1"/>
        <v>6</v>
      </c>
      <c r="V11" s="8">
        <f t="shared" si="2"/>
        <v>6</v>
      </c>
    </row>
    <row r="12" spans="1:22" ht="12.75">
      <c r="A12" s="3">
        <f t="shared" si="0"/>
        <v>5.833333333333333</v>
      </c>
      <c r="B12" s="2">
        <v>10</v>
      </c>
      <c r="C12" s="2" t="s">
        <v>330</v>
      </c>
      <c r="D12" s="121" t="s">
        <v>99</v>
      </c>
      <c r="E12" s="81"/>
      <c r="F12" s="80">
        <v>8</v>
      </c>
      <c r="G12" s="80">
        <v>5</v>
      </c>
      <c r="H12" s="81" t="s">
        <v>149</v>
      </c>
      <c r="I12" s="90">
        <v>8</v>
      </c>
      <c r="J12" s="285">
        <v>4</v>
      </c>
      <c r="K12" s="114">
        <v>6</v>
      </c>
      <c r="L12" s="114">
        <v>6</v>
      </c>
      <c r="M12" s="101">
        <v>5</v>
      </c>
      <c r="N12" s="91">
        <v>6</v>
      </c>
      <c r="O12" s="116">
        <v>7</v>
      </c>
      <c r="P12" s="79"/>
      <c r="Q12" s="90">
        <v>6</v>
      </c>
      <c r="R12" s="114">
        <v>5</v>
      </c>
      <c r="S12" s="114">
        <v>4</v>
      </c>
      <c r="T12" s="91"/>
      <c r="U12" s="93">
        <f t="shared" si="1"/>
        <v>5.833333333333333</v>
      </c>
      <c r="V12" s="8">
        <f t="shared" si="2"/>
        <v>6</v>
      </c>
    </row>
    <row r="13" spans="1:22" ht="12.75">
      <c r="A13" s="3">
        <f>U13</f>
        <v>7.666666666666667</v>
      </c>
      <c r="B13" s="2">
        <v>11</v>
      </c>
      <c r="C13" s="36" t="s">
        <v>331</v>
      </c>
      <c r="D13" s="121" t="s">
        <v>93</v>
      </c>
      <c r="E13" s="81"/>
      <c r="F13" s="80">
        <v>8</v>
      </c>
      <c r="G13" s="78">
        <v>10</v>
      </c>
      <c r="H13" s="82"/>
      <c r="I13" s="89">
        <v>9</v>
      </c>
      <c r="J13" s="91">
        <v>8</v>
      </c>
      <c r="K13" s="114">
        <v>7</v>
      </c>
      <c r="L13" s="114">
        <v>8</v>
      </c>
      <c r="M13" s="101">
        <v>8</v>
      </c>
      <c r="N13" s="91">
        <v>8</v>
      </c>
      <c r="O13" s="116">
        <v>9</v>
      </c>
      <c r="P13" s="79"/>
      <c r="Q13" s="90">
        <v>6</v>
      </c>
      <c r="R13" s="114">
        <v>5</v>
      </c>
      <c r="S13" s="114">
        <v>6</v>
      </c>
      <c r="T13" s="91"/>
      <c r="U13" s="93">
        <f t="shared" si="1"/>
        <v>7.666666666666667</v>
      </c>
      <c r="V13" s="8">
        <f t="shared" si="2"/>
        <v>8</v>
      </c>
    </row>
    <row r="14" spans="1:22" ht="13.5" thickBot="1">
      <c r="A14" s="3">
        <f>U14</f>
        <v>6.916666666666667</v>
      </c>
      <c r="B14" s="2">
        <v>12</v>
      </c>
      <c r="C14" s="36" t="s">
        <v>332</v>
      </c>
      <c r="D14" s="121" t="s">
        <v>76</v>
      </c>
      <c r="E14" s="81"/>
      <c r="F14" s="90">
        <v>7</v>
      </c>
      <c r="G14" s="78">
        <v>9</v>
      </c>
      <c r="H14" s="82"/>
      <c r="I14" s="89">
        <v>9</v>
      </c>
      <c r="J14" s="91">
        <v>6</v>
      </c>
      <c r="K14" s="114">
        <v>6</v>
      </c>
      <c r="L14" s="114">
        <v>7</v>
      </c>
      <c r="M14" s="101">
        <v>7</v>
      </c>
      <c r="N14" s="91">
        <v>7</v>
      </c>
      <c r="O14" s="116">
        <v>8</v>
      </c>
      <c r="P14" s="79"/>
      <c r="Q14" s="90">
        <v>6</v>
      </c>
      <c r="R14" s="247">
        <v>5</v>
      </c>
      <c r="S14" s="247">
        <v>6</v>
      </c>
      <c r="T14" s="234"/>
      <c r="U14" s="93">
        <f t="shared" si="1"/>
        <v>6.916666666666667</v>
      </c>
      <c r="V14" s="8">
        <f t="shared" si="2"/>
        <v>7</v>
      </c>
    </row>
    <row r="15" spans="2:22" s="5" customFormat="1" ht="13.5" thickBot="1">
      <c r="B15" s="2"/>
      <c r="C15" s="377" t="s">
        <v>0</v>
      </c>
      <c r="D15" s="378"/>
      <c r="E15" s="83"/>
      <c r="F15" s="84">
        <f>AVERAGE(F3:F14)</f>
        <v>7.5</v>
      </c>
      <c r="G15" s="84">
        <f>AVERAGE(G3:G14)</f>
        <v>7.666666666666667</v>
      </c>
      <c r="H15" s="83"/>
      <c r="I15" s="84">
        <f aca="true" t="shared" si="3" ref="I15:O15">AVERAGE(I3:I14)</f>
        <v>8.083333333333334</v>
      </c>
      <c r="J15" s="125">
        <f t="shared" si="3"/>
        <v>6.75</v>
      </c>
      <c r="K15" s="189">
        <f t="shared" si="3"/>
        <v>6.333333333333333</v>
      </c>
      <c r="L15" s="110">
        <f t="shared" si="3"/>
        <v>6.583333333333333</v>
      </c>
      <c r="M15" s="100">
        <f t="shared" si="3"/>
        <v>6.833333333333333</v>
      </c>
      <c r="N15" s="125">
        <f t="shared" si="3"/>
        <v>7.083333333333333</v>
      </c>
      <c r="O15" s="102">
        <f t="shared" si="3"/>
        <v>7.75</v>
      </c>
      <c r="P15" s="153"/>
      <c r="Q15" s="154">
        <f aca="true" t="shared" si="4" ref="Q15:V15">AVERAGE(Q3:Q14)</f>
        <v>6.25</v>
      </c>
      <c r="R15" s="220">
        <f t="shared" si="4"/>
        <v>4.833333333333333</v>
      </c>
      <c r="S15" s="220">
        <f t="shared" si="4"/>
        <v>5.833333333333333</v>
      </c>
      <c r="T15" s="220" t="e">
        <f t="shared" si="4"/>
        <v>#DIV/0!</v>
      </c>
      <c r="U15" s="92">
        <f t="shared" si="4"/>
        <v>6.791666666666668</v>
      </c>
      <c r="V15" s="33">
        <f t="shared" si="4"/>
        <v>6.916666666666667</v>
      </c>
    </row>
    <row r="16" spans="2:22" s="5" customFormat="1" ht="13.5" thickBot="1">
      <c r="B16" s="2"/>
      <c r="C16" s="6"/>
      <c r="D16" s="69"/>
      <c r="E16" s="397" t="s">
        <v>82</v>
      </c>
      <c r="F16" s="371"/>
      <c r="G16" s="135" t="s">
        <v>83</v>
      </c>
      <c r="H16" s="381" t="s">
        <v>381</v>
      </c>
      <c r="I16" s="383"/>
      <c r="J16" s="131" t="s">
        <v>84</v>
      </c>
      <c r="K16" s="190" t="s">
        <v>85</v>
      </c>
      <c r="L16" s="131" t="s">
        <v>86</v>
      </c>
      <c r="M16" s="131" t="s">
        <v>87</v>
      </c>
      <c r="N16" s="135" t="s">
        <v>88</v>
      </c>
      <c r="O16" s="131" t="s">
        <v>95</v>
      </c>
      <c r="P16" s="379" t="s">
        <v>89</v>
      </c>
      <c r="Q16" s="384"/>
      <c r="R16" s="135" t="s">
        <v>90</v>
      </c>
      <c r="S16" s="135" t="s">
        <v>96</v>
      </c>
      <c r="T16" s="219" t="s">
        <v>386</v>
      </c>
      <c r="U16" s="87"/>
      <c r="V16" s="9"/>
    </row>
    <row r="17" spans="2:22" ht="13.5" thickBot="1">
      <c r="B17" s="2"/>
      <c r="C17" s="4" t="s">
        <v>35</v>
      </c>
      <c r="D17" s="70"/>
      <c r="E17" s="381" t="s">
        <v>103</v>
      </c>
      <c r="F17" s="382"/>
      <c r="G17" s="382"/>
      <c r="H17" s="382"/>
      <c r="I17" s="382"/>
      <c r="J17" s="382"/>
      <c r="K17" s="382"/>
      <c r="L17" s="382"/>
      <c r="M17" s="383"/>
      <c r="N17" s="382" t="s">
        <v>108</v>
      </c>
      <c r="O17" s="383"/>
      <c r="P17" s="381" t="s">
        <v>104</v>
      </c>
      <c r="Q17" s="382"/>
      <c r="R17" s="382"/>
      <c r="S17" s="382"/>
      <c r="T17" s="383"/>
      <c r="U17" s="67">
        <f>V17/$B$14</f>
        <v>1</v>
      </c>
      <c r="V17" s="8">
        <f>COUNTIF(V3:V14,"&gt;3")</f>
        <v>12</v>
      </c>
    </row>
    <row r="18" spans="2:22" ht="12.75">
      <c r="B18" s="2"/>
      <c r="C18" s="4" t="s">
        <v>36</v>
      </c>
      <c r="D18" s="4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7">
        <f>V18/$B$14</f>
        <v>0.6666666666666666</v>
      </c>
      <c r="V18" s="8">
        <f>COUNTIF(V3:V14,"&gt;6")</f>
        <v>8</v>
      </c>
    </row>
    <row r="20" ht="12.75">
      <c r="C20" t="s">
        <v>353</v>
      </c>
    </row>
  </sheetData>
  <sheetProtection/>
  <mergeCells count="7">
    <mergeCell ref="P17:T17"/>
    <mergeCell ref="C15:D15"/>
    <mergeCell ref="E16:F16"/>
    <mergeCell ref="H16:I16"/>
    <mergeCell ref="P16:Q16"/>
    <mergeCell ref="N17:O17"/>
    <mergeCell ref="E17:M17"/>
  </mergeCells>
  <conditionalFormatting sqref="V3:V14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U3:U14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1-й семестр</dc:title>
  <dc:subject/>
  <dc:creator>Mike</dc:creator>
  <cp:keywords/>
  <dc:description/>
  <cp:lastModifiedBy>Mike</cp:lastModifiedBy>
  <cp:lastPrinted>2015-01-12T10:57:54Z</cp:lastPrinted>
  <dcterms:created xsi:type="dcterms:W3CDTF">2004-12-18T17:35:54Z</dcterms:created>
  <dcterms:modified xsi:type="dcterms:W3CDTF">2020-02-07T10:42:53Z</dcterms:modified>
  <cp:category/>
  <cp:version/>
  <cp:contentType/>
  <cp:contentStatus/>
</cp:coreProperties>
</file>