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5.xml" ContentType="application/vnd.openxmlformats-officedocument.drawing+xml"/>
  <Override PartName="/xl/chartsheets/sheet4.xml" ContentType="application/vnd.openxmlformats-officedocument.spreadsheetml.chartsheet+xml"/>
  <Override PartName="/xl/drawings/drawing16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0" windowWidth="11265" windowHeight="7980" tabRatio="753" activeTab="0"/>
  </bookViews>
  <sheets>
    <sheet name="29в_ПМС" sheetId="1" r:id="rId1"/>
    <sheet name="29в-1_САПР" sheetId="2" r:id="rId2"/>
    <sheet name="49ппа-1_САПР" sheetId="3" r:id="rId3"/>
    <sheet name="50ппа-2_Прогр" sheetId="4" r:id="rId4"/>
    <sheet name="50ппа-2_ИТ" sheetId="5" r:id="rId5"/>
    <sheet name="53ппу-1_Прогр" sheetId="6" r:id="rId6"/>
    <sheet name="53ппу-1_ИТ" sheetId="7" r:id="rId7"/>
    <sheet name="53ппу-1_САПР" sheetId="8" r:id="rId8"/>
    <sheet name="215т-2_ИТ" sheetId="9" r:id="rId9"/>
    <sheet name="216т-2_ИТ" sheetId="10" r:id="rId10"/>
    <sheet name="220ту-1_ИТ" sheetId="11" r:id="rId11"/>
    <sheet name="223ту-2_ИТ" sheetId="12" r:id="rId12"/>
    <sheet name="Отчет" sheetId="13" r:id="rId13"/>
    <sheet name="Лучшие" sheetId="14" r:id="rId14"/>
    <sheet name="Худшие" sheetId="15" r:id="rId15"/>
    <sheet name="Ср_балл" sheetId="16" r:id="rId16"/>
    <sheet name="Кач_успев" sheetId="17" r:id="rId17"/>
    <sheet name="Оценки" sheetId="18" r:id="rId18"/>
    <sheet name="Успеваемость" sheetId="19" r:id="rId19"/>
    <sheet name="Среднее_по_семестрам" sheetId="20" r:id="rId20"/>
  </sheets>
  <definedNames>
    <definedName name="a" localSheetId="1">'29в-1_САПР'!$B$3</definedName>
    <definedName name="a" localSheetId="2">'49ппа-1_САПР'!$B$3</definedName>
    <definedName name="a" localSheetId="6">'53ппу-1_ИТ'!#REF!</definedName>
    <definedName name="a" localSheetId="7">'53ппу-1_САПР'!#REF!</definedName>
    <definedName name="a">'50ппа-2_ИТ'!$B$3</definedName>
  </definedNames>
  <calcPr fullCalcOnLoad="1"/>
</workbook>
</file>

<file path=xl/sharedStrings.xml><?xml version="1.0" encoding="utf-8"?>
<sst xmlns="http://schemas.openxmlformats.org/spreadsheetml/2006/main" count="954" uniqueCount="392">
  <si>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</si>
  <si>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</si>
  <si>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</si>
  <si>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</si>
  <si>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</si>
  <si>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</si>
  <si>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</si>
  <si>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</si>
  <si>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</si>
  <si>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</si>
  <si>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</si>
  <si>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</si>
  <si>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</si>
  <si>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</si>
  <si>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</si>
  <si>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</si>
  <si>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</si>
  <si>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</si>
  <si>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</si>
  <si>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</si>
  <si>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</si>
  <si>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</si>
  <si>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</si>
  <si>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</si>
  <si>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</si>
  <si>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</si>
  <si>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</si>
  <si>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</si>
  <si>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</si>
  <si>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</si>
  <si>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</si>
  <si>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</si>
  <si>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</si>
  <si>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</si>
  <si>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</si>
  <si>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</si>
  <si>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</si>
  <si>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</si>
  <si>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</si>
  <si>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</si>
  <si>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</si>
  <si>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</si>
  <si>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</si>
  <si>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</si>
  <si>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</si>
  <si>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</si>
  <si>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</si>
  <si>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</si>
  <si>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</si>
  <si>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</si>
  <si>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</si>
  <si>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</si>
  <si>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</si>
  <si>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</si>
  <si>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</si>
  <si>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</si>
  <si>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</si>
  <si>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</si>
  <si>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</si>
  <si>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</si>
  <si>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</si>
  <si>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</si>
  <si>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</si>
  <si>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</si>
  <si>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</si>
  <si>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ЛР5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</si>
  <si>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</si>
  <si>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</si>
  <si>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</si>
  <si>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</si>
  <si>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</si>
  <si>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</si>
  <si>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Варианты:</t>
  </si>
  <si>
    <t>1 гр. - N (N - номер компьютера)</t>
  </si>
  <si>
    <t>12/13-II</t>
  </si>
  <si>
    <t>13/14-I</t>
  </si>
  <si>
    <t>13/14-II</t>
  </si>
  <si>
    <t>14/15-I</t>
  </si>
  <si>
    <t>VI сем.</t>
  </si>
  <si>
    <t>ЛР10</t>
  </si>
  <si>
    <t>ЛР12</t>
  </si>
  <si>
    <t>ЛР13.1</t>
  </si>
  <si>
    <t>ЛР13.2</t>
  </si>
  <si>
    <t>ЛР15</t>
  </si>
  <si>
    <t>ОКР2</t>
  </si>
  <si>
    <t>Варианты: N (N - номер комп.)</t>
  </si>
  <si>
    <t>ЛР2.2</t>
  </si>
  <si>
    <t>ЛР2.3</t>
  </si>
  <si>
    <t>Экзамен</t>
  </si>
  <si>
    <t>ОКР№2</t>
  </si>
  <si>
    <t>Итог</t>
  </si>
  <si>
    <t>IV сем.</t>
  </si>
  <si>
    <t>III сем.</t>
  </si>
  <si>
    <t>14/15-II</t>
  </si>
  <si>
    <t>13</t>
  </si>
  <si>
    <t>5</t>
  </si>
  <si>
    <t>9</t>
  </si>
  <si>
    <t>10</t>
  </si>
  <si>
    <t>ЛР4</t>
  </si>
  <si>
    <t>ЛР6</t>
  </si>
  <si>
    <t>3</t>
  </si>
  <si>
    <t>Программирование (Прогр.):</t>
  </si>
  <si>
    <t>4</t>
  </si>
  <si>
    <t>6</t>
  </si>
  <si>
    <t>8</t>
  </si>
  <si>
    <t>11</t>
  </si>
  <si>
    <t>12</t>
  </si>
  <si>
    <t>15/16-I</t>
  </si>
  <si>
    <t>15/16-II</t>
  </si>
  <si>
    <t>Т1, ЛР1</t>
  </si>
  <si>
    <t>Т2, ЛР2</t>
  </si>
  <si>
    <t>ЛР16</t>
  </si>
  <si>
    <t>ОКР-1</t>
  </si>
  <si>
    <t>ОКР-2</t>
  </si>
  <si>
    <t>Сумма</t>
  </si>
  <si>
    <t>2</t>
  </si>
  <si>
    <t>7</t>
  </si>
  <si>
    <t>Excel</t>
  </si>
  <si>
    <t>PowerPoint</t>
  </si>
  <si>
    <t>Web</t>
  </si>
  <si>
    <t>48ппа-1 Прогр.</t>
  </si>
  <si>
    <t>16/17-I</t>
  </si>
  <si>
    <t>16/17-II</t>
  </si>
  <si>
    <t>Среднее</t>
  </si>
  <si>
    <t>Т1</t>
  </si>
  <si>
    <t>Т2</t>
  </si>
  <si>
    <t>Содер.</t>
  </si>
  <si>
    <t>Дизайн</t>
  </si>
  <si>
    <t>Итог.</t>
  </si>
  <si>
    <t>Арабчик Дмитрий</t>
  </si>
  <si>
    <t>Болынский Дмитрий</t>
  </si>
  <si>
    <t>Булай Артур</t>
  </si>
  <si>
    <t>Бурак Александр</t>
  </si>
  <si>
    <t>Вансович Вадим</t>
  </si>
  <si>
    <t>Вашкевич Павел</t>
  </si>
  <si>
    <t>Волох Кирилл</t>
  </si>
  <si>
    <t>Денисов Дмитрий</t>
  </si>
  <si>
    <t>Кевра Дмитрий</t>
  </si>
  <si>
    <t>Ковш Дмитрий</t>
  </si>
  <si>
    <t>Лавренюк Евгений</t>
  </si>
  <si>
    <t>Ли Александр</t>
  </si>
  <si>
    <t>Литвинский Иван</t>
  </si>
  <si>
    <t>Мамедов Пётр</t>
  </si>
  <si>
    <t>Proteus VSM</t>
  </si>
  <si>
    <t>1 гр. - N+13 (N - номер компьютера)</t>
  </si>
  <si>
    <t>Варианты: N+1 (N-Номер компьютера)</t>
  </si>
  <si>
    <t>Варианты: N (N-Номер компьютера)</t>
  </si>
  <si>
    <t>Ашаев Владислав</t>
  </si>
  <si>
    <t>Богдевич Евгений</t>
  </si>
  <si>
    <t>Борисевич Елена</t>
  </si>
  <si>
    <t>Гресь Артем</t>
  </si>
  <si>
    <t>Гуцев Леонид</t>
  </si>
  <si>
    <t>Деменчук Сергей</t>
  </si>
  <si>
    <t>Дутко Денис</t>
  </si>
  <si>
    <t>Косы Владислав</t>
  </si>
  <si>
    <t>Котов Алексей</t>
  </si>
  <si>
    <t>Кузьмич Павел</t>
  </si>
  <si>
    <t>Макаров Дмитрий</t>
  </si>
  <si>
    <t>Мартюк Артем</t>
  </si>
  <si>
    <t>Маслов Илья</t>
  </si>
  <si>
    <t xml:space="preserve">Милято Михаил </t>
  </si>
  <si>
    <t>Огурцов Дмитрий</t>
  </si>
  <si>
    <t>49ппа-1</t>
  </si>
  <si>
    <t>Программирование микропроцессорных систем (ПМС):</t>
  </si>
  <si>
    <t>220ту-1</t>
  </si>
  <si>
    <t>Варианты: N+2 (N - номер комп.)</t>
  </si>
  <si>
    <t>17/18-I</t>
  </si>
  <si>
    <t>17/18-II</t>
  </si>
  <si>
    <t>ПР13-14</t>
  </si>
  <si>
    <t>ПР15-16</t>
  </si>
  <si>
    <t>ПР17-18</t>
  </si>
  <si>
    <t>Программирование микропроцессорныз систем, гр. 29в, 3 курс.</t>
  </si>
  <si>
    <t>Абрамчук Ярослав</t>
  </si>
  <si>
    <t>Адамицкий Никита</t>
  </si>
  <si>
    <t>Ващило Сергей</t>
  </si>
  <si>
    <t>Голуб Александр</t>
  </si>
  <si>
    <t>Граховский Вадим</t>
  </si>
  <si>
    <t>Гурский Алексей</t>
  </si>
  <si>
    <t>Дайлидко Олег</t>
  </si>
  <si>
    <t>Дулько Римма</t>
  </si>
  <si>
    <t>Жук Роман</t>
  </si>
  <si>
    <t>Жуковский Виктор</t>
  </si>
  <si>
    <t>Зубрицкий Евгений</t>
  </si>
  <si>
    <t>Кетрик Виолетта</t>
  </si>
  <si>
    <t>Шулейко Владимир</t>
  </si>
  <si>
    <t>ЛР8</t>
  </si>
  <si>
    <t>ЛР9</t>
  </si>
  <si>
    <t>ЛР11</t>
  </si>
  <si>
    <t>ЛР14</t>
  </si>
  <si>
    <t>Варианты, 1-я подгруппа: N+11 (N - номер компьютера).</t>
  </si>
  <si>
    <t>Системы автоматизированного проектирования, гр. 29в-1, 3 курс.</t>
  </si>
  <si>
    <t>Системы автоматизированного проектирования, гр. 49ппа-1, 3 курс.</t>
  </si>
  <si>
    <t>50ппа-2</t>
  </si>
  <si>
    <t>Программирование, гр. 53ппу-1, 2 курс.</t>
  </si>
  <si>
    <t>Берейшик Сергей</t>
  </si>
  <si>
    <t>Высоцкий Максим</t>
  </si>
  <si>
    <t>Гребенщикова Юлия</t>
  </si>
  <si>
    <t>Дайлидко Аркадий</t>
  </si>
  <si>
    <t>Завадский Денис</t>
  </si>
  <si>
    <t>Клебан Владислав</t>
  </si>
  <si>
    <t>Клим Никита</t>
  </si>
  <si>
    <t>Козловский Виталий</t>
  </si>
  <si>
    <t>Коновалов Леонид</t>
  </si>
  <si>
    <t>Лайбис Илья</t>
  </si>
  <si>
    <t>Леошкевич Дмитрий</t>
  </si>
  <si>
    <t>Лукьян Дмитрий</t>
  </si>
  <si>
    <t>Информационные технологии, гр. 53ппу-1, 2 курс.</t>
  </si>
  <si>
    <t>Варианты: N+11 (N - номер комп.)</t>
  </si>
  <si>
    <t>Системы автоматизированного проектирования, гр. 53ппу-1, 2 курс.</t>
  </si>
  <si>
    <t>Информационные технологии, гр. 215т-2, 3 курс.</t>
  </si>
  <si>
    <t>Огородников Артем</t>
  </si>
  <si>
    <t>Попевский Влад</t>
  </si>
  <si>
    <t>Прокопич Владислав</t>
  </si>
  <si>
    <t>Прохорович Илья</t>
  </si>
  <si>
    <t>Процак Михаил</t>
  </si>
  <si>
    <t>Пукшлис Дмитрий</t>
  </si>
  <si>
    <t>Пылинский Олег</t>
  </si>
  <si>
    <t>Ракуть Олег</t>
  </si>
  <si>
    <t>Русакевич Александр</t>
  </si>
  <si>
    <t>Савко Алексей</t>
  </si>
  <si>
    <t>Сюкосев Алексей</t>
  </si>
  <si>
    <t>Шапурко Евгений</t>
  </si>
  <si>
    <t>Шендрик Евгений</t>
  </si>
  <si>
    <t>Шешко Артем</t>
  </si>
  <si>
    <t>Информационные технологии, гр. 216т-2, 3 курс.</t>
  </si>
  <si>
    <t>Костюкевич Денис</t>
  </si>
  <si>
    <t>Кротков Игнат</t>
  </si>
  <si>
    <t>Ксенз Ростислав</t>
  </si>
  <si>
    <t>Малец Алексей</t>
  </si>
  <si>
    <t>Мацкевич Виктор</t>
  </si>
  <si>
    <t>Мороз Илья</t>
  </si>
  <si>
    <t>Острецов Михаил</t>
  </si>
  <si>
    <t>Ракицкий Андрей</t>
  </si>
  <si>
    <t>Сегень Владислав</t>
  </si>
  <si>
    <t>Хованский Данила</t>
  </si>
  <si>
    <t>Шавель Денис</t>
  </si>
  <si>
    <t>Щепук Артур</t>
  </si>
  <si>
    <t>Ягелло Александр</t>
  </si>
  <si>
    <t>Яловиков Евгений</t>
  </si>
  <si>
    <t>Яскель Олег</t>
  </si>
  <si>
    <t>Информационные технологии, гр. 220ту-1, 3 курс.</t>
  </si>
  <si>
    <t>Информационные технологии, гр. 223ту-2, 2 курс.</t>
  </si>
  <si>
    <t>Романенко Игорь</t>
  </si>
  <si>
    <t>Савчук Евгений</t>
  </si>
  <si>
    <t>Семенюк Иван</t>
  </si>
  <si>
    <t>Симонович Эдвин</t>
  </si>
  <si>
    <t>Сосна Максим</t>
  </si>
  <si>
    <t>Статкевич Александр</t>
  </si>
  <si>
    <t>Ступакевич Константин</t>
  </si>
  <si>
    <t>Сыроежко Дмитрий</t>
  </si>
  <si>
    <t>Тарасюк Александр</t>
  </si>
  <si>
    <t>Цыбулько Евгений</t>
  </si>
  <si>
    <t>Шельпяков Кирилл</t>
  </si>
  <si>
    <t>Шинкевич Олег</t>
  </si>
  <si>
    <t>Якубовский Илья</t>
  </si>
  <si>
    <t>ПР9</t>
  </si>
  <si>
    <t>Word</t>
  </si>
  <si>
    <t>ПР11</t>
  </si>
  <si>
    <t>ПР12</t>
  </si>
  <si>
    <t>ПР13</t>
  </si>
  <si>
    <t>ПР14</t>
  </si>
  <si>
    <t>2-й семестр 2018-19 уч.г.</t>
  </si>
  <si>
    <t>53ппу-1</t>
  </si>
  <si>
    <t>29в</t>
  </si>
  <si>
    <t>29в-1</t>
  </si>
  <si>
    <t>215т-2</t>
  </si>
  <si>
    <t>216т-2</t>
  </si>
  <si>
    <t>223ту-2</t>
  </si>
  <si>
    <t>н</t>
  </si>
  <si>
    <t>Петрашко Ю.И.</t>
  </si>
  <si>
    <t>Половинко Д.Л.</t>
  </si>
  <si>
    <t>Пранюк О.Ю.</t>
  </si>
  <si>
    <t>Рычков М.С.</t>
  </si>
  <si>
    <t>Сазанович В.С.</t>
  </si>
  <si>
    <t>Смирнов Н.С.</t>
  </si>
  <si>
    <t>Столяров А.С.</t>
  </si>
  <si>
    <t>Хвойницкий М.П.</t>
  </si>
  <si>
    <t>Челек В.А.</t>
  </si>
  <si>
    <t>Шатюк Е.В.</t>
  </si>
  <si>
    <t>Шейбак М.Д.</t>
  </si>
  <si>
    <t>Шешко А.А.</t>
  </si>
  <si>
    <t>Шпилецкий Е.Ю.</t>
  </si>
  <si>
    <t>Щербинин А.М.</t>
  </si>
  <si>
    <t>Янчи К.А.</t>
  </si>
  <si>
    <t>Дядюк П.М.</t>
  </si>
  <si>
    <t>Косарев Д.О.</t>
  </si>
  <si>
    <t>Круглый А.А.</t>
  </si>
  <si>
    <t>Куликов М.А.</t>
  </si>
  <si>
    <t>Латаревич К.Л.</t>
  </si>
  <si>
    <t>Лебедевич М.О.</t>
  </si>
  <si>
    <t>Малмыго В.В.</t>
  </si>
  <si>
    <t>Малмыго Я.В.</t>
  </si>
  <si>
    <t>Новикова О.А.</t>
  </si>
  <si>
    <t>Остапов Н.И.</t>
  </si>
  <si>
    <t>Ошурок В.Е.</t>
  </si>
  <si>
    <t>Сенаторова Е.В.</t>
  </si>
  <si>
    <t>Сягло Р.И.</t>
  </si>
  <si>
    <t>Тимашевская В.В.</t>
  </si>
  <si>
    <t>Шилко Н.А.</t>
  </si>
  <si>
    <t>Варианты: N+13 (N - номер компьютера)</t>
  </si>
  <si>
    <t>Информационные технологии, гр. 50ппа-2, 2 курс.</t>
  </si>
  <si>
    <t>Программирование, гр. 50ппа-2, 2 курс.</t>
  </si>
  <si>
    <t>(н)</t>
  </si>
  <si>
    <t>2 гр. - N (N - номер компьютера)</t>
  </si>
  <si>
    <t>Зальцевич Павел</t>
  </si>
  <si>
    <t>Зверко Евгений</t>
  </si>
  <si>
    <t>Казакова Полина</t>
  </si>
  <si>
    <t>Кибилда Данила</t>
  </si>
  <si>
    <t>Климук Иван</t>
  </si>
  <si>
    <t>Кожухайло Кирилл</t>
  </si>
  <si>
    <t>Коробач Александр</t>
  </si>
  <si>
    <t>Кулевич Артем</t>
  </si>
  <si>
    <t>Курило Мартин</t>
  </si>
  <si>
    <t>Лукашевич Евгений</t>
  </si>
  <si>
    <t>29в ПМС</t>
  </si>
  <si>
    <t>29в-1 САПР</t>
  </si>
  <si>
    <t>49ппа-1 САПР</t>
  </si>
  <si>
    <t>50ппа-2 ИТ</t>
  </si>
  <si>
    <t>50ппа-2 Прогр.</t>
  </si>
  <si>
    <t>53ппу-1 ИТ</t>
  </si>
  <si>
    <t>53ппу-1 Прогр.</t>
  </si>
  <si>
    <t>53ппу-1 САПР</t>
  </si>
  <si>
    <t>223ту-2 ИТ</t>
  </si>
  <si>
    <t>215т-2 ИТ</t>
  </si>
  <si>
    <t>216т-2 ИТ</t>
  </si>
  <si>
    <t>220ту-1 ИТ</t>
  </si>
  <si>
    <t>18/19-I</t>
  </si>
  <si>
    <t>18/19-II</t>
  </si>
  <si>
    <t>Малаховский Е.С.</t>
  </si>
  <si>
    <t>Маркевич В.В.</t>
  </si>
  <si>
    <t>Матлевский М.В.</t>
  </si>
  <si>
    <t>Менчицкий Д.И.</t>
  </si>
  <si>
    <t>Мисевич Е.В.</t>
  </si>
  <si>
    <t>Муха М.В.</t>
  </si>
  <si>
    <t>Орда И.В.</t>
  </si>
  <si>
    <t>Петухов М.Д.</t>
  </si>
  <si>
    <t>Пономаренко В.А.</t>
  </si>
  <si>
    <t>Самохвал А.А.</t>
  </si>
  <si>
    <t>Северенин М.Д.</t>
  </si>
  <si>
    <t>Смирнов Б.Д.</t>
  </si>
  <si>
    <t>Тиханович К.М.</t>
  </si>
  <si>
    <t>Салабуда П.Р.</t>
  </si>
  <si>
    <t>Томашевич Игорь</t>
  </si>
  <si>
    <t>Одынец Евгений</t>
  </si>
  <si>
    <t>Слесар Дмитрий</t>
  </si>
  <si>
    <t>Филипчук Александр</t>
  </si>
  <si>
    <t>Янковский Владислав</t>
  </si>
  <si>
    <t>Вариант</t>
  </si>
  <si>
    <t>17</t>
  </si>
  <si>
    <t>15</t>
  </si>
  <si>
    <t>16</t>
  </si>
  <si>
    <t>18</t>
  </si>
  <si>
    <t>19</t>
  </si>
  <si>
    <t>20</t>
  </si>
  <si>
    <t>22</t>
  </si>
  <si>
    <t>24</t>
  </si>
  <si>
    <t>23</t>
  </si>
  <si>
    <t>1</t>
  </si>
  <si>
    <t>26</t>
  </si>
  <si>
    <t>21</t>
  </si>
  <si>
    <t>25</t>
  </si>
  <si>
    <t>17 / 2</t>
  </si>
  <si>
    <t>4 / 1</t>
  </si>
  <si>
    <t>тест</t>
  </si>
  <si>
    <t>ЛР</t>
  </si>
  <si>
    <t>Варианты: N+3, N - номер компьютера</t>
  </si>
  <si>
    <t>Амбражук А.С.</t>
  </si>
  <si>
    <t>Арльт А.В.</t>
  </si>
  <si>
    <t>Ахмедов Р.А.</t>
  </si>
  <si>
    <t>Базыкин Д.А.</t>
  </si>
  <si>
    <t>Бакунов А.А.</t>
  </si>
  <si>
    <t>Бобрик В.Ю.</t>
  </si>
  <si>
    <t>Букша П.А.</t>
  </si>
  <si>
    <t>Бэчко В.М.</t>
  </si>
  <si>
    <t>Вашкевич И.Л.</t>
  </si>
  <si>
    <t>Гербедь А.Р.</t>
  </si>
  <si>
    <t>Гойдь В.В.</t>
  </si>
  <si>
    <t>Гордейчик А.В.</t>
  </si>
  <si>
    <t>Демидович Е.А.</t>
  </si>
  <si>
    <t>Жегздрин О.А.</t>
  </si>
  <si>
    <t>Жуковский В.В.</t>
  </si>
  <si>
    <t>Т3, ЛР3</t>
  </si>
  <si>
    <t>Т3</t>
  </si>
  <si>
    <t>50ппа-1</t>
  </si>
  <si>
    <t>Тест, ПР10</t>
  </si>
  <si>
    <t>Т4</t>
  </si>
  <si>
    <t>Т7, ЛР7</t>
  </si>
  <si>
    <t>P1</t>
  </si>
  <si>
    <t>.</t>
  </si>
  <si>
    <t>ЛР(1), 2</t>
  </si>
  <si>
    <t>ЛР2.4,6</t>
  </si>
  <si>
    <t>Т7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</si>
</sst>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  <numFmt numFmtId="187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0" fontId="2" fillId="20" borderId="14" xfId="0" applyFont="1" applyFill="1" applyBorder="1" applyAlignment="1">
      <alignment horizontal="center" vertical="center"/>
    </xf>
    <xf numFmtId="1" fontId="2" fillId="20" borderId="15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1" fontId="2" fillId="20" borderId="21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/>
    </xf>
    <xf numFmtId="9" fontId="2" fillId="20" borderId="13" xfId="0" applyNumberFormat="1" applyFont="1" applyFill="1" applyBorder="1" applyAlignment="1">
      <alignment horizontal="center"/>
    </xf>
    <xf numFmtId="0" fontId="2" fillId="20" borderId="2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20" borderId="23" xfId="0" applyFont="1" applyFill="1" applyBorder="1" applyAlignment="1">
      <alignment horizontal="center"/>
    </xf>
    <xf numFmtId="0" fontId="2" fillId="20" borderId="24" xfId="0" applyFont="1" applyFill="1" applyBorder="1" applyAlignment="1">
      <alignment/>
    </xf>
    <xf numFmtId="2" fontId="2" fillId="20" borderId="25" xfId="0" applyNumberFormat="1" applyFont="1" applyFill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183" fontId="0" fillId="0" borderId="31" xfId="0" applyNumberFormat="1" applyBorder="1" applyAlignment="1">
      <alignment horizontal="center"/>
    </xf>
    <xf numFmtId="2" fontId="0" fillId="20" borderId="32" xfId="0" applyNumberFormat="1" applyFill="1" applyBorder="1" applyAlignment="1">
      <alignment/>
    </xf>
    <xf numFmtId="10" fontId="2" fillId="20" borderId="13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2" fontId="0" fillId="20" borderId="13" xfId="0" applyNumberFormat="1" applyFill="1" applyBorder="1" applyAlignment="1">
      <alignment/>
    </xf>
    <xf numFmtId="0" fontId="0" fillId="20" borderId="35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83" fontId="0" fillId="0" borderId="39" xfId="0" applyNumberFormat="1" applyBorder="1" applyAlignment="1">
      <alignment horizontal="center"/>
    </xf>
    <xf numFmtId="2" fontId="2" fillId="20" borderId="40" xfId="0" applyNumberFormat="1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183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2" fillId="20" borderId="45" xfId="0" applyNumberFormat="1" applyFont="1" applyFill="1" applyBorder="1" applyAlignment="1">
      <alignment horizontal="center"/>
    </xf>
    <xf numFmtId="0" fontId="0" fillId="20" borderId="46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47" xfId="0" applyFill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0" fillId="20" borderId="24" xfId="0" applyNumberFormat="1" applyFill="1" applyBorder="1" applyAlignment="1">
      <alignment horizontal="center"/>
    </xf>
    <xf numFmtId="0" fontId="0" fillId="0" borderId="49" xfId="0" applyBorder="1" applyAlignment="1">
      <alignment horizontal="center"/>
    </xf>
    <xf numFmtId="2" fontId="2" fillId="20" borderId="37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83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Border="1" applyAlignment="1">
      <alignment/>
    </xf>
    <xf numFmtId="1" fontId="2" fillId="20" borderId="5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2" fontId="2" fillId="0" borderId="15" xfId="0" applyNumberFormat="1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0" fillId="0" borderId="52" xfId="0" applyBorder="1" applyAlignment="1">
      <alignment horizontal="left"/>
    </xf>
    <xf numFmtId="9" fontId="2" fillId="0" borderId="27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2" fontId="2" fillId="0" borderId="47" xfId="0" applyNumberFormat="1" applyFont="1" applyBorder="1" applyAlignment="1">
      <alignment horizontal="center"/>
    </xf>
    <xf numFmtId="9" fontId="0" fillId="0" borderId="54" xfId="0" applyNumberFormat="1" applyBorder="1" applyAlignment="1">
      <alignment horizontal="center"/>
    </xf>
    <xf numFmtId="9" fontId="2" fillId="0" borderId="55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14" xfId="0" applyBorder="1" applyAlignment="1">
      <alignment/>
    </xf>
    <xf numFmtId="0" fontId="0" fillId="0" borderId="56" xfId="0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49" fontId="0" fillId="20" borderId="38" xfId="0" applyNumberFormat="1" applyFill="1" applyBorder="1" applyAlignment="1">
      <alignment horizontal="center"/>
    </xf>
    <xf numFmtId="49" fontId="0" fillId="20" borderId="57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2" xfId="0" applyFont="1" applyBorder="1" applyAlignment="1">
      <alignment horizontal="center"/>
    </xf>
    <xf numFmtId="1" fontId="2" fillId="20" borderId="47" xfId="0" applyNumberFormat="1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2" fontId="2" fillId="20" borderId="31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2" fillId="20" borderId="17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2" fontId="0" fillId="20" borderId="56" xfId="0" applyNumberFormat="1" applyFill="1" applyBorder="1" applyAlignment="1">
      <alignment/>
    </xf>
    <xf numFmtId="49" fontId="0" fillId="20" borderId="23" xfId="0" applyNumberForma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2" fontId="2" fillId="20" borderId="59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49" fontId="2" fillId="20" borderId="23" xfId="0" applyNumberFormat="1" applyFont="1" applyFill="1" applyBorder="1" applyAlignment="1">
      <alignment/>
    </xf>
    <xf numFmtId="49" fontId="2" fillId="20" borderId="24" xfId="0" applyNumberFormat="1" applyFont="1" applyFill="1" applyBorder="1" applyAlignment="1">
      <alignment/>
    </xf>
    <xf numFmtId="49" fontId="2" fillId="2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56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2" fillId="20" borderId="22" xfId="0" applyNumberFormat="1" applyFont="1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/>
    </xf>
    <xf numFmtId="2" fontId="2" fillId="20" borderId="62" xfId="0" applyNumberFormat="1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0" fillId="20" borderId="35" xfId="0" applyFill="1" applyBorder="1" applyAlignment="1">
      <alignment horizontal="center" vertical="center"/>
    </xf>
    <xf numFmtId="183" fontId="0" fillId="0" borderId="51" xfId="0" applyNumberFormat="1" applyBorder="1" applyAlignment="1">
      <alignment horizontal="center"/>
    </xf>
    <xf numFmtId="183" fontId="0" fillId="0" borderId="64" xfId="0" applyNumberFormat="1" applyBorder="1" applyAlignment="1">
      <alignment horizontal="center"/>
    </xf>
    <xf numFmtId="183" fontId="0" fillId="0" borderId="50" xfId="0" applyNumberFormat="1" applyBorder="1" applyAlignment="1">
      <alignment horizontal="center"/>
    </xf>
    <xf numFmtId="183" fontId="0" fillId="0" borderId="65" xfId="0" applyNumberForma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2" fontId="2" fillId="20" borderId="60" xfId="0" applyNumberFormat="1" applyFont="1" applyFill="1" applyBorder="1" applyAlignment="1">
      <alignment horizontal="center"/>
    </xf>
    <xf numFmtId="2" fontId="2" fillId="20" borderId="41" xfId="0" applyNumberFormat="1" applyFont="1" applyFill="1" applyBorder="1" applyAlignment="1">
      <alignment horizontal="center"/>
    </xf>
    <xf numFmtId="0" fontId="0" fillId="20" borderId="39" xfId="0" applyFill="1" applyBorder="1" applyAlignment="1">
      <alignment horizontal="center"/>
    </xf>
    <xf numFmtId="0" fontId="2" fillId="20" borderId="24" xfId="0" applyFont="1" applyFill="1" applyBorder="1" applyAlignment="1">
      <alignment/>
    </xf>
    <xf numFmtId="0" fontId="2" fillId="20" borderId="31" xfId="0" applyFont="1" applyFill="1" applyBorder="1" applyAlignment="1">
      <alignment horizontal="center" vertical="center"/>
    </xf>
    <xf numFmtId="1" fontId="2" fillId="20" borderId="42" xfId="0" applyNumberFormat="1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2" fillId="3" borderId="13" xfId="0" applyFont="1" applyFill="1" applyBorder="1" applyAlignment="1">
      <alignment/>
    </xf>
    <xf numFmtId="0" fontId="0" fillId="0" borderId="25" xfId="0" applyBorder="1" applyAlignment="1">
      <alignment horizontal="center"/>
    </xf>
    <xf numFmtId="2" fontId="2" fillId="20" borderId="16" xfId="0" applyNumberFormat="1" applyFont="1" applyFill="1" applyBorder="1" applyAlignment="1">
      <alignment horizontal="center"/>
    </xf>
    <xf numFmtId="2" fontId="2" fillId="20" borderId="55" xfId="0" applyNumberFormat="1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0" fillId="0" borderId="68" xfId="0" applyNumberFormat="1" applyBorder="1" applyAlignment="1">
      <alignment horizontal="center"/>
    </xf>
    <xf numFmtId="2" fontId="2" fillId="20" borderId="18" xfId="0" applyNumberFormat="1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20" borderId="59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49" fontId="0" fillId="20" borderId="60" xfId="0" applyNumberFormat="1" applyFill="1" applyBorder="1" applyAlignment="1">
      <alignment horizontal="center" vertical="center"/>
    </xf>
    <xf numFmtId="0" fontId="2" fillId="20" borderId="6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9" fontId="2" fillId="20" borderId="32" xfId="0" applyNumberFormat="1" applyFont="1" applyFill="1" applyBorder="1" applyAlignment="1">
      <alignment horizontal="center"/>
    </xf>
    <xf numFmtId="0" fontId="2" fillId="20" borderId="3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1" fontId="2" fillId="20" borderId="31" xfId="0" applyNumberFormat="1" applyFont="1" applyFill="1" applyBorder="1" applyAlignment="1">
      <alignment horizontal="center" vertical="center"/>
    </xf>
    <xf numFmtId="1" fontId="2" fillId="20" borderId="32" xfId="0" applyNumberFormat="1" applyFont="1" applyFill="1" applyBorder="1" applyAlignment="1">
      <alignment horizontal="center"/>
    </xf>
    <xf numFmtId="1" fontId="2" fillId="20" borderId="24" xfId="0" applyNumberFormat="1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ont="1" applyBorder="1" applyAlignment="1">
      <alignment horizontal="center"/>
    </xf>
    <xf numFmtId="183" fontId="0" fillId="0" borderId="35" xfId="0" applyNumberFormat="1" applyBorder="1" applyAlignment="1">
      <alignment horizontal="center"/>
    </xf>
    <xf numFmtId="0" fontId="2" fillId="20" borderId="42" xfId="0" applyFont="1" applyFill="1" applyBorder="1" applyAlignment="1">
      <alignment horizontal="center" vertical="center"/>
    </xf>
    <xf numFmtId="2" fontId="2" fillId="20" borderId="63" xfId="0" applyNumberFormat="1" applyFont="1" applyFill="1" applyBorder="1" applyAlignment="1">
      <alignment horizontal="center"/>
    </xf>
    <xf numFmtId="2" fontId="2" fillId="20" borderId="47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56" xfId="0" applyFont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20" borderId="14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83" fontId="0" fillId="0" borderId="69" xfId="0" applyNumberForma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0" fontId="0" fillId="0" borderId="10" xfId="0" applyNumberFormat="1" applyBorder="1" applyAlignment="1">
      <alignment/>
    </xf>
    <xf numFmtId="0" fontId="2" fillId="20" borderId="10" xfId="0" applyFont="1" applyFill="1" applyBorder="1" applyAlignment="1">
      <alignment/>
    </xf>
    <xf numFmtId="0" fontId="0" fillId="0" borderId="57" xfId="0" applyFont="1" applyBorder="1" applyAlignment="1">
      <alignment horizontal="center"/>
    </xf>
    <xf numFmtId="2" fontId="2" fillId="20" borderId="54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20" borderId="51" xfId="0" applyFill="1" applyBorder="1" applyAlignment="1">
      <alignment horizontal="center" vertical="center"/>
    </xf>
    <xf numFmtId="0" fontId="2" fillId="20" borderId="63" xfId="0" applyFont="1" applyFill="1" applyBorder="1" applyAlignment="1">
      <alignment horizontal="center"/>
    </xf>
    <xf numFmtId="0" fontId="2" fillId="20" borderId="35" xfId="0" applyFont="1" applyFill="1" applyBorder="1" applyAlignment="1">
      <alignment/>
    </xf>
    <xf numFmtId="0" fontId="0" fillId="0" borderId="70" xfId="0" applyFont="1" applyBorder="1" applyAlignment="1">
      <alignment horizontal="center"/>
    </xf>
    <xf numFmtId="2" fontId="2" fillId="20" borderId="42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71" xfId="0" applyFont="1" applyFill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9" fontId="0" fillId="20" borderId="29" xfId="0" applyNumberFormat="1" applyFill="1" applyBorder="1" applyAlignment="1">
      <alignment horizontal="center"/>
    </xf>
    <xf numFmtId="183" fontId="0" fillId="0" borderId="75" xfId="0" applyNumberForma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0" fillId="0" borderId="74" xfId="0" applyBorder="1" applyAlignment="1">
      <alignment horizontal="center"/>
    </xf>
    <xf numFmtId="2" fontId="2" fillId="20" borderId="73" xfId="0" applyNumberFormat="1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2" fontId="2" fillId="20" borderId="76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20" borderId="12" xfId="0" applyFont="1" applyFill="1" applyBorder="1" applyAlignment="1">
      <alignment/>
    </xf>
    <xf numFmtId="0" fontId="2" fillId="20" borderId="31" xfId="0" applyFont="1" applyFill="1" applyBorder="1" applyAlignment="1">
      <alignment/>
    </xf>
    <xf numFmtId="0" fontId="0" fillId="0" borderId="72" xfId="0" applyBorder="1" applyAlignment="1">
      <alignment horizontal="center"/>
    </xf>
    <xf numFmtId="2" fontId="2" fillId="20" borderId="7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2" fillId="0" borderId="7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59" xfId="0" applyBorder="1" applyAlignment="1">
      <alignment horizontal="right"/>
    </xf>
    <xf numFmtId="9" fontId="0" fillId="0" borderId="47" xfId="0" applyNumberFormat="1" applyBorder="1" applyAlignment="1">
      <alignment horizontal="center"/>
    </xf>
    <xf numFmtId="9" fontId="2" fillId="0" borderId="6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59" xfId="0" applyBorder="1" applyAlignment="1">
      <alignment/>
    </xf>
    <xf numFmtId="183" fontId="2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2" fillId="20" borderId="38" xfId="0" applyNumberFormat="1" applyFont="1" applyFill="1" applyBorder="1" applyAlignment="1">
      <alignment horizontal="center"/>
    </xf>
    <xf numFmtId="49" fontId="0" fillId="20" borderId="60" xfId="0" applyNumberForma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0" xfId="0" applyBorder="1" applyAlignment="1">
      <alignment horizontal="center"/>
    </xf>
    <xf numFmtId="1" fontId="2" fillId="20" borderId="57" xfId="0" applyNumberFormat="1" applyFont="1" applyFill="1" applyBorder="1" applyAlignment="1">
      <alignment horizontal="center"/>
    </xf>
    <xf numFmtId="0" fontId="0" fillId="20" borderId="11" xfId="0" applyFill="1" applyBorder="1" applyAlignment="1">
      <alignment/>
    </xf>
    <xf numFmtId="0" fontId="0" fillId="20" borderId="22" xfId="0" applyFill="1" applyBorder="1" applyAlignment="1">
      <alignment/>
    </xf>
    <xf numFmtId="49" fontId="0" fillId="20" borderId="78" xfId="0" applyNumberForma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66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10" fontId="2" fillId="20" borderId="4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24" borderId="7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2" fillId="20" borderId="61" xfId="0" applyNumberFormat="1" applyFont="1" applyFill="1" applyBorder="1" applyAlignment="1">
      <alignment horizontal="center"/>
    </xf>
    <xf numFmtId="2" fontId="2" fillId="20" borderId="79" xfId="0" applyNumberFormat="1" applyFont="1" applyFill="1" applyBorder="1" applyAlignment="1">
      <alignment horizontal="center"/>
    </xf>
    <xf numFmtId="2" fontId="2" fillId="20" borderId="80" xfId="0" applyNumberFormat="1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36" xfId="0" applyFont="1" applyFill="1" applyBorder="1" applyAlignment="1">
      <alignment horizontal="right"/>
    </xf>
    <xf numFmtId="183" fontId="0" fillId="0" borderId="11" xfId="0" applyNumberFormat="1" applyBorder="1" applyAlignment="1">
      <alignment horizontal="center"/>
    </xf>
    <xf numFmtId="0" fontId="2" fillId="20" borderId="79" xfId="0" applyFont="1" applyFill="1" applyBorder="1" applyAlignment="1">
      <alignment horizontal="center"/>
    </xf>
    <xf numFmtId="2" fontId="2" fillId="20" borderId="53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24" borderId="4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2" fontId="2" fillId="20" borderId="36" xfId="0" applyNumberFormat="1" applyFont="1" applyFill="1" applyBorder="1" applyAlignment="1">
      <alignment horizontal="center"/>
    </xf>
    <xf numFmtId="1" fontId="2" fillId="24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" fillId="20" borderId="63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2" fillId="20" borderId="49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68" xfId="0" applyFont="1" applyFill="1" applyBorder="1" applyAlignment="1">
      <alignment horizontal="center"/>
    </xf>
    <xf numFmtId="0" fontId="2" fillId="20" borderId="7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0" borderId="24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80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right"/>
    </xf>
    <xf numFmtId="0" fontId="2" fillId="20" borderId="37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2" fillId="20" borderId="81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20" borderId="38" xfId="0" applyFont="1" applyFill="1" applyBorder="1" applyAlignment="1">
      <alignment horizontal="center"/>
    </xf>
    <xf numFmtId="0" fontId="2" fillId="20" borderId="36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59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37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0" borderId="7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9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chartsheet" Target="chartsheets/sheet4.xml" /><Relationship Id="rId18" Type="http://schemas.openxmlformats.org/officeDocument/2006/relationships/chartsheet" Target="chartsheets/sheet5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3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25"/>
          <c:w val="0.970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'29в_ПМС'!$AA$32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'29в_ПМС'!$C$3:$C$30</c:f>
              <c:strCache/>
            </c:strRef>
          </c:cat>
          <c:val>
            <c:numRef>
              <c:f>'29в_ПМС'!$Z$3:$Z$30</c:f>
              <c:numCache/>
            </c:numRef>
          </c:val>
        </c:ser>
        <c:axId val="21081592"/>
        <c:axId val="55516601"/>
      </c:barChart>
      <c:catAx>
        <c:axId val="210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16601"/>
        <c:crosses val="autoZero"/>
        <c:auto val="1"/>
        <c:lblOffset val="100"/>
        <c:tickLblSkip val="1"/>
        <c:noMultiLvlLbl val="0"/>
      </c:catAx>
      <c:valAx>
        <c:axId val="5551660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1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"/>
          <c:w val="0.979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'216т-2_ИТ'!$N$19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'216т-2_ИТ'!$C$3:$C$17</c:f>
              <c:strCache/>
            </c:strRef>
          </c:cat>
          <c:val>
            <c:numRef>
              <c:f>'216т-2_ИТ'!$M$3:$M$17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5065938"/>
        <c:axId val="47157987"/>
      </c:barChart>
      <c:catAx>
        <c:axId val="35065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57987"/>
        <c:crosses val="autoZero"/>
        <c:auto val="1"/>
        <c:lblOffset val="100"/>
        <c:tickLblSkip val="1"/>
        <c:noMultiLvlLbl val="0"/>
      </c:catAx>
      <c:valAx>
        <c:axId val="4715798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65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9"/>
          <c:w val="0.978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'220ту-1_ИТ'!$M$18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'220ту-1_ИТ'!$C$3:$C$16</c:f>
              <c:strCache/>
            </c:strRef>
          </c:cat>
          <c:val>
            <c:numRef>
              <c:f>'220ту-1_ИТ'!$L$3:$L$16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1768700"/>
        <c:axId val="61700573"/>
      </c:barChart>
      <c:catAx>
        <c:axId val="2176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0573"/>
        <c:crosses val="autoZero"/>
        <c:auto val="1"/>
        <c:lblOffset val="100"/>
        <c:tickLblSkip val="1"/>
        <c:noMultiLvlLbl val="0"/>
      </c:catAx>
      <c:valAx>
        <c:axId val="6170057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68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4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9"/>
          <c:w val="0.9827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'223ту-2_ИТ'!$S$17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'223ту-2_ИТ'!$C$3:$C$15</c:f>
              <c:strCache/>
            </c:strRef>
          </c:cat>
          <c:val>
            <c:numRef>
              <c:f>'223ту-2_ИТ'!$R$3:$R$15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8434246"/>
        <c:axId val="31690487"/>
      </c:barChart>
      <c:catAx>
        <c:axId val="1843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90487"/>
        <c:crosses val="autoZero"/>
        <c:auto val="1"/>
        <c:lblOffset val="100"/>
        <c:tickLblSkip val="1"/>
        <c:noMultiLvlLbl val="0"/>
      </c:catAx>
      <c:valAx>
        <c:axId val="3169048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34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675"/>
          <c:w val="0.98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Отчет!$D$44:$H$55</c:f>
              <c:multiLvlStrCache>
                <c:ptCount val="12"/>
                <c:lvl>
                  <c:pt idx="0">
                    <c:v>Ващило Сергей</c:v>
                  </c:pt>
                  <c:pt idx="1">
                    <c:v>Дядюк П.М.</c:v>
                  </c:pt>
                  <c:pt idx="2">
                    <c:v>Гресь Артем</c:v>
                  </c:pt>
                  <c:pt idx="3">
                    <c:v>Зверко Евгений</c:v>
                  </c:pt>
                  <c:pt idx="4">
                    <c:v>Кожухайло Кирилл</c:v>
                  </c:pt>
                  <c:pt idx="5">
                    <c:v>Гребенщикова Юлия</c:v>
                  </c:pt>
                  <c:pt idx="6">
                    <c:v>Козловский Виталий</c:v>
                  </c:pt>
                  <c:pt idx="7">
                    <c:v>Гребенщикова Юлия</c:v>
                  </c:pt>
                  <c:pt idx="8">
                    <c:v>Симонович Эдвин</c:v>
                  </c:pt>
                  <c:pt idx="9">
                    <c:v>Русакевич Александр</c:v>
                  </c:pt>
                  <c:pt idx="10">
                    <c:v>Мороз Илья</c:v>
                  </c:pt>
                  <c:pt idx="11">
                    <c:v>Болынский Дмитрий</c:v>
                  </c:pt>
                </c:lvl>
                <c:lvl>
                  <c:pt idx="0">
                    <c:v>29в ПМС</c:v>
                  </c:pt>
                  <c:pt idx="1">
                    <c:v>29в-1 САПР</c:v>
                  </c:pt>
                  <c:pt idx="2">
                    <c:v>49ппа-1 САПР</c:v>
                  </c:pt>
                  <c:pt idx="3">
                    <c:v>50ппа-2 ИТ</c:v>
                  </c:pt>
                  <c:pt idx="4">
                    <c:v>50ппа-2 Прогр.</c:v>
                  </c:pt>
                  <c:pt idx="5">
                    <c:v>53ппу-1 ИТ</c:v>
                  </c:pt>
                  <c:pt idx="6">
                    <c:v>53ппу-1 Прогр.</c:v>
                  </c:pt>
                  <c:pt idx="7">
                    <c:v>53ппу-1 САПР</c:v>
                  </c:pt>
                  <c:pt idx="8">
                    <c:v>223ту-2 ИТ</c:v>
                  </c:pt>
                  <c:pt idx="9">
                    <c:v>215т-2 ИТ</c:v>
                  </c:pt>
                  <c:pt idx="10">
                    <c:v>216т-2 ИТ</c:v>
                  </c:pt>
                  <c:pt idx="11">
                    <c:v>220ту-1 ИТ</c:v>
                  </c:pt>
                </c:lvl>
              </c:multiLvlStrCache>
            </c:multiLvlStrRef>
          </c:cat>
          <c:val>
            <c:numRef>
              <c:f>Отчет!$C$44:$C$55</c:f>
              <c:numCache>
                <c:ptCount val="12"/>
                <c:pt idx="0">
                  <c:v>8.727272727272727</c:v>
                </c:pt>
                <c:pt idx="1">
                  <c:v>8.857142857142858</c:v>
                </c:pt>
                <c:pt idx="2">
                  <c:v>8.9</c:v>
                </c:pt>
                <c:pt idx="3">
                  <c:v>7.375</c:v>
                </c:pt>
                <c:pt idx="4">
                  <c:v>8.25</c:v>
                </c:pt>
                <c:pt idx="5">
                  <c:v>9</c:v>
                </c:pt>
                <c:pt idx="6">
                  <c:v>9.444444444444445</c:v>
                </c:pt>
                <c:pt idx="7">
                  <c:v>9.636363636363637</c:v>
                </c:pt>
                <c:pt idx="8">
                  <c:v>8</c:v>
                </c:pt>
                <c:pt idx="9">
                  <c:v>9.571428571428571</c:v>
                </c:pt>
                <c:pt idx="10">
                  <c:v>8</c:v>
                </c:pt>
                <c:pt idx="11">
                  <c:v>7.857142857142857</c:v>
                </c:pt>
              </c:numCache>
            </c:numRef>
          </c:val>
        </c:ser>
        <c:axId val="16778928"/>
        <c:axId val="16792625"/>
      </c:barChart>
      <c:catAx>
        <c:axId val="1677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92625"/>
        <c:crosses val="autoZero"/>
        <c:auto val="1"/>
        <c:lblOffset val="100"/>
        <c:tickLblSkip val="1"/>
        <c:noMultiLvlLbl val="0"/>
      </c:catAx>
      <c:valAx>
        <c:axId val="1679262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7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3"/>
          <c:w val="0.979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Отчет!$K$44:$N$55</c:f>
              <c:multiLvlStrCache>
                <c:ptCount val="12"/>
                <c:lvl>
                  <c:pt idx="0">
                    <c:v>Зубрицкий Евгений</c:v>
                  </c:pt>
                  <c:pt idx="1">
                    <c:v>Абрамчук Ярослав</c:v>
                  </c:pt>
                  <c:pt idx="2">
                    <c:v>Дутко Денис</c:v>
                  </c:pt>
                  <c:pt idx="3">
                    <c:v>Кулевич Артем</c:v>
                  </c:pt>
                  <c:pt idx="4">
                    <c:v>Слесар Дмитрий</c:v>
                  </c:pt>
                  <c:pt idx="5">
                    <c:v>Клебан Владислав</c:v>
                  </c:pt>
                  <c:pt idx="6">
                    <c:v>Высоцкий Максим</c:v>
                  </c:pt>
                  <c:pt idx="7">
                    <c:v>Лайбис Илья</c:v>
                  </c:pt>
                  <c:pt idx="8">
                    <c:v>Шельпяков Кирилл</c:v>
                  </c:pt>
                  <c:pt idx="9">
                    <c:v>Савко Алексей</c:v>
                  </c:pt>
                  <c:pt idx="10">
                    <c:v>Шавель Денис</c:v>
                  </c:pt>
                  <c:pt idx="11">
                    <c:v>Волох Кирилл</c:v>
                  </c:pt>
                </c:lvl>
                <c:lvl>
                  <c:pt idx="0">
                    <c:v>29в ПМС</c:v>
                  </c:pt>
                  <c:pt idx="1">
                    <c:v>29в-1 САПР</c:v>
                  </c:pt>
                  <c:pt idx="2">
                    <c:v>49ппа-1 САПР</c:v>
                  </c:pt>
                  <c:pt idx="3">
                    <c:v>50ппа-2 ИТ</c:v>
                  </c:pt>
                  <c:pt idx="4">
                    <c:v>50ппа-2 Прогр.</c:v>
                  </c:pt>
                  <c:pt idx="5">
                    <c:v>53ппу-1 ИТ</c:v>
                  </c:pt>
                  <c:pt idx="6">
                    <c:v>53ппу-1 Прогр.</c:v>
                  </c:pt>
                  <c:pt idx="7">
                    <c:v>53ппу-1 САПР</c:v>
                  </c:pt>
                  <c:pt idx="8">
                    <c:v>223ту-2 ИТ</c:v>
                  </c:pt>
                  <c:pt idx="9">
                    <c:v>215т-2 ИТ</c:v>
                  </c:pt>
                  <c:pt idx="10">
                    <c:v>216т-2 ИТ</c:v>
                  </c:pt>
                  <c:pt idx="11">
                    <c:v>220ту-1 ИТ</c:v>
                  </c:pt>
                </c:lvl>
              </c:multiLvlStrCache>
            </c:multiLvlStrRef>
          </c:cat>
          <c:val>
            <c:numRef>
              <c:f>Отчет!$J$44:$J$55</c:f>
              <c:numCache>
                <c:ptCount val="12"/>
                <c:pt idx="0">
                  <c:v>5.909090909090909</c:v>
                </c:pt>
                <c:pt idx="1">
                  <c:v>6</c:v>
                </c:pt>
                <c:pt idx="2">
                  <c:v>4.75</c:v>
                </c:pt>
                <c:pt idx="3">
                  <c:v>4.75</c:v>
                </c:pt>
                <c:pt idx="4">
                  <c:v>4.846153846153846</c:v>
                </c:pt>
                <c:pt idx="5">
                  <c:v>4.5</c:v>
                </c:pt>
                <c:pt idx="6">
                  <c:v>4.5</c:v>
                </c:pt>
                <c:pt idx="7">
                  <c:v>3.8333333333333335</c:v>
                </c:pt>
                <c:pt idx="8">
                  <c:v>4.583333333333333</c:v>
                </c:pt>
                <c:pt idx="9">
                  <c:v>4.857142857142857</c:v>
                </c:pt>
                <c:pt idx="10">
                  <c:v>6</c:v>
                </c:pt>
                <c:pt idx="11">
                  <c:v>5.857142857142857</c:v>
                </c:pt>
              </c:numCache>
            </c:numRef>
          </c:val>
        </c:ser>
        <c:axId val="16915898"/>
        <c:axId val="18025355"/>
      </c:barChart>
      <c:catAx>
        <c:axId val="1691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5355"/>
        <c:crosses val="autoZero"/>
        <c:auto val="1"/>
        <c:lblOffset val="100"/>
        <c:tickLblSkip val="1"/>
        <c:noMultiLvlLbl val="0"/>
      </c:catAx>
      <c:valAx>
        <c:axId val="1802535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5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95"/>
          <c:w val="0.987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(Отчет!$A$13,Отчет!$A$16,Отчет!$A$18,Отчет!$A$20,Отчет!$A$22,Отчет!$A$24,Отчет!$A$26,Отчет!$A$28,Отчет!$A$30,Отчет!$A$32,Отчет!$A$34,Отчет!$A$36)</c:f>
              <c:strCache>
                <c:ptCount val="12"/>
                <c:pt idx="0">
                  <c:v>29в ПМС</c:v>
                </c:pt>
                <c:pt idx="1">
                  <c:v>29в-1 САПР</c:v>
                </c:pt>
                <c:pt idx="2">
                  <c:v>49ппа-1 САПР</c:v>
                </c:pt>
                <c:pt idx="3">
                  <c:v>50ппа-2 ИТ</c:v>
                </c:pt>
                <c:pt idx="4">
                  <c:v>50ппа-2 Прогр.</c:v>
                </c:pt>
                <c:pt idx="5">
                  <c:v>53ппу-1 ИТ</c:v>
                </c:pt>
                <c:pt idx="6">
                  <c:v>53ппу-1 Прогр.</c:v>
                </c:pt>
                <c:pt idx="7">
                  <c:v>53ппу-1 САПР</c:v>
                </c:pt>
                <c:pt idx="8">
                  <c:v>223ту-2 ИТ</c:v>
                </c:pt>
                <c:pt idx="9">
                  <c:v>215т-2 ИТ</c:v>
                </c:pt>
                <c:pt idx="10">
                  <c:v>216т-2 ИТ</c:v>
                </c:pt>
                <c:pt idx="11">
                  <c:v>220ту-1 ИТ</c:v>
                </c:pt>
              </c:strCache>
            </c:strRef>
          </c:cat>
          <c:val>
            <c:numRef>
              <c:f>(Отчет!$O$15,Отчет!$O$17,Отчет!$O$19,Отчет!$O$21,Отчет!$O$23,Отчет!$O$25,Отчет!$O$27,Отчет!$O$29,Отчет!$O$31,Отчет!$O$33,Отчет!$O$35,Отчет!$O$37)</c:f>
              <c:numCache>
                <c:ptCount val="12"/>
                <c:pt idx="0">
                  <c:v>8.178571428571429</c:v>
                </c:pt>
                <c:pt idx="1">
                  <c:v>8.071428571428571</c:v>
                </c:pt>
                <c:pt idx="2">
                  <c:v>7.133333333333334</c:v>
                </c:pt>
                <c:pt idx="3">
                  <c:v>6</c:v>
                </c:pt>
                <c:pt idx="4">
                  <c:v>6.8</c:v>
                </c:pt>
                <c:pt idx="5">
                  <c:v>7.5</c:v>
                </c:pt>
                <c:pt idx="6">
                  <c:v>6.833333333333333</c:v>
                </c:pt>
                <c:pt idx="7">
                  <c:v>6.916666666666667</c:v>
                </c:pt>
                <c:pt idx="8">
                  <c:v>7.3076923076923075</c:v>
                </c:pt>
                <c:pt idx="9">
                  <c:v>7.857142857142857</c:v>
                </c:pt>
                <c:pt idx="10">
                  <c:v>7.466666666666667</c:v>
                </c:pt>
                <c:pt idx="11">
                  <c:v>7.285714285714286</c:v>
                </c:pt>
              </c:numCache>
            </c:numRef>
          </c:val>
        </c:ser>
        <c:axId val="28010468"/>
        <c:axId val="50767621"/>
      </c:barChart>
      <c:catAx>
        <c:axId val="2801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7621"/>
        <c:crosses val="autoZero"/>
        <c:auto val="1"/>
        <c:lblOffset val="100"/>
        <c:tickLblSkip val="1"/>
        <c:noMultiLvlLbl val="0"/>
      </c:catAx>
      <c:valAx>
        <c:axId val="50767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0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75"/>
          <c:w val="0.977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(Отчет!$A$13,Отчет!$A$16,Отчет!$A$18,Отчет!$A$20,Отчет!$A$22,Отчет!$A$24,Отчет!$A$26,Отчет!$A$28,Отчет!$A$30,Отчет!$A$32,Отчет!$A$34,Отчет!$A$36)</c:f>
              <c:strCache>
                <c:ptCount val="12"/>
                <c:pt idx="0">
                  <c:v>29в ПМС</c:v>
                </c:pt>
                <c:pt idx="1">
                  <c:v>29в-1 САПР</c:v>
                </c:pt>
                <c:pt idx="2">
                  <c:v>49ппа-1 САПР</c:v>
                </c:pt>
                <c:pt idx="3">
                  <c:v>50ппа-2 ИТ</c:v>
                </c:pt>
                <c:pt idx="4">
                  <c:v>50ппа-2 Прогр.</c:v>
                </c:pt>
                <c:pt idx="5">
                  <c:v>53ппу-1 ИТ</c:v>
                </c:pt>
                <c:pt idx="6">
                  <c:v>53ппу-1 Прогр.</c:v>
                </c:pt>
                <c:pt idx="7">
                  <c:v>53ппу-1 САПР</c:v>
                </c:pt>
                <c:pt idx="8">
                  <c:v>223ту-2 ИТ</c:v>
                </c:pt>
                <c:pt idx="9">
                  <c:v>215т-2 ИТ</c:v>
                </c:pt>
                <c:pt idx="10">
                  <c:v>216т-2 ИТ</c:v>
                </c:pt>
                <c:pt idx="11">
                  <c:v>220ту-1 ИТ</c:v>
                </c:pt>
              </c:strCache>
            </c:strRef>
          </c:cat>
          <c:val>
            <c:numRef>
              <c:f>(Отчет!$Q$15,Отчет!$Q$17,Отчет!$Q$19,Отчет!$Q$21,Отчет!$Q$23,Отчет!$Q$25,Отчет!$Q$27,Отчет!$Q$29,Отчет!$Q$31,Отчет!$Q$33,Отчет!$Q$35,Отчет!$Q$37)</c:f>
              <c:numCache>
                <c:ptCount val="12"/>
                <c:pt idx="0">
                  <c:v>0.9285714285714286</c:v>
                </c:pt>
                <c:pt idx="1">
                  <c:v>0.9642857142857143</c:v>
                </c:pt>
                <c:pt idx="2">
                  <c:v>0.6</c:v>
                </c:pt>
                <c:pt idx="3">
                  <c:v>0.4</c:v>
                </c:pt>
                <c:pt idx="4">
                  <c:v>0.6</c:v>
                </c:pt>
                <c:pt idx="5">
                  <c:v>0.75</c:v>
                </c:pt>
                <c:pt idx="6">
                  <c:v>0.5</c:v>
                </c:pt>
                <c:pt idx="7">
                  <c:v>0.6666666666666666</c:v>
                </c:pt>
                <c:pt idx="8">
                  <c:v>0.9230769230769231</c:v>
                </c:pt>
                <c:pt idx="9">
                  <c:v>0.7857142857142857</c:v>
                </c:pt>
                <c:pt idx="10">
                  <c:v>0.9333333333333333</c:v>
                </c:pt>
                <c:pt idx="11">
                  <c:v>0.8571428571428571</c:v>
                </c:pt>
              </c:numCache>
            </c:numRef>
          </c:val>
        </c:ser>
        <c:axId val="54255406"/>
        <c:axId val="18536607"/>
      </c:barChart>
      <c:catAx>
        <c:axId val="54255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6607"/>
        <c:crosses val="autoZero"/>
        <c:auto val="1"/>
        <c:lblOffset val="100"/>
        <c:tickLblSkip val="1"/>
        <c:noMultiLvlLbl val="0"/>
      </c:catAx>
      <c:valAx>
        <c:axId val="1853660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55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1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Отчет!$C$11:$N$11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Отчет!$C$38:$N$38</c:f>
              <c:numCache>
                <c:ptCount val="12"/>
                <c:pt idx="0">
                  <c:v>7</c:v>
                </c:pt>
                <c:pt idx="1">
                  <c:v>29</c:v>
                </c:pt>
                <c:pt idx="2">
                  <c:v>64</c:v>
                </c:pt>
                <c:pt idx="3">
                  <c:v>49</c:v>
                </c:pt>
                <c:pt idx="4">
                  <c:v>20</c:v>
                </c:pt>
                <c:pt idx="5">
                  <c:v>23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611736"/>
        <c:axId val="25070169"/>
      </c:barChart>
      <c:catAx>
        <c:axId val="3261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70169"/>
        <c:crosses val="autoZero"/>
        <c:auto val="1"/>
        <c:lblOffset val="100"/>
        <c:tickLblSkip val="1"/>
        <c:noMultiLvlLbl val="0"/>
      </c:catAx>
      <c:valAx>
        <c:axId val="25070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17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26425"/>
          <c:w val="0.4945"/>
          <c:h val="0.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Отчет!$A$60:$A$64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Отчет!$B$60:$B$64</c:f>
              <c:numCache>
                <c:ptCount val="5"/>
                <c:pt idx="0">
                  <c:v>36</c:v>
                </c:pt>
                <c:pt idx="1">
                  <c:v>113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25"/>
          <c:y val="0.15075"/>
          <c:w val="0.974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Среднее_по_семестрам!$A$45:$A$68</c:f>
              <c:strCache/>
            </c:strRef>
          </c:cat>
          <c:val>
            <c:numRef>
              <c:f>Среднее_по_семестрам!$B$45:$B$68</c:f>
              <c:numCache/>
            </c:numRef>
          </c:val>
        </c:ser>
        <c:axId val="24304930"/>
        <c:axId val="17417779"/>
      </c:barChart>
      <c:catAx>
        <c:axId val="24304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17779"/>
        <c:crosses val="autoZero"/>
        <c:auto val="1"/>
        <c:lblOffset val="100"/>
        <c:tickLblSkip val="1"/>
        <c:noMultiLvlLbl val="0"/>
      </c:catAx>
      <c:valAx>
        <c:axId val="17417779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04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9"/>
          <c:w val="0.97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'29в-1_САПР'!$R$32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'29в-1_САПР'!$C$3:$C$30</c:f>
              <c:strCache/>
            </c:strRef>
          </c:cat>
          <c:val>
            <c:numRef>
              <c:f>'29в-1_САПР'!$Q$3:$Q$30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9887362"/>
        <c:axId val="550803"/>
      </c:barChart>
      <c:catAx>
        <c:axId val="2988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803"/>
        <c:crosses val="autoZero"/>
        <c:auto val="1"/>
        <c:lblOffset val="100"/>
        <c:tickLblSkip val="1"/>
        <c:noMultiLvlLbl val="0"/>
      </c:catAx>
      <c:valAx>
        <c:axId val="55080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87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25"/>
          <c:y val="0.095"/>
          <c:w val="0.989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Среднее_по_семестрам!$A$45:$A$68</c:f>
              <c:strCache/>
            </c:strRef>
          </c:cat>
          <c:val>
            <c:numRef>
              <c:f>Среднее_по_семестрам!$C$45:$C$68</c:f>
              <c:numCache/>
            </c:numRef>
          </c:val>
        </c:ser>
        <c:axId val="22542284"/>
        <c:axId val="1553965"/>
      </c:barChart>
      <c:catAx>
        <c:axId val="2254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965"/>
        <c:crosses val="autoZero"/>
        <c:auto val="1"/>
        <c:lblOffset val="100"/>
        <c:tickLblSkip val="1"/>
        <c:noMultiLvlLbl val="0"/>
      </c:catAx>
      <c:valAx>
        <c:axId val="1553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42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9"/>
          <c:w val="0.9757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'49ппа-1_САПР'!$C$3:$C$17</c:f>
              <c:strCache/>
            </c:strRef>
          </c:cat>
          <c:val>
            <c:numRef>
              <c:f>'49ппа-1_САПР'!$U$3:$U$17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957228"/>
        <c:axId val="44615053"/>
      </c:barChart>
      <c:catAx>
        <c:axId val="4957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15053"/>
        <c:crosses val="autoZero"/>
        <c:auto val="1"/>
        <c:lblOffset val="100"/>
        <c:tickLblSkip val="1"/>
        <c:noMultiLvlLbl val="0"/>
      </c:catAx>
      <c:valAx>
        <c:axId val="4461505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7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45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"/>
          <c:w val="0.975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'50ппа-2_Прогр'!$T$19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'50ппа-2_Прогр'!$C$3:$C$17</c:f>
              <c:strCache/>
            </c:strRef>
          </c:cat>
          <c:val>
            <c:numRef>
              <c:f>'50ппа-2_Прогр'!$S$3:$S$17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5991158"/>
        <c:axId val="57049511"/>
      </c:barChart>
      <c:catAx>
        <c:axId val="6599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49511"/>
        <c:crosses val="autoZero"/>
        <c:auto val="1"/>
        <c:lblOffset val="100"/>
        <c:tickLblSkip val="1"/>
        <c:noMultiLvlLbl val="0"/>
      </c:catAx>
      <c:valAx>
        <c:axId val="5704951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91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5"/>
          <c:w val="0.978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'50ппа-2_ИТ'!$AB$19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('50ппа-2_ИТ'!$C$3:$C$15,'50ппа-2_ИТ'!$C$17:$C$17)</c:f>
              <c:strCache/>
            </c:strRef>
          </c:cat>
          <c:val>
            <c:numRef>
              <c:f>('50ппа-2_ИТ'!$AA$3:$AA$15,'50ппа-2_ИТ'!$AA$17:$AA$17)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3683552"/>
        <c:axId val="57607649"/>
      </c:barChart>
      <c:catAx>
        <c:axId val="4368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07649"/>
        <c:crosses val="autoZero"/>
        <c:auto val="1"/>
        <c:lblOffset val="100"/>
        <c:tickLblSkip val="1"/>
        <c:noMultiLvlLbl val="0"/>
      </c:catAx>
      <c:valAx>
        <c:axId val="5760764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83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7"/>
          <c:w val="0.977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'53ппу-1_Прогр'!$V$16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'53ппу-1_Прогр'!$C$3:$C$14</c:f>
              <c:strCache/>
            </c:strRef>
          </c:cat>
          <c:val>
            <c:numRef>
              <c:f>'53ппу-1_Прогр'!$U$3:$U$14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706794"/>
        <c:axId val="35707963"/>
      </c:barChart>
      <c:catAx>
        <c:axId val="4870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07963"/>
        <c:crosses val="autoZero"/>
        <c:auto val="1"/>
        <c:lblOffset val="100"/>
        <c:tickLblSkip val="1"/>
        <c:noMultiLvlLbl val="0"/>
      </c:catAx>
      <c:valAx>
        <c:axId val="3570796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65"/>
          <c:w val="0.9742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'53ппу-1_ИТ'!$P$16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('53ппу-1_ИТ'!$C$3:$C$11,'53ппу-1_ИТ'!$C$14:$C$14)</c:f>
              <c:strCache/>
            </c:strRef>
          </c:cat>
          <c:val>
            <c:numRef>
              <c:f>('53ппу-1_ИТ'!$O$3:$O$11,'53ппу-1_ИТ'!$O$14:$O$14)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936212"/>
        <c:axId val="6663861"/>
      </c:barChart>
      <c:catAx>
        <c:axId val="5293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3861"/>
        <c:crosses val="autoZero"/>
        <c:auto val="1"/>
        <c:lblOffset val="100"/>
        <c:tickLblSkip val="1"/>
        <c:noMultiLvlLbl val="0"/>
      </c:catAx>
      <c:valAx>
        <c:axId val="666386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36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8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79"/>
          <c:w val="0.976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'53ппу-1_САПР'!$X$16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('53ппу-1_САПР'!$C$3:$C$9,'53ппу-1_САПР'!$C$10:$C$14)</c:f>
              <c:strCache/>
            </c:strRef>
          </c:cat>
          <c:val>
            <c:numRef>
              <c:f>('53ппу-1_САПР'!$W$3:$W$9,'53ппу-1_САПР'!$W$10:$W$14)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974750"/>
        <c:axId val="2901839"/>
      </c:barChart>
      <c:catAx>
        <c:axId val="59974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1839"/>
        <c:crosses val="autoZero"/>
        <c:auto val="1"/>
        <c:lblOffset val="100"/>
        <c:tickLblSkip val="1"/>
        <c:noMultiLvlLbl val="0"/>
      </c:catAx>
      <c:valAx>
        <c:axId val="290183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74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925"/>
          <c:w val="0.97825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'215т-2_ИТ'!$N$18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'215т-2_ИТ'!$C$3:$C$16</c:f>
              <c:strCache/>
            </c:strRef>
          </c:cat>
          <c:val>
            <c:numRef>
              <c:f>'215т-2_ИТ'!$M$3:$M$16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6116552"/>
        <c:axId val="33722377"/>
      </c:barChart>
      <c:catAx>
        <c:axId val="26116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22377"/>
        <c:crosses val="autoZero"/>
        <c:auto val="1"/>
        <c:lblOffset val="100"/>
        <c:tickLblSkip val="1"/>
        <c:noMultiLvlLbl val="0"/>
      </c:catAx>
      <c:valAx>
        <c:axId val="3372237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16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37</xdr:row>
      <xdr:rowOff>19050</xdr:rowOff>
    </xdr:from>
    <xdr:to>
      <xdr:col>26</xdr:col>
      <xdr:colOff>457200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85725" y="6115050"/>
        <a:ext cx="127920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15</xdr:col>
      <xdr:colOff>666750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57625"/>
        <a:ext cx="91344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47625</xdr:rowOff>
    </xdr:from>
    <xdr:to>
      <xdr:col>15</xdr:col>
      <xdr:colOff>285750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28600" y="3705225"/>
        <a:ext cx="8829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20</xdr:col>
      <xdr:colOff>657225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109251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05475"/>
    <xdr:graphicFrame>
      <xdr:nvGraphicFramePr>
        <xdr:cNvPr id="1" name="Shape 1025"/>
        <xdr:cNvGraphicFramePr/>
      </xdr:nvGraphicFramePr>
      <xdr:xfrm>
        <a:off x="0" y="0"/>
        <a:ext cx="9267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05475"/>
    <xdr:graphicFrame>
      <xdr:nvGraphicFramePr>
        <xdr:cNvPr id="1" name="Shape 1025"/>
        <xdr:cNvGraphicFramePr/>
      </xdr:nvGraphicFramePr>
      <xdr:xfrm>
        <a:off x="0" y="0"/>
        <a:ext cx="9267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18</xdr:col>
      <xdr:colOff>495300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30111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18</xdr:col>
      <xdr:colOff>485775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30016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152400</xdr:rowOff>
    </xdr:from>
    <xdr:to>
      <xdr:col>17</xdr:col>
      <xdr:colOff>676275</xdr:colOff>
      <xdr:row>64</xdr:row>
      <xdr:rowOff>95250</xdr:rowOff>
    </xdr:to>
    <xdr:graphicFrame>
      <xdr:nvGraphicFramePr>
        <xdr:cNvPr id="1" name="Chart 1"/>
        <xdr:cNvGraphicFramePr/>
      </xdr:nvGraphicFramePr>
      <xdr:xfrm>
        <a:off x="0" y="6076950"/>
        <a:ext cx="8953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21</xdr:col>
      <xdr:colOff>676275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810000"/>
        <a:ext cx="111252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19</xdr:col>
      <xdr:colOff>685800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9525"/>
        <a:ext cx="981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27</xdr:col>
      <xdr:colOff>19050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0" y="3952875"/>
        <a:ext cx="10353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22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3343275"/>
        <a:ext cx="10591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17</xdr:col>
      <xdr:colOff>685800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476625"/>
        <a:ext cx="98393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23</xdr:col>
      <xdr:colOff>676275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0" y="3324225"/>
        <a:ext cx="11620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47625</xdr:rowOff>
    </xdr:from>
    <xdr:to>
      <xdr:col>16</xdr:col>
      <xdr:colOff>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28600" y="3695700"/>
        <a:ext cx="88392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="90" zoomScaleNormal="90" zoomScalePageLayoutView="0" workbookViewId="0" topLeftCell="J1">
      <selection activeCell="AD9" sqref="AD9"/>
    </sheetView>
  </sheetViews>
  <sheetFormatPr defaultColWidth="9.00390625" defaultRowHeight="12.75"/>
  <cols>
    <col min="1" max="1" width="8.375" style="0" hidden="1" customWidth="1"/>
    <col min="2" max="2" width="3.375" style="0" bestFit="1" customWidth="1"/>
    <col min="3" max="3" width="23.25390625" style="0" customWidth="1"/>
    <col min="4" max="4" width="8.875" style="177" customWidth="1"/>
    <col min="5" max="9" width="5.25390625" style="0" customWidth="1"/>
    <col min="10" max="10" width="5.375" style="0" customWidth="1"/>
    <col min="11" max="11" width="4.75390625" style="0" customWidth="1"/>
    <col min="12" max="12" width="5.00390625" style="0" customWidth="1"/>
    <col min="13" max="13" width="4.875" style="0" customWidth="1"/>
    <col min="14" max="14" width="5.00390625" style="0" customWidth="1"/>
    <col min="15" max="18" width="5.875" style="0" customWidth="1"/>
    <col min="19" max="19" width="6.00390625" style="0" customWidth="1"/>
    <col min="20" max="20" width="5.75390625" style="0" customWidth="1"/>
    <col min="21" max="21" width="6.125" style="0" customWidth="1"/>
    <col min="22" max="24" width="6.375" style="0" customWidth="1"/>
    <col min="25" max="25" width="6.625" style="14" customWidth="1"/>
    <col min="26" max="26" width="9.125" style="3" customWidth="1"/>
    <col min="27" max="27" width="9.125" style="10" customWidth="1"/>
  </cols>
  <sheetData>
    <row r="1" spans="3:32" ht="13.5" thickBot="1">
      <c r="C1" s="387" t="s">
        <v>171</v>
      </c>
      <c r="D1" s="387"/>
      <c r="E1" s="387"/>
      <c r="F1" s="387"/>
      <c r="G1" s="387"/>
      <c r="H1" s="387"/>
      <c r="I1" s="387"/>
      <c r="J1" s="387"/>
      <c r="K1" s="387"/>
      <c r="L1" s="387"/>
      <c r="M1" s="52"/>
      <c r="N1" s="52"/>
      <c r="O1" s="52"/>
      <c r="P1" s="52"/>
      <c r="Q1" s="52"/>
      <c r="R1" s="52"/>
      <c r="S1" s="33"/>
      <c r="T1" s="33"/>
      <c r="U1" s="52"/>
      <c r="V1" s="52"/>
      <c r="W1" s="52"/>
      <c r="X1" s="33"/>
      <c r="Y1" s="53"/>
      <c r="Z1"/>
      <c r="AA1"/>
      <c r="AB1" s="14"/>
      <c r="AC1" s="15"/>
      <c r="AE1" s="191">
        <v>43196</v>
      </c>
      <c r="AF1" s="191">
        <v>43200</v>
      </c>
    </row>
    <row r="2" spans="2:33" ht="16.5" customHeight="1" thickBot="1">
      <c r="B2" s="220" t="s">
        <v>68</v>
      </c>
      <c r="C2" s="221" t="s">
        <v>26</v>
      </c>
      <c r="D2" s="222" t="s">
        <v>69</v>
      </c>
      <c r="E2" s="67">
        <v>43494</v>
      </c>
      <c r="F2" s="68">
        <v>43496</v>
      </c>
      <c r="G2" s="103">
        <v>43515</v>
      </c>
      <c r="H2" s="68">
        <v>43518</v>
      </c>
      <c r="I2" s="67">
        <v>43525</v>
      </c>
      <c r="J2" s="106">
        <v>43528</v>
      </c>
      <c r="K2" s="94">
        <v>43531</v>
      </c>
      <c r="L2" s="68">
        <v>43537</v>
      </c>
      <c r="M2" s="94">
        <v>43538</v>
      </c>
      <c r="N2" s="68">
        <v>43543</v>
      </c>
      <c r="O2" s="67">
        <v>43544</v>
      </c>
      <c r="P2" s="68">
        <v>43545</v>
      </c>
      <c r="Q2" s="67">
        <v>43552</v>
      </c>
      <c r="R2" s="68">
        <v>43553</v>
      </c>
      <c r="S2" s="248">
        <v>43558</v>
      </c>
      <c r="T2" s="197">
        <v>43559</v>
      </c>
      <c r="U2" s="94">
        <v>43560</v>
      </c>
      <c r="V2" s="68">
        <v>43640</v>
      </c>
      <c r="W2" s="103">
        <v>43641</v>
      </c>
      <c r="X2" s="195">
        <v>43642</v>
      </c>
      <c r="Y2" s="197">
        <v>43644</v>
      </c>
      <c r="Z2" s="49" t="s">
        <v>24</v>
      </c>
      <c r="AA2" s="50" t="s">
        <v>78</v>
      </c>
      <c r="AB2" s="50" t="s">
        <v>21</v>
      </c>
      <c r="AC2" s="50" t="s">
        <v>88</v>
      </c>
      <c r="AD2" s="50" t="s">
        <v>123</v>
      </c>
      <c r="AE2" s="190" t="s">
        <v>112</v>
      </c>
      <c r="AF2" s="190" t="s">
        <v>113</v>
      </c>
      <c r="AG2" s="50" t="s">
        <v>114</v>
      </c>
    </row>
    <row r="3" spans="1:36" ht="12.75">
      <c r="A3" s="3">
        <f aca="true" t="shared" si="0" ref="A3:A30">Z3</f>
        <v>7.181818181818182</v>
      </c>
      <c r="B3" s="37">
        <v>1</v>
      </c>
      <c r="C3" s="37" t="s">
        <v>172</v>
      </c>
      <c r="D3" s="154" t="s">
        <v>103</v>
      </c>
      <c r="E3" s="116"/>
      <c r="F3" s="119">
        <v>7</v>
      </c>
      <c r="G3" s="213"/>
      <c r="H3" s="199">
        <v>8</v>
      </c>
      <c r="I3" s="116"/>
      <c r="J3" s="261">
        <v>6</v>
      </c>
      <c r="K3" s="95"/>
      <c r="L3" s="79">
        <v>6</v>
      </c>
      <c r="M3" s="96"/>
      <c r="N3" s="79">
        <v>7</v>
      </c>
      <c r="O3" s="69"/>
      <c r="P3" s="79">
        <v>8</v>
      </c>
      <c r="Q3" s="116"/>
      <c r="R3" s="119">
        <v>8</v>
      </c>
      <c r="S3" s="189"/>
      <c r="T3" s="119">
        <v>8</v>
      </c>
      <c r="U3" s="96"/>
      <c r="V3" s="79">
        <v>8</v>
      </c>
      <c r="W3" s="88">
        <v>4</v>
      </c>
      <c r="X3" s="116"/>
      <c r="Y3" s="329">
        <v>9</v>
      </c>
      <c r="Z3" s="77">
        <f aca="true" t="shared" si="1" ref="Z3:Z30">AVERAGE(E3:Y3)</f>
        <v>7.181818181818182</v>
      </c>
      <c r="AA3" s="36">
        <f aca="true" t="shared" si="2" ref="AA3:AA15">ROUND(Z3,0)</f>
        <v>7</v>
      </c>
      <c r="AB3" s="36">
        <v>5</v>
      </c>
      <c r="AC3" s="36">
        <v>8</v>
      </c>
      <c r="AD3" s="371">
        <f>AVERAGE(AA3:AC3)</f>
        <v>6.666666666666667</v>
      </c>
      <c r="AE3" s="182"/>
      <c r="AF3" s="182"/>
      <c r="AG3" s="179">
        <f aca="true" t="shared" si="3" ref="AG3:AG30">SUM(AE3:AF3)</f>
        <v>0</v>
      </c>
      <c r="AH3" s="20" t="s">
        <v>30</v>
      </c>
      <c r="AI3" s="1">
        <f>COUNTIF(AC3:AC30,"&gt;8")</f>
        <v>14</v>
      </c>
      <c r="AJ3" s="43">
        <f>AI3/$B$30</f>
        <v>0.5</v>
      </c>
    </row>
    <row r="4" spans="1:36" ht="12.75">
      <c r="A4" s="3">
        <f t="shared" si="0"/>
        <v>7.363636363636363</v>
      </c>
      <c r="B4" s="37">
        <v>2</v>
      </c>
      <c r="C4" s="37" t="s">
        <v>173</v>
      </c>
      <c r="D4" s="154" t="s">
        <v>104</v>
      </c>
      <c r="E4" s="71"/>
      <c r="F4" s="80">
        <v>8</v>
      </c>
      <c r="G4" s="90"/>
      <c r="H4" s="93">
        <v>8</v>
      </c>
      <c r="I4" s="71" t="s">
        <v>268</v>
      </c>
      <c r="J4" s="115">
        <v>6</v>
      </c>
      <c r="K4" s="97" t="s">
        <v>268</v>
      </c>
      <c r="L4" s="80">
        <v>6</v>
      </c>
      <c r="M4" s="95"/>
      <c r="N4" s="79">
        <v>5</v>
      </c>
      <c r="O4" s="69"/>
      <c r="P4" s="79">
        <v>9</v>
      </c>
      <c r="Q4" s="69"/>
      <c r="R4" s="79">
        <v>8</v>
      </c>
      <c r="S4" s="98"/>
      <c r="T4" s="80">
        <v>9</v>
      </c>
      <c r="U4" s="96"/>
      <c r="V4" s="79">
        <v>8</v>
      </c>
      <c r="W4" s="88">
        <v>8</v>
      </c>
      <c r="X4" s="71"/>
      <c r="Y4" s="80">
        <v>6</v>
      </c>
      <c r="Z4" s="77">
        <f t="shared" si="1"/>
        <v>7.363636363636363</v>
      </c>
      <c r="AA4" s="36">
        <v>8</v>
      </c>
      <c r="AB4" s="36">
        <v>7</v>
      </c>
      <c r="AC4" s="36">
        <v>7</v>
      </c>
      <c r="AD4" s="371">
        <f aca="true" t="shared" si="4" ref="AD4:AD30">AVERAGE(AA4:AC4)</f>
        <v>7.333333333333333</v>
      </c>
      <c r="AE4" s="19"/>
      <c r="AF4" s="19"/>
      <c r="AG4" s="179">
        <f t="shared" si="3"/>
        <v>0</v>
      </c>
      <c r="AH4" s="20" t="s">
        <v>31</v>
      </c>
      <c r="AI4" s="44">
        <f>COUNTIF(AC3:AC30,7)+COUNTIF(AC3:AC30,8)</f>
        <v>12</v>
      </c>
      <c r="AJ4" s="43">
        <f>AI4/$B$30</f>
        <v>0.42857142857142855</v>
      </c>
    </row>
    <row r="5" spans="1:36" ht="12.75">
      <c r="A5" s="3">
        <f t="shared" si="0"/>
        <v>8.727272727272727</v>
      </c>
      <c r="B5" s="37">
        <v>3</v>
      </c>
      <c r="C5" s="37" t="s">
        <v>174</v>
      </c>
      <c r="D5" s="154" t="s">
        <v>96</v>
      </c>
      <c r="E5" s="73"/>
      <c r="F5" s="72">
        <v>7</v>
      </c>
      <c r="G5" s="89"/>
      <c r="H5" s="126">
        <v>9</v>
      </c>
      <c r="I5" s="73" t="s">
        <v>268</v>
      </c>
      <c r="J5" s="108">
        <v>7</v>
      </c>
      <c r="K5" s="97"/>
      <c r="L5" s="72">
        <v>8</v>
      </c>
      <c r="M5" s="97"/>
      <c r="N5" s="80">
        <v>9</v>
      </c>
      <c r="O5" s="71"/>
      <c r="P5" s="80">
        <v>10</v>
      </c>
      <c r="Q5" s="71"/>
      <c r="R5" s="80">
        <v>9</v>
      </c>
      <c r="S5" s="98" t="s">
        <v>268</v>
      </c>
      <c r="T5" s="80">
        <v>10</v>
      </c>
      <c r="U5" s="98"/>
      <c r="V5" s="80">
        <v>9</v>
      </c>
      <c r="W5" s="90">
        <v>9</v>
      </c>
      <c r="X5" s="71"/>
      <c r="Y5" s="80">
        <v>9</v>
      </c>
      <c r="Z5" s="77">
        <f t="shared" si="1"/>
        <v>8.727272727272727</v>
      </c>
      <c r="AA5" s="36">
        <f t="shared" si="2"/>
        <v>9</v>
      </c>
      <c r="AB5" s="36">
        <v>6</v>
      </c>
      <c r="AC5" s="36">
        <v>9</v>
      </c>
      <c r="AD5" s="371">
        <f t="shared" si="4"/>
        <v>8</v>
      </c>
      <c r="AE5" s="12"/>
      <c r="AF5" s="12"/>
      <c r="AG5" s="179">
        <f t="shared" si="3"/>
        <v>0</v>
      </c>
      <c r="AH5" s="20" t="s">
        <v>32</v>
      </c>
      <c r="AI5" s="44">
        <f>COUNTIF(AC3:AC30,4)+COUNTIF(AC3:AC30,5)+COUNTIF(AC3:AC30,6)</f>
        <v>2</v>
      </c>
      <c r="AJ5" s="43">
        <f>AI5/$B$30</f>
        <v>0.07142857142857142</v>
      </c>
    </row>
    <row r="6" spans="1:36" ht="12.75">
      <c r="A6" s="3">
        <f t="shared" si="0"/>
        <v>6.166666666666667</v>
      </c>
      <c r="B6" s="37">
        <v>4</v>
      </c>
      <c r="C6" s="2" t="s">
        <v>175</v>
      </c>
      <c r="D6" s="120" t="s">
        <v>116</v>
      </c>
      <c r="E6" s="71">
        <v>1</v>
      </c>
      <c r="F6" s="80">
        <v>6</v>
      </c>
      <c r="G6" s="90" t="s">
        <v>268</v>
      </c>
      <c r="H6" s="93">
        <v>7</v>
      </c>
      <c r="I6" s="71"/>
      <c r="J6" s="109">
        <v>7</v>
      </c>
      <c r="K6" s="97"/>
      <c r="L6" s="72">
        <v>6</v>
      </c>
      <c r="M6" s="97"/>
      <c r="N6" s="80">
        <v>5</v>
      </c>
      <c r="O6" s="71"/>
      <c r="P6" s="80">
        <v>6</v>
      </c>
      <c r="Q6" s="71"/>
      <c r="R6" s="80">
        <v>8</v>
      </c>
      <c r="S6" s="98"/>
      <c r="T6" s="80">
        <v>10</v>
      </c>
      <c r="U6" s="98"/>
      <c r="V6" s="80">
        <v>6</v>
      </c>
      <c r="W6" s="90">
        <v>7</v>
      </c>
      <c r="X6" s="71"/>
      <c r="Y6" s="80">
        <v>5</v>
      </c>
      <c r="Z6" s="77">
        <f t="shared" si="1"/>
        <v>6.166666666666667</v>
      </c>
      <c r="AA6" s="36">
        <f t="shared" si="2"/>
        <v>6</v>
      </c>
      <c r="AB6" s="36">
        <v>5</v>
      </c>
      <c r="AC6" s="36">
        <v>7</v>
      </c>
      <c r="AD6" s="371">
        <f t="shared" si="4"/>
        <v>6</v>
      </c>
      <c r="AE6" s="12"/>
      <c r="AF6" s="12"/>
      <c r="AG6" s="179">
        <f t="shared" si="3"/>
        <v>0</v>
      </c>
      <c r="AH6" s="20" t="s">
        <v>33</v>
      </c>
      <c r="AI6" s="1">
        <f>COUNTIF(AC3:AC30,"&lt;4")</f>
        <v>0</v>
      </c>
      <c r="AJ6" s="43">
        <f>AI6/$B$30</f>
        <v>0</v>
      </c>
    </row>
    <row r="7" spans="1:36" ht="12.75">
      <c r="A7" s="3">
        <f t="shared" si="0"/>
        <v>8</v>
      </c>
      <c r="B7" s="37">
        <v>5</v>
      </c>
      <c r="C7" s="37" t="s">
        <v>176</v>
      </c>
      <c r="D7" s="154" t="s">
        <v>94</v>
      </c>
      <c r="E7" s="71"/>
      <c r="F7" s="80">
        <v>8</v>
      </c>
      <c r="G7" s="90"/>
      <c r="H7" s="93">
        <v>9</v>
      </c>
      <c r="I7" s="71"/>
      <c r="J7" s="115">
        <v>5</v>
      </c>
      <c r="K7" s="97"/>
      <c r="L7" s="80">
        <v>8</v>
      </c>
      <c r="M7" s="95"/>
      <c r="N7" s="79">
        <v>9</v>
      </c>
      <c r="O7" s="69"/>
      <c r="P7" s="79">
        <v>10</v>
      </c>
      <c r="Q7" s="69"/>
      <c r="R7" s="79">
        <v>10</v>
      </c>
      <c r="S7" s="98"/>
      <c r="T7" s="80">
        <v>10</v>
      </c>
      <c r="U7" s="96"/>
      <c r="V7" s="79">
        <v>9</v>
      </c>
      <c r="W7" s="88">
        <v>4</v>
      </c>
      <c r="X7" s="71"/>
      <c r="Y7" s="80">
        <v>6</v>
      </c>
      <c r="Z7" s="77">
        <f t="shared" si="1"/>
        <v>8</v>
      </c>
      <c r="AA7" s="36">
        <f t="shared" si="2"/>
        <v>8</v>
      </c>
      <c r="AB7" s="36">
        <v>6</v>
      </c>
      <c r="AC7" s="36">
        <v>9</v>
      </c>
      <c r="AD7" s="371">
        <f t="shared" si="4"/>
        <v>7.666666666666667</v>
      </c>
      <c r="AE7" s="12"/>
      <c r="AF7" s="12"/>
      <c r="AG7" s="179">
        <f t="shared" si="3"/>
        <v>0</v>
      </c>
      <c r="AH7" s="124" t="s">
        <v>34</v>
      </c>
      <c r="AI7" s="1">
        <f>B30-SUM(AI3:AI6)</f>
        <v>0</v>
      </c>
      <c r="AJ7" s="43">
        <f>AI7/$B$30</f>
        <v>0</v>
      </c>
    </row>
    <row r="8" spans="1:33" ht="12.75">
      <c r="A8" s="3">
        <f t="shared" si="0"/>
        <v>8.727272727272727</v>
      </c>
      <c r="B8" s="37">
        <v>6</v>
      </c>
      <c r="C8" s="37" t="s">
        <v>177</v>
      </c>
      <c r="D8" s="154" t="s">
        <v>97</v>
      </c>
      <c r="E8" s="71"/>
      <c r="F8" s="80">
        <v>7</v>
      </c>
      <c r="G8" s="90"/>
      <c r="H8" s="93">
        <v>9</v>
      </c>
      <c r="I8" s="71"/>
      <c r="J8" s="109">
        <v>9</v>
      </c>
      <c r="K8" s="97"/>
      <c r="L8" s="72">
        <v>7</v>
      </c>
      <c r="M8" s="98"/>
      <c r="N8" s="80">
        <v>9</v>
      </c>
      <c r="O8" s="71"/>
      <c r="P8" s="80">
        <v>10</v>
      </c>
      <c r="Q8" s="71"/>
      <c r="R8" s="80">
        <v>9</v>
      </c>
      <c r="S8" s="98" t="s">
        <v>268</v>
      </c>
      <c r="T8" s="80">
        <v>10</v>
      </c>
      <c r="U8" s="98"/>
      <c r="V8" s="80">
        <v>10</v>
      </c>
      <c r="W8" s="90">
        <v>7</v>
      </c>
      <c r="X8" s="71"/>
      <c r="Y8" s="80">
        <v>9</v>
      </c>
      <c r="Z8" s="77">
        <f t="shared" si="1"/>
        <v>8.727272727272727</v>
      </c>
      <c r="AA8" s="36">
        <f t="shared" si="2"/>
        <v>9</v>
      </c>
      <c r="AB8" s="36">
        <v>6</v>
      </c>
      <c r="AC8" s="36">
        <v>8</v>
      </c>
      <c r="AD8" s="371">
        <f t="shared" si="4"/>
        <v>7.666666666666667</v>
      </c>
      <c r="AE8" s="12"/>
      <c r="AF8" s="12"/>
      <c r="AG8" s="179">
        <f t="shared" si="3"/>
        <v>0</v>
      </c>
    </row>
    <row r="9" spans="1:33" ht="12.75">
      <c r="A9" s="3">
        <f t="shared" si="0"/>
        <v>8</v>
      </c>
      <c r="B9" s="37">
        <v>7</v>
      </c>
      <c r="C9" s="37" t="s">
        <v>178</v>
      </c>
      <c r="D9" s="154" t="s">
        <v>115</v>
      </c>
      <c r="E9" s="73"/>
      <c r="F9" s="72">
        <v>8</v>
      </c>
      <c r="G9" s="89"/>
      <c r="H9" s="126">
        <v>7</v>
      </c>
      <c r="I9" s="73"/>
      <c r="J9" s="108">
        <v>8</v>
      </c>
      <c r="K9" s="97"/>
      <c r="L9" s="80">
        <v>8</v>
      </c>
      <c r="M9" s="98"/>
      <c r="N9" s="80">
        <v>10</v>
      </c>
      <c r="O9" s="71"/>
      <c r="P9" s="80">
        <v>9</v>
      </c>
      <c r="Q9" s="71"/>
      <c r="R9" s="80">
        <v>10</v>
      </c>
      <c r="S9" s="98"/>
      <c r="T9" s="80">
        <v>9</v>
      </c>
      <c r="U9" s="98"/>
      <c r="V9" s="80">
        <v>6</v>
      </c>
      <c r="W9" s="90">
        <v>8</v>
      </c>
      <c r="X9" s="71"/>
      <c r="Y9" s="80">
        <v>5</v>
      </c>
      <c r="Z9" s="77">
        <f t="shared" si="1"/>
        <v>8</v>
      </c>
      <c r="AA9" s="36">
        <f t="shared" si="2"/>
        <v>8</v>
      </c>
      <c r="AB9" s="36">
        <v>6</v>
      </c>
      <c r="AC9" s="36">
        <v>9</v>
      </c>
      <c r="AD9" s="371">
        <f t="shared" si="4"/>
        <v>7.666666666666667</v>
      </c>
      <c r="AE9" s="12"/>
      <c r="AF9" s="12"/>
      <c r="AG9" s="179">
        <f t="shared" si="3"/>
        <v>0</v>
      </c>
    </row>
    <row r="10" spans="1:33" ht="12.75">
      <c r="A10" s="3">
        <f t="shared" si="0"/>
        <v>7.818181818181818</v>
      </c>
      <c r="B10" s="37">
        <v>8</v>
      </c>
      <c r="C10" s="37" t="s">
        <v>179</v>
      </c>
      <c r="D10" s="154" t="s">
        <v>95</v>
      </c>
      <c r="E10" s="73"/>
      <c r="F10" s="72">
        <v>9</v>
      </c>
      <c r="G10" s="89"/>
      <c r="H10" s="126">
        <v>7</v>
      </c>
      <c r="I10" s="73"/>
      <c r="J10" s="108">
        <v>8</v>
      </c>
      <c r="K10" s="97"/>
      <c r="L10" s="80">
        <v>8</v>
      </c>
      <c r="M10" s="98"/>
      <c r="N10" s="80">
        <v>6</v>
      </c>
      <c r="O10" s="71"/>
      <c r="P10" s="80">
        <v>9</v>
      </c>
      <c r="Q10" s="71"/>
      <c r="R10" s="80">
        <v>9</v>
      </c>
      <c r="S10" s="98"/>
      <c r="T10" s="80">
        <v>9</v>
      </c>
      <c r="U10" s="98"/>
      <c r="V10" s="80">
        <v>9</v>
      </c>
      <c r="W10" s="90">
        <v>7</v>
      </c>
      <c r="X10" s="71"/>
      <c r="Y10" s="80">
        <v>5</v>
      </c>
      <c r="Z10" s="77">
        <f t="shared" si="1"/>
        <v>7.818181818181818</v>
      </c>
      <c r="AA10" s="36">
        <f t="shared" si="2"/>
        <v>8</v>
      </c>
      <c r="AB10" s="8">
        <v>7</v>
      </c>
      <c r="AC10" s="36">
        <v>9</v>
      </c>
      <c r="AD10" s="371">
        <f t="shared" si="4"/>
        <v>8</v>
      </c>
      <c r="AE10" s="12"/>
      <c r="AF10" s="12"/>
      <c r="AG10" s="179">
        <f t="shared" si="3"/>
        <v>0</v>
      </c>
    </row>
    <row r="11" spans="1:33" ht="12.75">
      <c r="A11" s="3">
        <f t="shared" si="0"/>
        <v>8.090909090909092</v>
      </c>
      <c r="B11" s="37">
        <v>9</v>
      </c>
      <c r="C11" s="2" t="s">
        <v>180</v>
      </c>
      <c r="D11" s="120" t="s">
        <v>100</v>
      </c>
      <c r="E11" s="71"/>
      <c r="F11" s="80">
        <v>9</v>
      </c>
      <c r="G11" s="90"/>
      <c r="H11" s="93">
        <v>6</v>
      </c>
      <c r="I11" s="71"/>
      <c r="J11" s="109">
        <v>9</v>
      </c>
      <c r="K11" s="97"/>
      <c r="L11" s="72">
        <v>9</v>
      </c>
      <c r="M11" s="98"/>
      <c r="N11" s="80">
        <v>8</v>
      </c>
      <c r="O11" s="71"/>
      <c r="P11" s="80">
        <v>9</v>
      </c>
      <c r="Q11" s="71"/>
      <c r="R11" s="80">
        <v>9</v>
      </c>
      <c r="S11" s="98"/>
      <c r="T11" s="80">
        <v>9</v>
      </c>
      <c r="U11" s="98"/>
      <c r="V11" s="80">
        <v>6</v>
      </c>
      <c r="W11" s="90">
        <v>9</v>
      </c>
      <c r="X11" s="71"/>
      <c r="Y11" s="80">
        <v>6</v>
      </c>
      <c r="Z11" s="77">
        <f t="shared" si="1"/>
        <v>8.090909090909092</v>
      </c>
      <c r="AA11" s="36">
        <f t="shared" si="2"/>
        <v>8</v>
      </c>
      <c r="AB11" s="8">
        <v>7</v>
      </c>
      <c r="AC11" s="36">
        <v>10</v>
      </c>
      <c r="AD11" s="371">
        <f t="shared" si="4"/>
        <v>8.333333333333334</v>
      </c>
      <c r="AE11" s="12"/>
      <c r="AF11" s="12"/>
      <c r="AG11" s="179">
        <f t="shared" si="3"/>
        <v>0</v>
      </c>
    </row>
    <row r="12" spans="1:33" ht="12.75">
      <c r="A12" s="3">
        <f t="shared" si="0"/>
        <v>8.363636363636363</v>
      </c>
      <c r="B12" s="37">
        <v>10</v>
      </c>
      <c r="C12" s="2" t="s">
        <v>181</v>
      </c>
      <c r="D12" s="120" t="s">
        <v>105</v>
      </c>
      <c r="E12" s="71"/>
      <c r="F12" s="80">
        <v>8</v>
      </c>
      <c r="G12" s="90"/>
      <c r="H12" s="93">
        <v>10</v>
      </c>
      <c r="I12" s="71"/>
      <c r="J12" s="109">
        <v>7</v>
      </c>
      <c r="K12" s="97"/>
      <c r="L12" s="80">
        <v>8</v>
      </c>
      <c r="M12" s="97"/>
      <c r="N12" s="80">
        <v>8</v>
      </c>
      <c r="O12" s="71"/>
      <c r="P12" s="80">
        <v>10</v>
      </c>
      <c r="Q12" s="71"/>
      <c r="R12" s="80">
        <v>9</v>
      </c>
      <c r="S12" s="98"/>
      <c r="T12" s="224">
        <v>7</v>
      </c>
      <c r="U12" s="98"/>
      <c r="V12" s="80">
        <v>9</v>
      </c>
      <c r="W12" s="90">
        <v>9</v>
      </c>
      <c r="X12" s="71"/>
      <c r="Y12" s="80">
        <v>7</v>
      </c>
      <c r="Z12" s="77">
        <f t="shared" si="1"/>
        <v>8.363636363636363</v>
      </c>
      <c r="AA12" s="36">
        <v>9</v>
      </c>
      <c r="AB12" s="8">
        <v>7</v>
      </c>
      <c r="AC12" s="36">
        <v>9</v>
      </c>
      <c r="AD12" s="371">
        <f t="shared" si="4"/>
        <v>8.333333333333334</v>
      </c>
      <c r="AE12" s="12"/>
      <c r="AF12" s="12"/>
      <c r="AG12" s="179">
        <f t="shared" si="3"/>
        <v>0</v>
      </c>
    </row>
    <row r="13" spans="1:33" ht="12.75">
      <c r="A13" s="3">
        <f t="shared" si="0"/>
        <v>5.909090909090909</v>
      </c>
      <c r="B13" s="37">
        <v>11</v>
      </c>
      <c r="C13" s="2" t="s">
        <v>182</v>
      </c>
      <c r="D13" s="120" t="s">
        <v>102</v>
      </c>
      <c r="E13" s="71"/>
      <c r="F13" s="80">
        <v>7</v>
      </c>
      <c r="G13" s="90"/>
      <c r="H13" s="93">
        <v>5</v>
      </c>
      <c r="I13" s="71"/>
      <c r="J13" s="109">
        <v>6</v>
      </c>
      <c r="K13" s="97"/>
      <c r="L13" s="80">
        <v>8</v>
      </c>
      <c r="M13" s="97"/>
      <c r="N13" s="80">
        <v>8</v>
      </c>
      <c r="O13" s="71"/>
      <c r="P13" s="80">
        <v>5</v>
      </c>
      <c r="Q13" s="71"/>
      <c r="R13" s="80">
        <v>4</v>
      </c>
      <c r="S13" s="98"/>
      <c r="T13" s="80">
        <v>7</v>
      </c>
      <c r="U13" s="98"/>
      <c r="V13" s="80">
        <v>4</v>
      </c>
      <c r="W13" s="90">
        <v>5</v>
      </c>
      <c r="X13" s="71"/>
      <c r="Y13" s="80">
        <v>6</v>
      </c>
      <c r="Z13" s="77">
        <f t="shared" si="1"/>
        <v>5.909090909090909</v>
      </c>
      <c r="AA13" s="36">
        <f t="shared" si="2"/>
        <v>6</v>
      </c>
      <c r="AB13" s="8">
        <v>6</v>
      </c>
      <c r="AC13" s="36">
        <v>6</v>
      </c>
      <c r="AD13" s="371">
        <f t="shared" si="4"/>
        <v>6</v>
      </c>
      <c r="AE13" s="12"/>
      <c r="AF13" s="12"/>
      <c r="AG13" s="179">
        <f t="shared" si="3"/>
        <v>0</v>
      </c>
    </row>
    <row r="14" spans="1:33" ht="12.75">
      <c r="A14" s="3">
        <f t="shared" si="0"/>
        <v>8.181818181818182</v>
      </c>
      <c r="B14" s="37">
        <v>12</v>
      </c>
      <c r="C14" s="37" t="s">
        <v>183</v>
      </c>
      <c r="D14" s="154" t="s">
        <v>95</v>
      </c>
      <c r="E14" s="71"/>
      <c r="F14" s="80">
        <v>9</v>
      </c>
      <c r="G14" s="90"/>
      <c r="H14" s="93">
        <v>7</v>
      </c>
      <c r="I14" s="71"/>
      <c r="J14" s="109">
        <v>8</v>
      </c>
      <c r="K14" s="97"/>
      <c r="L14" s="80">
        <v>8</v>
      </c>
      <c r="M14" s="97"/>
      <c r="N14" s="80">
        <v>6</v>
      </c>
      <c r="O14" s="71"/>
      <c r="P14" s="80">
        <v>9</v>
      </c>
      <c r="Q14" s="71"/>
      <c r="R14" s="80">
        <v>9</v>
      </c>
      <c r="S14" s="98"/>
      <c r="T14" s="80">
        <v>9</v>
      </c>
      <c r="U14" s="98"/>
      <c r="V14" s="80">
        <v>9</v>
      </c>
      <c r="W14" s="90">
        <v>7</v>
      </c>
      <c r="X14" s="71"/>
      <c r="Y14" s="224">
        <v>9</v>
      </c>
      <c r="Z14" s="77">
        <f t="shared" si="1"/>
        <v>8.181818181818182</v>
      </c>
      <c r="AA14" s="36">
        <f t="shared" si="2"/>
        <v>8</v>
      </c>
      <c r="AB14" s="8">
        <v>7</v>
      </c>
      <c r="AC14" s="36">
        <v>7</v>
      </c>
      <c r="AD14" s="371">
        <f t="shared" si="4"/>
        <v>7.333333333333333</v>
      </c>
      <c r="AE14" s="12"/>
      <c r="AF14" s="12"/>
      <c r="AG14" s="179">
        <f t="shared" si="3"/>
        <v>0</v>
      </c>
    </row>
    <row r="15" spans="1:33" ht="13.5" thickBot="1">
      <c r="A15" s="3">
        <f t="shared" si="0"/>
        <v>8.727272727272727</v>
      </c>
      <c r="B15" s="114">
        <v>13</v>
      </c>
      <c r="C15" s="114" t="s">
        <v>184</v>
      </c>
      <c r="D15" s="155" t="s">
        <v>106</v>
      </c>
      <c r="E15" s="158"/>
      <c r="F15" s="159">
        <v>7</v>
      </c>
      <c r="G15" s="164"/>
      <c r="H15" s="252">
        <v>10</v>
      </c>
      <c r="I15" s="158" t="s">
        <v>268</v>
      </c>
      <c r="J15" s="180">
        <v>10</v>
      </c>
      <c r="K15" s="214"/>
      <c r="L15" s="159">
        <v>7</v>
      </c>
      <c r="M15" s="214"/>
      <c r="N15" s="159">
        <v>8</v>
      </c>
      <c r="O15" s="158"/>
      <c r="P15" s="159">
        <v>9</v>
      </c>
      <c r="Q15" s="158"/>
      <c r="R15" s="159">
        <v>9</v>
      </c>
      <c r="S15" s="242"/>
      <c r="T15" s="365">
        <v>9</v>
      </c>
      <c r="U15" s="242"/>
      <c r="V15" s="159">
        <v>9</v>
      </c>
      <c r="W15" s="367">
        <v>9</v>
      </c>
      <c r="X15" s="357"/>
      <c r="Y15" s="166">
        <v>9</v>
      </c>
      <c r="Z15" s="169">
        <f t="shared" si="1"/>
        <v>8.727272727272727</v>
      </c>
      <c r="AA15" s="163">
        <f t="shared" si="2"/>
        <v>9</v>
      </c>
      <c r="AB15" s="163">
        <v>7</v>
      </c>
      <c r="AC15" s="163">
        <v>9</v>
      </c>
      <c r="AD15" s="371">
        <f t="shared" si="4"/>
        <v>8.333333333333334</v>
      </c>
      <c r="AE15" s="184"/>
      <c r="AF15" s="184"/>
      <c r="AG15" s="185">
        <f t="shared" si="3"/>
        <v>0</v>
      </c>
    </row>
    <row r="16" spans="1:33" ht="12.75">
      <c r="A16" s="3">
        <f t="shared" si="0"/>
        <v>8.545454545454545</v>
      </c>
      <c r="B16" s="37">
        <v>14</v>
      </c>
      <c r="C16" s="37" t="s">
        <v>284</v>
      </c>
      <c r="D16" s="154" t="s">
        <v>97</v>
      </c>
      <c r="E16" s="69"/>
      <c r="F16" s="257">
        <v>7</v>
      </c>
      <c r="G16" s="96"/>
      <c r="H16" s="91">
        <v>9</v>
      </c>
      <c r="I16" s="69"/>
      <c r="J16" s="257">
        <v>10</v>
      </c>
      <c r="K16" s="118"/>
      <c r="L16" s="329">
        <v>7</v>
      </c>
      <c r="M16" s="118"/>
      <c r="N16" s="329">
        <v>8</v>
      </c>
      <c r="O16" s="116"/>
      <c r="P16" s="119">
        <v>9</v>
      </c>
      <c r="Q16" s="116"/>
      <c r="R16" s="329">
        <v>9</v>
      </c>
      <c r="S16" s="116"/>
      <c r="T16" s="119">
        <v>9</v>
      </c>
      <c r="U16" s="116"/>
      <c r="V16" s="329">
        <v>9</v>
      </c>
      <c r="W16" s="269">
        <v>8</v>
      </c>
      <c r="X16" s="116"/>
      <c r="Y16" s="359">
        <v>9</v>
      </c>
      <c r="Z16" s="77">
        <f t="shared" si="1"/>
        <v>8.545454545454545</v>
      </c>
      <c r="AA16" s="36">
        <f aca="true" t="shared" si="5" ref="AA16:AA30">ROUND(Z16,0)</f>
        <v>9</v>
      </c>
      <c r="AB16" s="36">
        <v>8</v>
      </c>
      <c r="AC16" s="372">
        <v>10</v>
      </c>
      <c r="AD16" s="371">
        <f t="shared" si="4"/>
        <v>9</v>
      </c>
      <c r="AE16" s="19"/>
      <c r="AF16" s="19"/>
      <c r="AG16" s="187">
        <f t="shared" si="3"/>
        <v>0</v>
      </c>
    </row>
    <row r="17" spans="1:33" ht="12.75">
      <c r="A17" s="3">
        <f t="shared" si="0"/>
        <v>6.454545454545454</v>
      </c>
      <c r="B17" s="37">
        <v>15</v>
      </c>
      <c r="C17" s="37" t="s">
        <v>285</v>
      </c>
      <c r="D17" s="154" t="s">
        <v>349</v>
      </c>
      <c r="E17" s="69"/>
      <c r="F17" s="257">
        <v>5</v>
      </c>
      <c r="G17" s="88"/>
      <c r="H17" s="315">
        <v>6</v>
      </c>
      <c r="I17" s="69"/>
      <c r="J17" s="257">
        <v>10</v>
      </c>
      <c r="K17" s="74"/>
      <c r="L17" s="79">
        <v>6</v>
      </c>
      <c r="M17" s="74"/>
      <c r="N17" s="257">
        <v>7</v>
      </c>
      <c r="O17" s="69"/>
      <c r="P17" s="79">
        <v>8</v>
      </c>
      <c r="Q17" s="69"/>
      <c r="R17" s="257">
        <v>6</v>
      </c>
      <c r="S17" s="69"/>
      <c r="T17" s="79">
        <v>4</v>
      </c>
      <c r="U17" s="69"/>
      <c r="V17" s="257">
        <v>6</v>
      </c>
      <c r="W17" s="266">
        <v>6</v>
      </c>
      <c r="X17" s="71"/>
      <c r="Y17" s="330">
        <v>7</v>
      </c>
      <c r="Z17" s="77">
        <f t="shared" si="1"/>
        <v>6.454545454545454</v>
      </c>
      <c r="AA17" s="36">
        <f t="shared" si="5"/>
        <v>6</v>
      </c>
      <c r="AB17" s="36">
        <v>7</v>
      </c>
      <c r="AC17" s="36">
        <v>7</v>
      </c>
      <c r="AD17" s="371">
        <f t="shared" si="4"/>
        <v>6.666666666666667</v>
      </c>
      <c r="AE17" s="19"/>
      <c r="AF17" s="19"/>
      <c r="AG17" s="187">
        <f t="shared" si="3"/>
        <v>0</v>
      </c>
    </row>
    <row r="18" spans="1:33" ht="12.75">
      <c r="A18" s="3">
        <f t="shared" si="0"/>
        <v>6.916666666666667</v>
      </c>
      <c r="B18" s="37">
        <v>16</v>
      </c>
      <c r="C18" s="37" t="s">
        <v>286</v>
      </c>
      <c r="D18" s="154" t="s">
        <v>350</v>
      </c>
      <c r="E18" s="69"/>
      <c r="F18" s="257">
        <v>9</v>
      </c>
      <c r="G18" s="88"/>
      <c r="H18" s="315">
        <v>10</v>
      </c>
      <c r="I18" s="69"/>
      <c r="J18" s="257">
        <v>9</v>
      </c>
      <c r="K18" s="73"/>
      <c r="L18" s="80">
        <v>6</v>
      </c>
      <c r="M18" s="74">
        <v>6</v>
      </c>
      <c r="N18" s="257">
        <v>8</v>
      </c>
      <c r="O18" s="69"/>
      <c r="P18" s="79">
        <v>6</v>
      </c>
      <c r="Q18" s="69"/>
      <c r="R18" s="257">
        <v>7</v>
      </c>
      <c r="S18" s="71"/>
      <c r="T18" s="80">
        <v>8</v>
      </c>
      <c r="U18" s="69"/>
      <c r="V18" s="257">
        <v>4</v>
      </c>
      <c r="W18" s="266">
        <v>4</v>
      </c>
      <c r="X18" s="71"/>
      <c r="Y18" s="80">
        <v>6</v>
      </c>
      <c r="Z18" s="77">
        <f t="shared" si="1"/>
        <v>6.916666666666667</v>
      </c>
      <c r="AA18" s="8">
        <f t="shared" si="5"/>
        <v>7</v>
      </c>
      <c r="AB18" s="36">
        <v>6</v>
      </c>
      <c r="AC18" s="36">
        <v>8</v>
      </c>
      <c r="AD18" s="371">
        <f t="shared" si="4"/>
        <v>7</v>
      </c>
      <c r="AE18" s="19"/>
      <c r="AF18" s="19"/>
      <c r="AG18" s="183">
        <f t="shared" si="3"/>
        <v>0</v>
      </c>
    </row>
    <row r="19" spans="1:33" ht="12.75">
      <c r="A19" s="3">
        <f t="shared" si="0"/>
        <v>7.083333333333333</v>
      </c>
      <c r="B19" s="37">
        <v>17</v>
      </c>
      <c r="C19" s="37" t="s">
        <v>287</v>
      </c>
      <c r="D19" s="154" t="s">
        <v>348</v>
      </c>
      <c r="E19" s="71"/>
      <c r="F19" s="257">
        <v>8</v>
      </c>
      <c r="G19" s="90"/>
      <c r="H19" s="93">
        <v>7</v>
      </c>
      <c r="I19" s="71"/>
      <c r="J19" s="257">
        <v>8</v>
      </c>
      <c r="K19" s="73"/>
      <c r="L19" s="80">
        <v>6</v>
      </c>
      <c r="M19" s="73">
        <v>5</v>
      </c>
      <c r="N19" s="224">
        <v>9</v>
      </c>
      <c r="O19" s="71"/>
      <c r="P19" s="80">
        <v>7</v>
      </c>
      <c r="Q19" s="71"/>
      <c r="R19" s="224">
        <v>7</v>
      </c>
      <c r="S19" s="71"/>
      <c r="T19" s="80">
        <v>7</v>
      </c>
      <c r="U19" s="71"/>
      <c r="V19" s="79">
        <v>8</v>
      </c>
      <c r="W19" s="267">
        <v>8</v>
      </c>
      <c r="X19" s="71"/>
      <c r="Y19" s="80">
        <v>5</v>
      </c>
      <c r="Z19" s="77">
        <f t="shared" si="1"/>
        <v>7.083333333333333</v>
      </c>
      <c r="AA19" s="8">
        <f t="shared" si="5"/>
        <v>7</v>
      </c>
      <c r="AB19" s="8">
        <v>7</v>
      </c>
      <c r="AC19" s="36">
        <v>8</v>
      </c>
      <c r="AD19" s="371">
        <f t="shared" si="4"/>
        <v>7.333333333333333</v>
      </c>
      <c r="AE19" s="12"/>
      <c r="AF19" s="12"/>
      <c r="AG19" s="179">
        <f t="shared" si="3"/>
        <v>0</v>
      </c>
    </row>
    <row r="20" spans="1:33" ht="12.75">
      <c r="A20" s="3">
        <f t="shared" si="0"/>
        <v>6.583333333333333</v>
      </c>
      <c r="B20" s="37">
        <v>18</v>
      </c>
      <c r="C20" s="2" t="s">
        <v>288</v>
      </c>
      <c r="D20" s="154" t="s">
        <v>351</v>
      </c>
      <c r="E20" s="71"/>
      <c r="F20" s="257">
        <v>8</v>
      </c>
      <c r="G20" s="90"/>
      <c r="H20" s="244">
        <v>9</v>
      </c>
      <c r="I20" s="71"/>
      <c r="J20" s="257">
        <v>6</v>
      </c>
      <c r="K20" s="73"/>
      <c r="L20" s="80">
        <v>8</v>
      </c>
      <c r="M20" s="73">
        <v>2</v>
      </c>
      <c r="N20" s="80">
        <v>7</v>
      </c>
      <c r="O20" s="71"/>
      <c r="P20" s="80">
        <v>8</v>
      </c>
      <c r="Q20" s="71"/>
      <c r="R20" s="224">
        <v>8</v>
      </c>
      <c r="S20" s="71"/>
      <c r="T20" s="80">
        <v>7</v>
      </c>
      <c r="U20" s="71"/>
      <c r="V20" s="79">
        <v>4</v>
      </c>
      <c r="W20" s="267">
        <v>7</v>
      </c>
      <c r="X20" s="71"/>
      <c r="Y20" s="80">
        <v>5</v>
      </c>
      <c r="Z20" s="77">
        <f t="shared" si="1"/>
        <v>6.583333333333333</v>
      </c>
      <c r="AA20" s="8">
        <f t="shared" si="5"/>
        <v>7</v>
      </c>
      <c r="AB20" s="8">
        <v>7</v>
      </c>
      <c r="AC20" s="36">
        <v>8</v>
      </c>
      <c r="AD20" s="371">
        <f t="shared" si="4"/>
        <v>7.333333333333333</v>
      </c>
      <c r="AE20" s="12"/>
      <c r="AF20" s="12"/>
      <c r="AG20" s="179">
        <f t="shared" si="3"/>
        <v>0</v>
      </c>
    </row>
    <row r="21" spans="1:33" ht="12.75">
      <c r="A21" s="3">
        <f t="shared" si="0"/>
        <v>6.583333333333333</v>
      </c>
      <c r="B21" s="37">
        <v>19</v>
      </c>
      <c r="C21" s="37" t="s">
        <v>289</v>
      </c>
      <c r="D21" s="154" t="s">
        <v>352</v>
      </c>
      <c r="E21" s="71"/>
      <c r="F21" s="257">
        <v>4</v>
      </c>
      <c r="G21" s="90"/>
      <c r="H21" s="93">
        <v>6</v>
      </c>
      <c r="I21" s="71"/>
      <c r="J21" s="257">
        <v>9</v>
      </c>
      <c r="K21" s="73"/>
      <c r="L21" s="80">
        <v>6</v>
      </c>
      <c r="M21" s="73">
        <v>5</v>
      </c>
      <c r="N21" s="80">
        <v>7</v>
      </c>
      <c r="O21" s="71"/>
      <c r="P21" s="80">
        <v>7</v>
      </c>
      <c r="Q21" s="71"/>
      <c r="R21" s="224">
        <v>7</v>
      </c>
      <c r="S21" s="71"/>
      <c r="T21" s="80">
        <v>7</v>
      </c>
      <c r="U21" s="71"/>
      <c r="V21" s="79">
        <v>9</v>
      </c>
      <c r="W21" s="267">
        <v>7</v>
      </c>
      <c r="X21" s="71"/>
      <c r="Y21" s="80">
        <v>5</v>
      </c>
      <c r="Z21" s="77">
        <f t="shared" si="1"/>
        <v>6.583333333333333</v>
      </c>
      <c r="AA21" s="8">
        <f t="shared" si="5"/>
        <v>7</v>
      </c>
      <c r="AB21" s="8">
        <v>7</v>
      </c>
      <c r="AC21" s="36">
        <v>9</v>
      </c>
      <c r="AD21" s="371">
        <f t="shared" si="4"/>
        <v>7.666666666666667</v>
      </c>
      <c r="AE21" s="12"/>
      <c r="AF21" s="12"/>
      <c r="AG21" s="179">
        <f t="shared" si="3"/>
        <v>0</v>
      </c>
    </row>
    <row r="22" spans="1:33" ht="12.75">
      <c r="A22" s="3">
        <f t="shared" si="0"/>
        <v>6.75</v>
      </c>
      <c r="B22" s="37">
        <v>20</v>
      </c>
      <c r="C22" s="37" t="s">
        <v>290</v>
      </c>
      <c r="D22" s="154" t="s">
        <v>353</v>
      </c>
      <c r="E22" s="71"/>
      <c r="F22" s="257">
        <v>5</v>
      </c>
      <c r="G22" s="90"/>
      <c r="H22" s="244">
        <v>6</v>
      </c>
      <c r="I22" s="71"/>
      <c r="J22" s="257">
        <v>6</v>
      </c>
      <c r="K22" s="73"/>
      <c r="L22" s="80">
        <v>7</v>
      </c>
      <c r="M22" s="73">
        <v>5</v>
      </c>
      <c r="N22" s="224">
        <v>5</v>
      </c>
      <c r="O22" s="71"/>
      <c r="P22" s="80">
        <v>7</v>
      </c>
      <c r="Q22" s="71"/>
      <c r="R22" s="224">
        <v>9</v>
      </c>
      <c r="S22" s="71"/>
      <c r="T22" s="80">
        <v>7</v>
      </c>
      <c r="U22" s="71"/>
      <c r="V22" s="79">
        <v>9</v>
      </c>
      <c r="W22" s="267">
        <v>9</v>
      </c>
      <c r="X22" s="71"/>
      <c r="Y22" s="80">
        <v>6</v>
      </c>
      <c r="Z22" s="77">
        <f t="shared" si="1"/>
        <v>6.75</v>
      </c>
      <c r="AA22" s="8">
        <f t="shared" si="5"/>
        <v>7</v>
      </c>
      <c r="AB22" s="8">
        <v>5</v>
      </c>
      <c r="AC22" s="36">
        <v>7</v>
      </c>
      <c r="AD22" s="371">
        <f t="shared" si="4"/>
        <v>6.333333333333333</v>
      </c>
      <c r="AE22" s="12"/>
      <c r="AF22" s="12"/>
      <c r="AG22" s="179">
        <f t="shared" si="3"/>
        <v>0</v>
      </c>
    </row>
    <row r="23" spans="1:33" ht="12.75">
      <c r="A23" s="3">
        <f t="shared" si="0"/>
        <v>7.083333333333333</v>
      </c>
      <c r="B23" s="37">
        <v>21</v>
      </c>
      <c r="C23" s="37" t="s">
        <v>291</v>
      </c>
      <c r="D23" s="154" t="s">
        <v>353</v>
      </c>
      <c r="E23" s="71"/>
      <c r="F23" s="257">
        <v>5</v>
      </c>
      <c r="G23" s="90"/>
      <c r="H23" s="244">
        <v>6</v>
      </c>
      <c r="I23" s="71"/>
      <c r="J23" s="257">
        <v>6</v>
      </c>
      <c r="K23" s="73"/>
      <c r="L23" s="80">
        <v>8</v>
      </c>
      <c r="M23" s="73">
        <v>8</v>
      </c>
      <c r="N23" s="224">
        <v>5</v>
      </c>
      <c r="O23" s="71"/>
      <c r="P23" s="80">
        <v>7</v>
      </c>
      <c r="Q23" s="71"/>
      <c r="R23" s="224">
        <v>9</v>
      </c>
      <c r="S23" s="71"/>
      <c r="T23" s="80">
        <v>8</v>
      </c>
      <c r="U23" s="71"/>
      <c r="V23" s="79">
        <v>9</v>
      </c>
      <c r="W23" s="267">
        <v>8</v>
      </c>
      <c r="X23" s="71"/>
      <c r="Y23" s="80">
        <v>6</v>
      </c>
      <c r="Z23" s="77">
        <f t="shared" si="1"/>
        <v>7.083333333333333</v>
      </c>
      <c r="AA23" s="8">
        <f t="shared" si="5"/>
        <v>7</v>
      </c>
      <c r="AB23" s="8">
        <v>5</v>
      </c>
      <c r="AC23" s="36">
        <v>6</v>
      </c>
      <c r="AD23" s="371">
        <f t="shared" si="4"/>
        <v>6</v>
      </c>
      <c r="AE23" s="12"/>
      <c r="AF23" s="12"/>
      <c r="AG23" s="179">
        <f t="shared" si="3"/>
        <v>0</v>
      </c>
    </row>
    <row r="24" spans="1:33" ht="12.75">
      <c r="A24" s="3">
        <f t="shared" si="0"/>
        <v>8.25</v>
      </c>
      <c r="B24" s="37">
        <v>22</v>
      </c>
      <c r="C24" s="37" t="s">
        <v>292</v>
      </c>
      <c r="D24" s="154" t="s">
        <v>354</v>
      </c>
      <c r="E24" s="71"/>
      <c r="F24" s="257">
        <v>9</v>
      </c>
      <c r="G24" s="90"/>
      <c r="H24" s="244">
        <v>10</v>
      </c>
      <c r="I24" s="71"/>
      <c r="J24" s="257">
        <v>9</v>
      </c>
      <c r="K24" s="73"/>
      <c r="L24" s="80">
        <v>7</v>
      </c>
      <c r="M24" s="73">
        <v>4</v>
      </c>
      <c r="N24" s="80">
        <v>6</v>
      </c>
      <c r="O24" s="71"/>
      <c r="P24" s="80">
        <v>9</v>
      </c>
      <c r="Q24" s="71"/>
      <c r="R24" s="224">
        <v>9</v>
      </c>
      <c r="S24" s="71"/>
      <c r="T24" s="80">
        <v>9</v>
      </c>
      <c r="U24" s="71"/>
      <c r="V24" s="79">
        <v>9</v>
      </c>
      <c r="W24" s="278">
        <v>9</v>
      </c>
      <c r="X24" s="225"/>
      <c r="Y24" s="80">
        <v>9</v>
      </c>
      <c r="Z24" s="77">
        <f t="shared" si="1"/>
        <v>8.25</v>
      </c>
      <c r="AA24" s="8">
        <f t="shared" si="5"/>
        <v>8</v>
      </c>
      <c r="AB24" s="8">
        <v>8</v>
      </c>
      <c r="AC24" s="36">
        <v>9</v>
      </c>
      <c r="AD24" s="371">
        <f t="shared" si="4"/>
        <v>8.333333333333334</v>
      </c>
      <c r="AE24" s="12"/>
      <c r="AF24" s="12"/>
      <c r="AG24" s="179">
        <f t="shared" si="3"/>
        <v>0</v>
      </c>
    </row>
    <row r="25" spans="1:33" ht="12.75">
      <c r="A25" s="3">
        <f t="shared" si="0"/>
        <v>6.6923076923076925</v>
      </c>
      <c r="B25" s="37">
        <v>23</v>
      </c>
      <c r="C25" s="37" t="s">
        <v>293</v>
      </c>
      <c r="D25" s="154" t="s">
        <v>355</v>
      </c>
      <c r="E25" s="71"/>
      <c r="F25" s="257">
        <v>8</v>
      </c>
      <c r="G25" s="90"/>
      <c r="H25" s="93">
        <v>8</v>
      </c>
      <c r="I25" s="71"/>
      <c r="J25" s="257">
        <v>6</v>
      </c>
      <c r="K25" s="73"/>
      <c r="L25" s="80">
        <v>8</v>
      </c>
      <c r="M25" s="73">
        <v>1</v>
      </c>
      <c r="N25" s="80">
        <v>9</v>
      </c>
      <c r="O25" s="71"/>
      <c r="P25" s="80">
        <v>9</v>
      </c>
      <c r="Q25" s="71"/>
      <c r="R25" s="224">
        <v>9</v>
      </c>
      <c r="S25" s="71">
        <v>1</v>
      </c>
      <c r="T25" s="80">
        <v>8</v>
      </c>
      <c r="U25" s="71"/>
      <c r="V25" s="79">
        <v>4</v>
      </c>
      <c r="W25" s="267">
        <v>10</v>
      </c>
      <c r="X25" s="71"/>
      <c r="Y25" s="80">
        <v>6</v>
      </c>
      <c r="Z25" s="77">
        <f t="shared" si="1"/>
        <v>6.6923076923076925</v>
      </c>
      <c r="AA25" s="8">
        <f t="shared" si="5"/>
        <v>7</v>
      </c>
      <c r="AB25" s="8">
        <v>8</v>
      </c>
      <c r="AC25" s="36">
        <v>9</v>
      </c>
      <c r="AD25" s="371">
        <f t="shared" si="4"/>
        <v>8</v>
      </c>
      <c r="AE25" s="12"/>
      <c r="AF25" s="12"/>
      <c r="AG25" s="179">
        <f t="shared" si="3"/>
        <v>0</v>
      </c>
    </row>
    <row r="26" spans="1:33" ht="12.75">
      <c r="A26" s="3">
        <f t="shared" si="0"/>
        <v>8.166666666666666</v>
      </c>
      <c r="B26" s="37">
        <v>24</v>
      </c>
      <c r="C26" s="37" t="s">
        <v>294</v>
      </c>
      <c r="D26" s="154" t="s">
        <v>356</v>
      </c>
      <c r="E26" s="71"/>
      <c r="F26" s="257">
        <v>9</v>
      </c>
      <c r="G26" s="90"/>
      <c r="H26" s="244">
        <v>10</v>
      </c>
      <c r="I26" s="71"/>
      <c r="J26" s="257">
        <v>10</v>
      </c>
      <c r="K26" s="73"/>
      <c r="L26" s="80">
        <v>8</v>
      </c>
      <c r="M26" s="73">
        <v>2</v>
      </c>
      <c r="N26" s="80">
        <v>8</v>
      </c>
      <c r="O26" s="71"/>
      <c r="P26" s="80">
        <v>9</v>
      </c>
      <c r="Q26" s="71"/>
      <c r="R26" s="80">
        <v>9</v>
      </c>
      <c r="S26" s="71"/>
      <c r="T26" s="80">
        <v>7</v>
      </c>
      <c r="U26" s="71"/>
      <c r="V26" s="79">
        <v>8</v>
      </c>
      <c r="W26" s="267">
        <v>9</v>
      </c>
      <c r="X26" s="71"/>
      <c r="Y26" s="80">
        <v>9</v>
      </c>
      <c r="Z26" s="77">
        <f t="shared" si="1"/>
        <v>8.166666666666666</v>
      </c>
      <c r="AA26" s="8">
        <f t="shared" si="5"/>
        <v>8</v>
      </c>
      <c r="AB26" s="8">
        <v>7</v>
      </c>
      <c r="AC26" s="36">
        <v>7</v>
      </c>
      <c r="AD26" s="371">
        <f t="shared" si="4"/>
        <v>7.333333333333333</v>
      </c>
      <c r="AE26" s="12"/>
      <c r="AF26" s="12"/>
      <c r="AG26" s="179">
        <f t="shared" si="3"/>
        <v>0</v>
      </c>
    </row>
    <row r="27" spans="1:33" ht="12.75">
      <c r="A27" s="3">
        <f t="shared" si="0"/>
        <v>8.583333333333334</v>
      </c>
      <c r="B27" s="37">
        <v>25</v>
      </c>
      <c r="C27" s="2" t="s">
        <v>295</v>
      </c>
      <c r="D27" s="154" t="s">
        <v>357</v>
      </c>
      <c r="E27" s="71"/>
      <c r="F27" s="257">
        <v>9</v>
      </c>
      <c r="G27" s="90"/>
      <c r="H27" s="93">
        <v>8</v>
      </c>
      <c r="I27" s="71"/>
      <c r="J27" s="257">
        <v>9</v>
      </c>
      <c r="K27" s="73"/>
      <c r="L27" s="80">
        <v>8</v>
      </c>
      <c r="M27" s="73">
        <v>9</v>
      </c>
      <c r="N27" s="224">
        <v>9</v>
      </c>
      <c r="O27" s="71"/>
      <c r="P27" s="80">
        <v>9</v>
      </c>
      <c r="Q27" s="71"/>
      <c r="R27" s="80">
        <v>9</v>
      </c>
      <c r="S27" s="71"/>
      <c r="T27" s="80">
        <v>9</v>
      </c>
      <c r="U27" s="71"/>
      <c r="V27" s="79">
        <v>9</v>
      </c>
      <c r="W27" s="267">
        <v>8</v>
      </c>
      <c r="X27" s="71"/>
      <c r="Y27" s="80">
        <v>7</v>
      </c>
      <c r="Z27" s="77">
        <f t="shared" si="1"/>
        <v>8.583333333333334</v>
      </c>
      <c r="AA27" s="8">
        <f t="shared" si="5"/>
        <v>9</v>
      </c>
      <c r="AB27" s="8">
        <v>8</v>
      </c>
      <c r="AC27" s="36">
        <v>9</v>
      </c>
      <c r="AD27" s="371">
        <f t="shared" si="4"/>
        <v>8.666666666666666</v>
      </c>
      <c r="AE27" s="12"/>
      <c r="AF27" s="12"/>
      <c r="AG27" s="179">
        <f t="shared" si="3"/>
        <v>0</v>
      </c>
    </row>
    <row r="28" spans="1:33" ht="12.75">
      <c r="A28" s="3">
        <f t="shared" si="0"/>
        <v>6.083333333333333</v>
      </c>
      <c r="B28" s="37">
        <v>26</v>
      </c>
      <c r="C28" s="2" t="s">
        <v>296</v>
      </c>
      <c r="D28" s="154" t="s">
        <v>94</v>
      </c>
      <c r="E28" s="71"/>
      <c r="F28" s="257">
        <v>5</v>
      </c>
      <c r="G28" s="90"/>
      <c r="H28" s="93">
        <v>8</v>
      </c>
      <c r="I28" s="71"/>
      <c r="J28" s="257">
        <v>8</v>
      </c>
      <c r="K28" s="73"/>
      <c r="L28" s="80">
        <v>5</v>
      </c>
      <c r="M28" s="73">
        <v>2</v>
      </c>
      <c r="N28" s="224">
        <v>7</v>
      </c>
      <c r="O28" s="71"/>
      <c r="P28" s="80">
        <v>7</v>
      </c>
      <c r="Q28" s="71"/>
      <c r="R28" s="80">
        <v>8</v>
      </c>
      <c r="S28" s="71"/>
      <c r="T28" s="80">
        <v>7</v>
      </c>
      <c r="U28" s="71"/>
      <c r="V28" s="79">
        <v>8</v>
      </c>
      <c r="W28" s="267">
        <v>4</v>
      </c>
      <c r="X28" s="71"/>
      <c r="Y28" s="80">
        <v>4</v>
      </c>
      <c r="Z28" s="77">
        <f t="shared" si="1"/>
        <v>6.083333333333333</v>
      </c>
      <c r="AA28" s="8">
        <f t="shared" si="5"/>
        <v>6</v>
      </c>
      <c r="AB28" s="8">
        <v>7</v>
      </c>
      <c r="AC28" s="36">
        <v>7</v>
      </c>
      <c r="AD28" s="371">
        <f t="shared" si="4"/>
        <v>6.666666666666667</v>
      </c>
      <c r="AE28" s="12"/>
      <c r="AF28" s="12"/>
      <c r="AG28" s="179">
        <f t="shared" si="3"/>
        <v>0</v>
      </c>
    </row>
    <row r="29" spans="1:33" ht="12.75">
      <c r="A29" s="3">
        <f t="shared" si="0"/>
        <v>8.083333333333334</v>
      </c>
      <c r="B29" s="37">
        <v>27</v>
      </c>
      <c r="C29" s="2" t="s">
        <v>297</v>
      </c>
      <c r="D29" s="154" t="s">
        <v>357</v>
      </c>
      <c r="E29" s="71"/>
      <c r="F29" s="257">
        <v>9</v>
      </c>
      <c r="G29" s="90"/>
      <c r="H29" s="244">
        <v>10</v>
      </c>
      <c r="I29" s="71"/>
      <c r="J29" s="257">
        <v>9</v>
      </c>
      <c r="K29" s="73"/>
      <c r="L29" s="80">
        <v>7</v>
      </c>
      <c r="M29" s="73">
        <v>3</v>
      </c>
      <c r="N29" s="80">
        <v>8</v>
      </c>
      <c r="O29" s="71"/>
      <c r="P29" s="80">
        <v>9</v>
      </c>
      <c r="Q29" s="71"/>
      <c r="R29" s="80">
        <v>9</v>
      </c>
      <c r="S29" s="71"/>
      <c r="T29" s="80">
        <v>9</v>
      </c>
      <c r="U29" s="71"/>
      <c r="V29" s="79">
        <v>9</v>
      </c>
      <c r="W29" s="278">
        <v>8</v>
      </c>
      <c r="X29" s="225"/>
      <c r="Y29" s="80">
        <v>7</v>
      </c>
      <c r="Z29" s="77">
        <f t="shared" si="1"/>
        <v>8.083333333333334</v>
      </c>
      <c r="AA29" s="8">
        <f t="shared" si="5"/>
        <v>8</v>
      </c>
      <c r="AB29" s="8">
        <v>8</v>
      </c>
      <c r="AC29" s="36">
        <v>9</v>
      </c>
      <c r="AD29" s="371">
        <f t="shared" si="4"/>
        <v>8.333333333333334</v>
      </c>
      <c r="AE29" s="12"/>
      <c r="AF29" s="12"/>
      <c r="AG29" s="179">
        <f t="shared" si="3"/>
        <v>0</v>
      </c>
    </row>
    <row r="30" spans="1:33" ht="13.5" thickBot="1">
      <c r="A30" s="3">
        <f t="shared" si="0"/>
        <v>8.5</v>
      </c>
      <c r="B30" s="37">
        <v>28</v>
      </c>
      <c r="C30" s="2" t="s">
        <v>298</v>
      </c>
      <c r="D30" s="271" t="s">
        <v>102</v>
      </c>
      <c r="E30" s="158"/>
      <c r="F30" s="257">
        <v>7</v>
      </c>
      <c r="G30" s="173"/>
      <c r="H30" s="255">
        <v>9</v>
      </c>
      <c r="I30" s="158"/>
      <c r="J30" s="257">
        <v>9</v>
      </c>
      <c r="K30" s="161"/>
      <c r="L30" s="159">
        <v>8</v>
      </c>
      <c r="M30" s="161">
        <v>4</v>
      </c>
      <c r="N30" s="159">
        <v>7</v>
      </c>
      <c r="O30" s="158"/>
      <c r="P30" s="159">
        <v>9</v>
      </c>
      <c r="Q30" s="158"/>
      <c r="R30" s="159">
        <v>10</v>
      </c>
      <c r="S30" s="158"/>
      <c r="T30" s="159">
        <v>10</v>
      </c>
      <c r="U30" s="158"/>
      <c r="V30" s="233">
        <v>10</v>
      </c>
      <c r="W30" s="279">
        <v>9</v>
      </c>
      <c r="X30" s="158"/>
      <c r="Y30" s="159">
        <v>10</v>
      </c>
      <c r="Z30" s="77">
        <f t="shared" si="1"/>
        <v>8.5</v>
      </c>
      <c r="AA30" s="8">
        <f t="shared" si="5"/>
        <v>9</v>
      </c>
      <c r="AB30" s="8">
        <v>8</v>
      </c>
      <c r="AC30" s="36">
        <v>9</v>
      </c>
      <c r="AD30" s="371">
        <f t="shared" si="4"/>
        <v>8.666666666666666</v>
      </c>
      <c r="AE30" s="12"/>
      <c r="AF30" s="12"/>
      <c r="AG30" s="179">
        <f t="shared" si="3"/>
        <v>0</v>
      </c>
    </row>
    <row r="31" spans="3:33" s="5" customFormat="1" ht="13.5" thickBot="1">
      <c r="C31" s="388" t="s">
        <v>0</v>
      </c>
      <c r="D31" s="389"/>
      <c r="E31" s="167"/>
      <c r="F31" s="168">
        <f>AVERAGE(F3:F30)</f>
        <v>7.392857142857143</v>
      </c>
      <c r="G31" s="167"/>
      <c r="H31" s="168">
        <f>AVERAGE(H3:H30)</f>
        <v>8</v>
      </c>
      <c r="I31" s="263"/>
      <c r="J31" s="168">
        <f>AVERAGE(J3:J30)</f>
        <v>7.857142857142857</v>
      </c>
      <c r="K31" s="211"/>
      <c r="L31" s="212">
        <f>AVERAGE(L3:L30)</f>
        <v>7.214285714285714</v>
      </c>
      <c r="M31" s="167"/>
      <c r="N31" s="168">
        <f>AVERAGE(N3:N30)</f>
        <v>7.428571428571429</v>
      </c>
      <c r="O31" s="167"/>
      <c r="P31" s="219">
        <f>AVERAGE(P3:P30)</f>
        <v>8.321428571428571</v>
      </c>
      <c r="Q31" s="167"/>
      <c r="R31" s="168">
        <f>AVERAGE(R3:R30)</f>
        <v>8.428571428571429</v>
      </c>
      <c r="S31" s="211"/>
      <c r="T31" s="212">
        <f>AVERAGE(T3:T30)</f>
        <v>8.285714285714286</v>
      </c>
      <c r="U31" s="167"/>
      <c r="V31" s="168">
        <f aca="true" t="shared" si="6" ref="V31:AD31">AVERAGE(V3:V30)</f>
        <v>7.75</v>
      </c>
      <c r="W31" s="168">
        <f t="shared" si="6"/>
        <v>7.392857142857143</v>
      </c>
      <c r="X31" s="343"/>
      <c r="Y31" s="344">
        <f>AVERAGE(Y3:Y30)</f>
        <v>6.857142857142857</v>
      </c>
      <c r="Z31" s="83">
        <f t="shared" si="6"/>
        <v>7.5577339327339335</v>
      </c>
      <c r="AA31" s="34">
        <f t="shared" si="6"/>
        <v>7.678571428571429</v>
      </c>
      <c r="AB31" s="34">
        <f t="shared" si="6"/>
        <v>6.714285714285714</v>
      </c>
      <c r="AC31" s="34">
        <f t="shared" si="6"/>
        <v>8.178571428571429</v>
      </c>
      <c r="AD31" s="34">
        <f t="shared" si="6"/>
        <v>7.523809523809524</v>
      </c>
      <c r="AG31" s="186">
        <f>SUM(AG3:AG30)</f>
        <v>0</v>
      </c>
    </row>
    <row r="32" spans="3:27" s="5" customFormat="1" ht="13.5" thickBot="1">
      <c r="C32" s="6"/>
      <c r="D32" s="174"/>
      <c r="E32" s="392" t="s">
        <v>185</v>
      </c>
      <c r="F32" s="393"/>
      <c r="G32" s="394" t="s">
        <v>186</v>
      </c>
      <c r="H32" s="391"/>
      <c r="I32" s="392" t="s">
        <v>79</v>
      </c>
      <c r="J32" s="393"/>
      <c r="K32" s="390" t="s">
        <v>187</v>
      </c>
      <c r="L32" s="391"/>
      <c r="M32" s="394" t="s">
        <v>80</v>
      </c>
      <c r="N32" s="391"/>
      <c r="O32" s="394" t="s">
        <v>81</v>
      </c>
      <c r="P32" s="391"/>
      <c r="Q32" s="394" t="s">
        <v>82</v>
      </c>
      <c r="R32" s="391"/>
      <c r="S32" s="390" t="s">
        <v>188</v>
      </c>
      <c r="T32" s="391"/>
      <c r="U32" s="394" t="s">
        <v>83</v>
      </c>
      <c r="V32" s="391"/>
      <c r="W32" s="160" t="s">
        <v>84</v>
      </c>
      <c r="X32" s="392" t="s">
        <v>111</v>
      </c>
      <c r="Y32" s="393"/>
      <c r="Z32" s="78"/>
      <c r="AA32" s="9"/>
    </row>
    <row r="33" spans="3:27" ht="13.5" thickBot="1">
      <c r="C33" s="4" t="s">
        <v>45</v>
      </c>
      <c r="D33" s="175"/>
      <c r="E33" s="392" t="s">
        <v>22</v>
      </c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3"/>
      <c r="Z33" s="61">
        <f>AA33/B30</f>
        <v>1</v>
      </c>
      <c r="AA33" s="8">
        <f>COUNTIF(AA3:AA30,"&gt;3")</f>
        <v>28</v>
      </c>
    </row>
    <row r="34" spans="3:27" ht="12.75">
      <c r="C34" s="4" t="s">
        <v>46</v>
      </c>
      <c r="D34" s="176"/>
      <c r="E34" s="60"/>
      <c r="F34" s="60"/>
      <c r="G34" s="60"/>
      <c r="H34" s="60"/>
      <c r="I34" s="60"/>
      <c r="J34" s="60"/>
      <c r="K34" s="60"/>
      <c r="L34" s="60"/>
      <c r="M34" s="264" t="s">
        <v>363</v>
      </c>
      <c r="N34" s="264" t="s">
        <v>364</v>
      </c>
      <c r="O34" s="60"/>
      <c r="P34" s="60"/>
      <c r="Q34" s="60"/>
      <c r="R34" s="60"/>
      <c r="S34" s="60"/>
      <c r="T34" s="60"/>
      <c r="U34" s="60"/>
      <c r="V34" s="264"/>
      <c r="W34" s="60"/>
      <c r="X34" s="60"/>
      <c r="Y34" s="264"/>
      <c r="Z34" s="35">
        <f>AA34/B30</f>
        <v>0.8571428571428571</v>
      </c>
      <c r="AA34" s="8">
        <f>COUNTIF(AA3:AA30,"&gt;6")</f>
        <v>24</v>
      </c>
    </row>
    <row r="36" ht="12.75">
      <c r="C36" t="s">
        <v>189</v>
      </c>
    </row>
    <row r="38" ht="12.75">
      <c r="AA38" s="86"/>
    </row>
  </sheetData>
  <sheetProtection/>
  <mergeCells count="13">
    <mergeCell ref="E33:Y33"/>
    <mergeCell ref="M32:N32"/>
    <mergeCell ref="O32:P32"/>
    <mergeCell ref="Q32:R32"/>
    <mergeCell ref="S32:T32"/>
    <mergeCell ref="X32:Y32"/>
    <mergeCell ref="U32:V32"/>
    <mergeCell ref="C1:L1"/>
    <mergeCell ref="C31:D31"/>
    <mergeCell ref="K32:L32"/>
    <mergeCell ref="I32:J32"/>
    <mergeCell ref="E32:F32"/>
    <mergeCell ref="G32:H32"/>
  </mergeCells>
  <conditionalFormatting sqref="AA3:AB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Z3:Z30 AD3:AD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conditionalFormatting sqref="AC3:AC30">
    <cfRule type="cellIs" priority="9" dxfId="0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B1">
      <selection activeCell="O15" sqref="O15"/>
    </sheetView>
  </sheetViews>
  <sheetFormatPr defaultColWidth="9.00390625" defaultRowHeight="12.75"/>
  <cols>
    <col min="1" max="1" width="7.00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6.125" style="0" customWidth="1"/>
    <col min="7" max="7" width="6.25390625" style="0" customWidth="1"/>
    <col min="8" max="8" width="6.375" style="0" customWidth="1"/>
    <col min="9" max="9" width="6.125" style="0" customWidth="1"/>
    <col min="10" max="10" width="6.625" style="0" customWidth="1"/>
    <col min="11" max="11" width="6.25390625" style="0" customWidth="1"/>
    <col min="12" max="12" width="6.75390625" style="0" customWidth="1"/>
    <col min="13" max="13" width="9.875" style="3" customWidth="1"/>
    <col min="14" max="14" width="12.125" style="10" bestFit="1" customWidth="1"/>
  </cols>
  <sheetData>
    <row r="1" spans="4:37" ht="13.5" thickBot="1">
      <c r="D1" s="63" t="s">
        <v>224</v>
      </c>
      <c r="E1" s="127"/>
      <c r="F1" s="127"/>
      <c r="G1" s="127"/>
      <c r="H1" s="63"/>
      <c r="I1" s="127"/>
      <c r="J1" s="127"/>
      <c r="K1" s="127"/>
      <c r="L1" s="127"/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3"/>
      <c r="AG1" s="54"/>
      <c r="AJ1" s="14"/>
      <c r="AK1" s="15"/>
    </row>
    <row r="2" spans="2:33" ht="16.5" customHeight="1" thickBot="1">
      <c r="B2" s="55" t="s">
        <v>68</v>
      </c>
      <c r="C2" s="57" t="s">
        <v>26</v>
      </c>
      <c r="D2" s="85" t="s">
        <v>69</v>
      </c>
      <c r="E2" s="195">
        <v>43584</v>
      </c>
      <c r="F2" s="197">
        <v>43589</v>
      </c>
      <c r="G2" s="76">
        <v>43598</v>
      </c>
      <c r="H2" s="103">
        <v>43612</v>
      </c>
      <c r="I2" s="195">
        <v>43619</v>
      </c>
      <c r="J2" s="197">
        <v>43626</v>
      </c>
      <c r="K2" s="195">
        <v>43633</v>
      </c>
      <c r="L2" s="197">
        <v>43640</v>
      </c>
      <c r="M2" s="205" t="s">
        <v>24</v>
      </c>
      <c r="N2" s="206" t="s">
        <v>78</v>
      </c>
      <c r="O2" s="128" t="s">
        <v>21</v>
      </c>
      <c r="P2" s="128" t="s">
        <v>90</v>
      </c>
      <c r="Z2" s="33"/>
      <c r="AA2" s="33"/>
      <c r="AB2" s="33"/>
      <c r="AC2" s="33"/>
      <c r="AD2" s="33"/>
      <c r="AE2" s="33"/>
      <c r="AF2" s="33"/>
      <c r="AG2" s="33"/>
    </row>
    <row r="3" spans="1:19" ht="12.75">
      <c r="A3" s="3">
        <f aca="true" t="shared" si="0" ref="A3:A17">M3</f>
        <v>6.571428571428571</v>
      </c>
      <c r="B3" s="2">
        <v>1</v>
      </c>
      <c r="C3" s="2" t="s">
        <v>225</v>
      </c>
      <c r="D3" s="154" t="s">
        <v>96</v>
      </c>
      <c r="E3" s="118"/>
      <c r="F3" s="117">
        <v>6</v>
      </c>
      <c r="G3" s="332">
        <v>5</v>
      </c>
      <c r="H3" s="200">
        <v>8</v>
      </c>
      <c r="I3" s="116">
        <v>7</v>
      </c>
      <c r="J3" s="119">
        <v>6</v>
      </c>
      <c r="K3" s="116">
        <v>7</v>
      </c>
      <c r="L3" s="119">
        <v>7</v>
      </c>
      <c r="M3" s="84">
        <f aca="true" t="shared" si="1" ref="M3:M17">AVERAGE(E3:L3)</f>
        <v>6.571428571428571</v>
      </c>
      <c r="N3" s="8">
        <f aca="true" t="shared" si="2" ref="N3:N17">ROUND(M3,0)</f>
        <v>7</v>
      </c>
      <c r="O3" s="8">
        <v>6</v>
      </c>
      <c r="P3" s="215">
        <f>AVERAGE(N3:O3)</f>
        <v>6.5</v>
      </c>
      <c r="Q3" s="1" t="s">
        <v>30</v>
      </c>
      <c r="R3" s="1">
        <f>COUNTIF(N3:N17,"&gt;8")</f>
        <v>0</v>
      </c>
      <c r="S3" s="43">
        <f>R3/$B$17</f>
        <v>0</v>
      </c>
    </row>
    <row r="4" spans="1:19" ht="12.75">
      <c r="A4" s="3">
        <f t="shared" si="0"/>
        <v>7.571428571428571</v>
      </c>
      <c r="B4" s="2">
        <v>2</v>
      </c>
      <c r="C4" s="2" t="s">
        <v>226</v>
      </c>
      <c r="D4" s="120" t="s">
        <v>95</v>
      </c>
      <c r="E4" s="73"/>
      <c r="F4" s="72">
        <v>9</v>
      </c>
      <c r="G4" s="108">
        <v>4</v>
      </c>
      <c r="H4" s="82">
        <v>9</v>
      </c>
      <c r="I4" s="71">
        <v>8</v>
      </c>
      <c r="J4" s="80">
        <v>7</v>
      </c>
      <c r="K4" s="71">
        <v>8</v>
      </c>
      <c r="L4" s="80">
        <v>8</v>
      </c>
      <c r="M4" s="84">
        <f t="shared" si="1"/>
        <v>7.571428571428571</v>
      </c>
      <c r="N4" s="8">
        <f t="shared" si="2"/>
        <v>8</v>
      </c>
      <c r="O4" s="8">
        <v>7</v>
      </c>
      <c r="P4" s="215">
        <f aca="true" t="shared" si="3" ref="P4:P17">AVERAGE(N4:O4)</f>
        <v>7.5</v>
      </c>
      <c r="Q4" s="1" t="s">
        <v>31</v>
      </c>
      <c r="R4" s="44">
        <f>COUNTIF(N3:N17,7)+COUNTIF(N3:N17,8)</f>
        <v>14</v>
      </c>
      <c r="S4" s="43">
        <f>R4/$B$17</f>
        <v>0.9333333333333333</v>
      </c>
    </row>
    <row r="5" spans="1:19" ht="12.75">
      <c r="A5" s="3">
        <f t="shared" si="0"/>
        <v>6.857142857142857</v>
      </c>
      <c r="B5" s="2">
        <v>3</v>
      </c>
      <c r="C5" s="2" t="s">
        <v>227</v>
      </c>
      <c r="D5" s="120" t="s">
        <v>102</v>
      </c>
      <c r="E5" s="73"/>
      <c r="F5" s="72">
        <v>6</v>
      </c>
      <c r="G5" s="108">
        <v>4</v>
      </c>
      <c r="H5" s="254">
        <v>8</v>
      </c>
      <c r="I5" s="71">
        <v>8</v>
      </c>
      <c r="J5" s="80">
        <v>7</v>
      </c>
      <c r="K5" s="71">
        <v>7</v>
      </c>
      <c r="L5" s="80">
        <v>8</v>
      </c>
      <c r="M5" s="84">
        <f t="shared" si="1"/>
        <v>6.857142857142857</v>
      </c>
      <c r="N5" s="8">
        <f t="shared" si="2"/>
        <v>7</v>
      </c>
      <c r="O5" s="8">
        <v>8</v>
      </c>
      <c r="P5" s="215">
        <f t="shared" si="3"/>
        <v>7.5</v>
      </c>
      <c r="Q5" s="1" t="s">
        <v>32</v>
      </c>
      <c r="R5" s="44">
        <f>COUNTIF(N3:N17,4)+COUNTIF(N3:N17,5)+COUNTIF(N3:N17,6)</f>
        <v>1</v>
      </c>
      <c r="S5" s="43">
        <f>R5/$B$17</f>
        <v>0.06666666666666667</v>
      </c>
    </row>
    <row r="6" spans="1:19" ht="12.75">
      <c r="A6" s="3">
        <f t="shared" si="0"/>
        <v>7.714285714285714</v>
      </c>
      <c r="B6" s="2">
        <v>4</v>
      </c>
      <c r="C6" s="2" t="s">
        <v>228</v>
      </c>
      <c r="D6" s="120" t="s">
        <v>100</v>
      </c>
      <c r="E6" s="73"/>
      <c r="F6" s="72">
        <v>8</v>
      </c>
      <c r="G6" s="108">
        <v>6</v>
      </c>
      <c r="H6" s="82">
        <v>9</v>
      </c>
      <c r="I6" s="71">
        <v>8</v>
      </c>
      <c r="J6" s="80">
        <v>8</v>
      </c>
      <c r="K6" s="71">
        <v>8</v>
      </c>
      <c r="L6" s="80">
        <v>7</v>
      </c>
      <c r="M6" s="84">
        <f t="shared" si="1"/>
        <v>7.714285714285714</v>
      </c>
      <c r="N6" s="8">
        <f t="shared" si="2"/>
        <v>8</v>
      </c>
      <c r="O6" s="8">
        <v>9</v>
      </c>
      <c r="P6" s="215">
        <f t="shared" si="3"/>
        <v>8.5</v>
      </c>
      <c r="Q6" s="1" t="s">
        <v>33</v>
      </c>
      <c r="R6" s="1">
        <f>COUNTIF(N3:N18,"&lt;4")</f>
        <v>0</v>
      </c>
      <c r="S6" s="43">
        <f>R6/$B$17</f>
        <v>0</v>
      </c>
    </row>
    <row r="7" spans="1:19" ht="12.75">
      <c r="A7" s="3">
        <f t="shared" si="0"/>
        <v>7.857142857142857</v>
      </c>
      <c r="B7" s="2">
        <v>5</v>
      </c>
      <c r="C7" s="2" t="s">
        <v>229</v>
      </c>
      <c r="D7" s="120" t="s">
        <v>97</v>
      </c>
      <c r="E7" s="71"/>
      <c r="F7" s="72">
        <v>9</v>
      </c>
      <c r="G7" s="108">
        <v>6</v>
      </c>
      <c r="H7" s="82">
        <v>9</v>
      </c>
      <c r="I7" s="71">
        <v>8</v>
      </c>
      <c r="J7" s="80">
        <v>7</v>
      </c>
      <c r="K7" s="71">
        <v>8</v>
      </c>
      <c r="L7" s="80">
        <v>8</v>
      </c>
      <c r="M7" s="84">
        <f t="shared" si="1"/>
        <v>7.857142857142857</v>
      </c>
      <c r="N7" s="8">
        <f t="shared" si="2"/>
        <v>8</v>
      </c>
      <c r="O7" s="8">
        <v>8</v>
      </c>
      <c r="P7" s="215">
        <f t="shared" si="3"/>
        <v>8</v>
      </c>
      <c r="Q7" s="45" t="s">
        <v>34</v>
      </c>
      <c r="R7" s="1">
        <f>B17-SUM(R3:R6)</f>
        <v>0</v>
      </c>
      <c r="S7" s="43">
        <f>R7/$B$17</f>
        <v>0</v>
      </c>
    </row>
    <row r="8" spans="1:16" ht="12.75">
      <c r="A8" s="3">
        <f t="shared" si="0"/>
        <v>8</v>
      </c>
      <c r="B8" s="2">
        <v>6</v>
      </c>
      <c r="C8" s="2" t="s">
        <v>230</v>
      </c>
      <c r="D8" s="120" t="s">
        <v>115</v>
      </c>
      <c r="E8" s="73"/>
      <c r="F8" s="72">
        <v>8</v>
      </c>
      <c r="G8" s="108">
        <v>7</v>
      </c>
      <c r="H8" s="82">
        <v>9</v>
      </c>
      <c r="I8" s="71">
        <v>8</v>
      </c>
      <c r="J8" s="80">
        <v>7</v>
      </c>
      <c r="K8" s="71">
        <v>9</v>
      </c>
      <c r="L8" s="80">
        <v>8</v>
      </c>
      <c r="M8" s="84">
        <f t="shared" si="1"/>
        <v>8</v>
      </c>
      <c r="N8" s="8">
        <f t="shared" si="2"/>
        <v>8</v>
      </c>
      <c r="O8" s="8">
        <v>9</v>
      </c>
      <c r="P8" s="215">
        <f t="shared" si="3"/>
        <v>8.5</v>
      </c>
    </row>
    <row r="9" spans="1:16" ht="12.75">
      <c r="A9" s="3">
        <f t="shared" si="0"/>
        <v>8</v>
      </c>
      <c r="B9" s="2">
        <v>7</v>
      </c>
      <c r="C9" s="2" t="s">
        <v>231</v>
      </c>
      <c r="D9" s="120" t="s">
        <v>115</v>
      </c>
      <c r="E9" s="73"/>
      <c r="F9" s="72">
        <v>8</v>
      </c>
      <c r="G9" s="108">
        <v>7</v>
      </c>
      <c r="H9" s="82">
        <v>9</v>
      </c>
      <c r="I9" s="71">
        <v>8</v>
      </c>
      <c r="J9" s="80">
        <v>7</v>
      </c>
      <c r="K9" s="71">
        <v>9</v>
      </c>
      <c r="L9" s="80">
        <v>8</v>
      </c>
      <c r="M9" s="84">
        <f t="shared" si="1"/>
        <v>8</v>
      </c>
      <c r="N9" s="8">
        <f t="shared" si="2"/>
        <v>8</v>
      </c>
      <c r="O9" s="8">
        <v>9</v>
      </c>
      <c r="P9" s="215">
        <f t="shared" si="3"/>
        <v>8.5</v>
      </c>
    </row>
    <row r="10" spans="1:16" ht="12.75">
      <c r="A10" s="3">
        <f t="shared" si="0"/>
        <v>7.571428571428571</v>
      </c>
      <c r="B10" s="2">
        <v>8</v>
      </c>
      <c r="C10" s="2" t="s">
        <v>232</v>
      </c>
      <c r="D10" s="120" t="s">
        <v>95</v>
      </c>
      <c r="E10" s="73" t="s">
        <v>268</v>
      </c>
      <c r="F10" s="72">
        <v>9</v>
      </c>
      <c r="G10" s="108">
        <v>4</v>
      </c>
      <c r="H10" s="82">
        <v>9</v>
      </c>
      <c r="I10" s="71">
        <v>8</v>
      </c>
      <c r="J10" s="80">
        <v>7</v>
      </c>
      <c r="K10" s="71">
        <v>8</v>
      </c>
      <c r="L10" s="80">
        <v>8</v>
      </c>
      <c r="M10" s="84">
        <f t="shared" si="1"/>
        <v>7.571428571428571</v>
      </c>
      <c r="N10" s="8">
        <f t="shared" si="2"/>
        <v>8</v>
      </c>
      <c r="O10" s="8">
        <v>7</v>
      </c>
      <c r="P10" s="215">
        <f t="shared" si="3"/>
        <v>7.5</v>
      </c>
    </row>
    <row r="11" spans="1:16" ht="12.75">
      <c r="A11" s="3">
        <f t="shared" si="0"/>
        <v>6.571428571428571</v>
      </c>
      <c r="B11" s="2">
        <v>9</v>
      </c>
      <c r="C11" s="2" t="s">
        <v>233</v>
      </c>
      <c r="D11" s="120" t="s">
        <v>106</v>
      </c>
      <c r="E11" s="71"/>
      <c r="F11" s="72">
        <v>7</v>
      </c>
      <c r="G11" s="108">
        <v>5</v>
      </c>
      <c r="H11" s="82">
        <v>9</v>
      </c>
      <c r="I11" s="71">
        <v>5</v>
      </c>
      <c r="J11" s="80">
        <v>6</v>
      </c>
      <c r="K11" s="71">
        <v>7</v>
      </c>
      <c r="L11" s="80">
        <v>7</v>
      </c>
      <c r="M11" s="84">
        <f t="shared" si="1"/>
        <v>6.571428571428571</v>
      </c>
      <c r="N11" s="8">
        <f t="shared" si="2"/>
        <v>7</v>
      </c>
      <c r="O11" s="8">
        <v>8</v>
      </c>
      <c r="P11" s="215">
        <f t="shared" si="3"/>
        <v>7.5</v>
      </c>
    </row>
    <row r="12" spans="1:16" ht="12.75">
      <c r="A12" s="3">
        <f t="shared" si="0"/>
        <v>6.571428571428571</v>
      </c>
      <c r="B12" s="2">
        <v>10</v>
      </c>
      <c r="C12" s="37" t="s">
        <v>234</v>
      </c>
      <c r="D12" s="120" t="s">
        <v>105</v>
      </c>
      <c r="E12" s="73"/>
      <c r="F12" s="72">
        <v>6</v>
      </c>
      <c r="G12" s="107">
        <v>5</v>
      </c>
      <c r="H12" s="81">
        <v>8</v>
      </c>
      <c r="I12" s="71">
        <v>7</v>
      </c>
      <c r="J12" s="80">
        <v>6</v>
      </c>
      <c r="K12" s="71">
        <v>7</v>
      </c>
      <c r="L12" s="80">
        <v>7</v>
      </c>
      <c r="M12" s="84">
        <f t="shared" si="1"/>
        <v>6.571428571428571</v>
      </c>
      <c r="N12" s="8">
        <f t="shared" si="2"/>
        <v>7</v>
      </c>
      <c r="O12" s="8">
        <v>8</v>
      </c>
      <c r="P12" s="215">
        <f t="shared" si="3"/>
        <v>7.5</v>
      </c>
    </row>
    <row r="13" spans="1:16" ht="12.75">
      <c r="A13" s="3">
        <f t="shared" si="0"/>
        <v>6</v>
      </c>
      <c r="B13" s="2">
        <v>11</v>
      </c>
      <c r="C13" s="37" t="s">
        <v>235</v>
      </c>
      <c r="D13" s="120" t="s">
        <v>94</v>
      </c>
      <c r="E13" s="73"/>
      <c r="F13" s="72">
        <v>6</v>
      </c>
      <c r="G13" s="107">
        <v>4</v>
      </c>
      <c r="H13" s="81">
        <v>9</v>
      </c>
      <c r="I13" s="71">
        <v>5</v>
      </c>
      <c r="J13" s="80">
        <v>6</v>
      </c>
      <c r="K13" s="71">
        <v>6</v>
      </c>
      <c r="L13" s="80">
        <v>6</v>
      </c>
      <c r="M13" s="84">
        <f t="shared" si="1"/>
        <v>6</v>
      </c>
      <c r="N13" s="8">
        <f t="shared" si="2"/>
        <v>6</v>
      </c>
      <c r="O13" s="8">
        <v>8</v>
      </c>
      <c r="P13" s="215">
        <f t="shared" si="3"/>
        <v>7</v>
      </c>
    </row>
    <row r="14" spans="1:16" ht="12.75">
      <c r="A14" s="3">
        <f t="shared" si="0"/>
        <v>6.571428571428571</v>
      </c>
      <c r="B14" s="2">
        <v>12</v>
      </c>
      <c r="C14" s="37" t="s">
        <v>236</v>
      </c>
      <c r="D14" s="120" t="s">
        <v>105</v>
      </c>
      <c r="E14" s="73"/>
      <c r="F14" s="72">
        <v>6</v>
      </c>
      <c r="G14" s="107">
        <v>5</v>
      </c>
      <c r="H14" s="81">
        <v>8</v>
      </c>
      <c r="I14" s="71">
        <v>7</v>
      </c>
      <c r="J14" s="80">
        <v>6</v>
      </c>
      <c r="K14" s="71">
        <v>7</v>
      </c>
      <c r="L14" s="80">
        <v>7</v>
      </c>
      <c r="M14" s="84">
        <f t="shared" si="1"/>
        <v>6.571428571428571</v>
      </c>
      <c r="N14" s="8">
        <f t="shared" si="2"/>
        <v>7</v>
      </c>
      <c r="O14" s="8">
        <v>8</v>
      </c>
      <c r="P14" s="215">
        <f t="shared" si="3"/>
        <v>7.5</v>
      </c>
    </row>
    <row r="15" spans="1:16" ht="12.75">
      <c r="A15" s="3">
        <f t="shared" si="0"/>
        <v>7.571428571428571</v>
      </c>
      <c r="B15" s="2">
        <v>13</v>
      </c>
      <c r="C15" s="37" t="s">
        <v>237</v>
      </c>
      <c r="D15" s="120" t="s">
        <v>103</v>
      </c>
      <c r="E15" s="73" t="s">
        <v>268</v>
      </c>
      <c r="F15" s="72">
        <v>5</v>
      </c>
      <c r="G15" s="107">
        <v>7</v>
      </c>
      <c r="H15" s="81">
        <v>9</v>
      </c>
      <c r="I15" s="71">
        <v>8</v>
      </c>
      <c r="J15" s="80">
        <v>9</v>
      </c>
      <c r="K15" s="71">
        <v>8</v>
      </c>
      <c r="L15" s="80">
        <v>7</v>
      </c>
      <c r="M15" s="84">
        <f t="shared" si="1"/>
        <v>7.571428571428571</v>
      </c>
      <c r="N15" s="8">
        <f t="shared" si="2"/>
        <v>8</v>
      </c>
      <c r="O15" s="8">
        <v>8</v>
      </c>
      <c r="P15" s="215">
        <f t="shared" si="3"/>
        <v>8</v>
      </c>
    </row>
    <row r="16" spans="1:16" ht="12.75">
      <c r="A16" s="3">
        <f t="shared" si="0"/>
        <v>7.571428571428571</v>
      </c>
      <c r="B16" s="2">
        <v>14</v>
      </c>
      <c r="C16" s="37" t="s">
        <v>238</v>
      </c>
      <c r="D16" s="120" t="s">
        <v>116</v>
      </c>
      <c r="E16" s="71"/>
      <c r="F16" s="72">
        <v>7</v>
      </c>
      <c r="G16" s="107">
        <v>6</v>
      </c>
      <c r="H16" s="81">
        <v>6</v>
      </c>
      <c r="I16" s="71">
        <v>8</v>
      </c>
      <c r="J16" s="80">
        <v>9</v>
      </c>
      <c r="K16" s="71">
        <v>9</v>
      </c>
      <c r="L16" s="80">
        <v>8</v>
      </c>
      <c r="M16" s="84">
        <f t="shared" si="1"/>
        <v>7.571428571428571</v>
      </c>
      <c r="N16" s="8">
        <f t="shared" si="2"/>
        <v>8</v>
      </c>
      <c r="O16" s="8">
        <v>7</v>
      </c>
      <c r="P16" s="215">
        <f t="shared" si="3"/>
        <v>7.5</v>
      </c>
    </row>
    <row r="17" spans="1:18" ht="12.75">
      <c r="A17" s="3">
        <f t="shared" si="0"/>
        <v>7</v>
      </c>
      <c r="B17" s="2">
        <v>15</v>
      </c>
      <c r="C17" s="37" t="s">
        <v>239</v>
      </c>
      <c r="D17" s="120" t="s">
        <v>104</v>
      </c>
      <c r="E17" s="73"/>
      <c r="F17" s="72">
        <v>6</v>
      </c>
      <c r="G17" s="107">
        <v>4</v>
      </c>
      <c r="H17" s="281">
        <v>8</v>
      </c>
      <c r="I17" s="71">
        <v>8</v>
      </c>
      <c r="J17" s="80">
        <v>8</v>
      </c>
      <c r="K17" s="71">
        <v>7</v>
      </c>
      <c r="L17" s="80">
        <v>8</v>
      </c>
      <c r="M17" s="84">
        <f t="shared" si="1"/>
        <v>7</v>
      </c>
      <c r="N17" s="8">
        <f t="shared" si="2"/>
        <v>7</v>
      </c>
      <c r="O17" s="8">
        <v>7</v>
      </c>
      <c r="P17" s="215">
        <f t="shared" si="3"/>
        <v>7</v>
      </c>
      <c r="R17" s="3"/>
    </row>
    <row r="18" spans="2:18" s="5" customFormat="1" ht="13.5" thickBot="1">
      <c r="B18" s="2"/>
      <c r="C18" s="388" t="s">
        <v>0</v>
      </c>
      <c r="D18" s="389"/>
      <c r="E18" s="172"/>
      <c r="F18" s="201">
        <f aca="true" t="shared" si="4" ref="F18:L18">AVERAGE(F3:F17)</f>
        <v>7.066666666666666</v>
      </c>
      <c r="G18" s="201">
        <f t="shared" si="4"/>
        <v>5.266666666666667</v>
      </c>
      <c r="H18" s="192">
        <f t="shared" si="4"/>
        <v>8.466666666666667</v>
      </c>
      <c r="I18" s="172">
        <f t="shared" si="4"/>
        <v>7.4</v>
      </c>
      <c r="J18" s="201">
        <f t="shared" si="4"/>
        <v>7.066666666666666</v>
      </c>
      <c r="K18" s="172">
        <f t="shared" si="4"/>
        <v>7.666666666666667</v>
      </c>
      <c r="L18" s="201">
        <f t="shared" si="4"/>
        <v>7.466666666666667</v>
      </c>
      <c r="M18" s="83">
        <f>AVERAGE(M3:M17)</f>
        <v>7.199999999999999</v>
      </c>
      <c r="N18" s="34">
        <f>AVERAGE(N3:N17)</f>
        <v>7.466666666666667</v>
      </c>
      <c r="O18" s="34">
        <f>AVERAGE(O2:O17)</f>
        <v>7.8</v>
      </c>
      <c r="P18" s="34">
        <f>AVERAGE(P2:P17)</f>
        <v>7.633333333333334</v>
      </c>
      <c r="R18" s="178"/>
    </row>
    <row r="19" spans="2:18" s="5" customFormat="1" ht="13.5" thickBot="1">
      <c r="B19" s="2"/>
      <c r="C19" s="6"/>
      <c r="D19" s="64"/>
      <c r="E19" s="394" t="s">
        <v>259</v>
      </c>
      <c r="F19" s="391"/>
      <c r="G19" s="160" t="s">
        <v>260</v>
      </c>
      <c r="H19" s="193" t="s">
        <v>63</v>
      </c>
      <c r="I19" s="394" t="s">
        <v>169</v>
      </c>
      <c r="J19" s="391"/>
      <c r="K19" s="394" t="s">
        <v>170</v>
      </c>
      <c r="L19" s="391"/>
      <c r="M19" s="78"/>
      <c r="N19" s="9"/>
      <c r="O19"/>
      <c r="P19"/>
      <c r="R19" s="178"/>
    </row>
    <row r="20" spans="2:18" ht="13.5" thickBot="1">
      <c r="B20" s="2"/>
      <c r="C20" s="4" t="s">
        <v>36</v>
      </c>
      <c r="D20" s="65"/>
      <c r="E20" s="392" t="s">
        <v>117</v>
      </c>
      <c r="F20" s="395"/>
      <c r="G20" s="393"/>
      <c r="H20" s="331"/>
      <c r="I20" s="392" t="s">
        <v>118</v>
      </c>
      <c r="J20" s="393"/>
      <c r="K20" s="392" t="s">
        <v>119</v>
      </c>
      <c r="L20" s="393"/>
      <c r="M20" s="61">
        <f>N20/$B$17</f>
        <v>1</v>
      </c>
      <c r="N20" s="8">
        <f>COUNTIF(N3:N17,"&gt;3")</f>
        <v>15</v>
      </c>
      <c r="O20" s="5"/>
      <c r="P20" s="5"/>
      <c r="R20" s="178"/>
    </row>
    <row r="21" spans="2:18" ht="12.75">
      <c r="B21" s="2"/>
      <c r="C21" s="4" t="s">
        <v>37</v>
      </c>
      <c r="D21" s="204"/>
      <c r="E21" s="251"/>
      <c r="F21" s="251"/>
      <c r="G21" s="282"/>
      <c r="H21" s="282"/>
      <c r="I21" s="282"/>
      <c r="J21" s="282"/>
      <c r="K21" s="282"/>
      <c r="L21" s="282"/>
      <c r="M21" s="61">
        <f>N21/$B$17</f>
        <v>0.9333333333333333</v>
      </c>
      <c r="N21" s="8">
        <f>COUNTIF(N3:N17,"&gt;6")</f>
        <v>14</v>
      </c>
      <c r="R21" s="178"/>
    </row>
    <row r="22" spans="9:18" ht="12.75">
      <c r="I22" s="14" t="s">
        <v>126</v>
      </c>
      <c r="J22" s="14" t="s">
        <v>127</v>
      </c>
      <c r="K22" s="14" t="s">
        <v>126</v>
      </c>
      <c r="L22" s="14" t="s">
        <v>127</v>
      </c>
      <c r="R22" s="178"/>
    </row>
    <row r="23" ht="12.75">
      <c r="C23" t="s">
        <v>145</v>
      </c>
    </row>
  </sheetData>
  <sheetProtection/>
  <mergeCells count="7">
    <mergeCell ref="K19:L19"/>
    <mergeCell ref="C18:D18"/>
    <mergeCell ref="I20:J20"/>
    <mergeCell ref="K20:L20"/>
    <mergeCell ref="E19:F19"/>
    <mergeCell ref="I19:J19"/>
    <mergeCell ref="E20:G20"/>
  </mergeCells>
  <conditionalFormatting sqref="N3:O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M3:M17 P3:P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B1">
      <selection activeCell="O15" sqref="O15"/>
    </sheetView>
  </sheetViews>
  <sheetFormatPr defaultColWidth="9.00390625" defaultRowHeight="12.75"/>
  <cols>
    <col min="1" max="1" width="5.7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625" style="0" customWidth="1"/>
    <col min="6" max="6" width="6.25390625" style="0" customWidth="1"/>
    <col min="7" max="7" width="6.375" style="0" customWidth="1"/>
    <col min="8" max="8" width="6.125" style="0" customWidth="1"/>
    <col min="9" max="9" width="5.875" style="0" customWidth="1"/>
    <col min="10" max="10" width="6.25390625" style="0" customWidth="1"/>
    <col min="11" max="11" width="5.875" style="0" customWidth="1"/>
    <col min="12" max="12" width="9.875" style="3" customWidth="1"/>
    <col min="13" max="13" width="12.125" style="10" bestFit="1" customWidth="1"/>
  </cols>
  <sheetData>
    <row r="1" spans="4:36" ht="13.5" thickBot="1">
      <c r="D1" s="63" t="s">
        <v>240</v>
      </c>
      <c r="E1" s="127"/>
      <c r="F1" s="127"/>
      <c r="G1" s="63"/>
      <c r="H1" s="127"/>
      <c r="I1" s="127"/>
      <c r="J1" s="127"/>
      <c r="K1" s="127"/>
      <c r="L1" s="5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53"/>
      <c r="AF1" s="54"/>
      <c r="AI1" s="14"/>
      <c r="AJ1" s="15"/>
    </row>
    <row r="2" spans="2:32" ht="16.5" customHeight="1" thickBot="1">
      <c r="B2" s="55" t="s">
        <v>68</v>
      </c>
      <c r="C2" s="57" t="s">
        <v>26</v>
      </c>
      <c r="D2" s="85" t="s">
        <v>69</v>
      </c>
      <c r="E2" s="195">
        <v>43501</v>
      </c>
      <c r="F2" s="197">
        <v>43508</v>
      </c>
      <c r="G2" s="234">
        <v>43515</v>
      </c>
      <c r="H2" s="195">
        <v>43529</v>
      </c>
      <c r="I2" s="198">
        <v>43536</v>
      </c>
      <c r="J2" s="195">
        <v>43543</v>
      </c>
      <c r="K2" s="197">
        <v>43557</v>
      </c>
      <c r="L2" s="235" t="s">
        <v>24</v>
      </c>
      <c r="M2" s="206" t="s">
        <v>78</v>
      </c>
      <c r="N2" s="128" t="s">
        <v>21</v>
      </c>
      <c r="O2" s="128" t="s">
        <v>90</v>
      </c>
      <c r="Y2" s="33"/>
      <c r="Z2" s="33"/>
      <c r="AA2" s="33"/>
      <c r="AB2" s="33"/>
      <c r="AC2" s="33"/>
      <c r="AD2" s="33"/>
      <c r="AE2" s="33"/>
      <c r="AF2" s="33"/>
    </row>
    <row r="3" spans="1:18" ht="12.75">
      <c r="A3" s="3">
        <f aca="true" t="shared" si="0" ref="A3:A16">L3</f>
        <v>7.714285714285714</v>
      </c>
      <c r="B3" s="2">
        <v>1</v>
      </c>
      <c r="C3" s="2" t="s">
        <v>129</v>
      </c>
      <c r="D3" s="154" t="s">
        <v>115</v>
      </c>
      <c r="E3" s="118">
        <v>7</v>
      </c>
      <c r="F3" s="117">
        <v>8</v>
      </c>
      <c r="G3" s="213">
        <v>9</v>
      </c>
      <c r="H3" s="116">
        <v>7</v>
      </c>
      <c r="I3" s="119">
        <v>6</v>
      </c>
      <c r="J3" s="305">
        <v>8</v>
      </c>
      <c r="K3" s="119">
        <v>9</v>
      </c>
      <c r="L3" s="84">
        <f aca="true" t="shared" si="1" ref="L3:L16">AVERAGE(E3:K3)</f>
        <v>7.714285714285714</v>
      </c>
      <c r="M3" s="8">
        <f aca="true" t="shared" si="2" ref="M3:M16">ROUND(L3,0)</f>
        <v>8</v>
      </c>
      <c r="N3" s="8">
        <v>8</v>
      </c>
      <c r="O3" s="215">
        <f aca="true" t="shared" si="3" ref="O3:O16">AVERAGE(M3:N3)</f>
        <v>8</v>
      </c>
      <c r="P3" s="1" t="s">
        <v>30</v>
      </c>
      <c r="Q3" s="1">
        <f>COUNTIF(M3:M16,"&gt;8")</f>
        <v>0</v>
      </c>
      <c r="R3" s="43">
        <f>Q3/$B$16</f>
        <v>0</v>
      </c>
    </row>
    <row r="4" spans="1:18" ht="12.75">
      <c r="A4" s="3">
        <f t="shared" si="0"/>
        <v>7.857142857142857</v>
      </c>
      <c r="B4" s="2">
        <v>2</v>
      </c>
      <c r="C4" s="2" t="s">
        <v>130</v>
      </c>
      <c r="D4" s="120" t="s">
        <v>105</v>
      </c>
      <c r="E4" s="73">
        <v>7</v>
      </c>
      <c r="F4" s="72">
        <v>8</v>
      </c>
      <c r="G4" s="90">
        <v>7</v>
      </c>
      <c r="H4" s="71">
        <v>8</v>
      </c>
      <c r="I4" s="80">
        <v>8</v>
      </c>
      <c r="J4" s="98">
        <v>8</v>
      </c>
      <c r="K4" s="80">
        <v>9</v>
      </c>
      <c r="L4" s="84">
        <f t="shared" si="1"/>
        <v>7.857142857142857</v>
      </c>
      <c r="M4" s="8">
        <f t="shared" si="2"/>
        <v>8</v>
      </c>
      <c r="N4" s="8">
        <v>7</v>
      </c>
      <c r="O4" s="215">
        <f t="shared" si="3"/>
        <v>7.5</v>
      </c>
      <c r="P4" s="1" t="s">
        <v>31</v>
      </c>
      <c r="Q4" s="44">
        <f>COUNTIF(M3:M16,7)+COUNTIF(M3:M16,8)</f>
        <v>12</v>
      </c>
      <c r="R4" s="43">
        <f>Q4/$B$16</f>
        <v>0.8571428571428571</v>
      </c>
    </row>
    <row r="5" spans="1:18" ht="12.75">
      <c r="A5" s="3">
        <f t="shared" si="0"/>
        <v>7.142857142857143</v>
      </c>
      <c r="B5" s="2">
        <v>3</v>
      </c>
      <c r="C5" s="2" t="s">
        <v>131</v>
      </c>
      <c r="D5" s="120" t="s">
        <v>100</v>
      </c>
      <c r="E5" s="73">
        <v>6</v>
      </c>
      <c r="F5" s="72">
        <v>7</v>
      </c>
      <c r="G5" s="90">
        <v>7</v>
      </c>
      <c r="H5" s="225">
        <v>7</v>
      </c>
      <c r="I5" s="224">
        <v>8</v>
      </c>
      <c r="J5" s="98">
        <v>7</v>
      </c>
      <c r="K5" s="80">
        <v>8</v>
      </c>
      <c r="L5" s="84">
        <f t="shared" si="1"/>
        <v>7.142857142857143</v>
      </c>
      <c r="M5" s="8">
        <f t="shared" si="2"/>
        <v>7</v>
      </c>
      <c r="N5" s="8">
        <v>7</v>
      </c>
      <c r="O5" s="215">
        <f t="shared" si="3"/>
        <v>7</v>
      </c>
      <c r="P5" s="1" t="s">
        <v>32</v>
      </c>
      <c r="Q5" s="44">
        <f>COUNTIF(M3:M16,4)+COUNTIF(M3:M16,5)+COUNTIF(M3:M16,6)</f>
        <v>2</v>
      </c>
      <c r="R5" s="43">
        <f>Q5/$B$16</f>
        <v>0.14285714285714285</v>
      </c>
    </row>
    <row r="6" spans="1:18" ht="12.75">
      <c r="A6" s="3">
        <f t="shared" si="0"/>
        <v>7.142857142857143</v>
      </c>
      <c r="B6" s="2">
        <v>4</v>
      </c>
      <c r="C6" s="2" t="s">
        <v>132</v>
      </c>
      <c r="D6" s="120" t="s">
        <v>103</v>
      </c>
      <c r="E6" s="73">
        <v>5</v>
      </c>
      <c r="F6" s="72">
        <v>6</v>
      </c>
      <c r="G6" s="90">
        <v>7</v>
      </c>
      <c r="H6" s="225">
        <v>8</v>
      </c>
      <c r="I6" s="224">
        <v>9</v>
      </c>
      <c r="J6" s="98">
        <v>7</v>
      </c>
      <c r="K6" s="80">
        <v>8</v>
      </c>
      <c r="L6" s="84">
        <f t="shared" si="1"/>
        <v>7.142857142857143</v>
      </c>
      <c r="M6" s="8">
        <f t="shared" si="2"/>
        <v>7</v>
      </c>
      <c r="N6" s="8">
        <v>7</v>
      </c>
      <c r="O6" s="215">
        <f t="shared" si="3"/>
        <v>7</v>
      </c>
      <c r="P6" s="1" t="s">
        <v>33</v>
      </c>
      <c r="Q6" s="1">
        <f>COUNTIF(M3:M16,"&lt;4")</f>
        <v>0</v>
      </c>
      <c r="R6" s="43">
        <f>Q6/$B$16</f>
        <v>0</v>
      </c>
    </row>
    <row r="7" spans="1:18" ht="12.75">
      <c r="A7" s="3">
        <f t="shared" si="0"/>
        <v>7</v>
      </c>
      <c r="B7" s="2">
        <v>5</v>
      </c>
      <c r="C7" s="2" t="s">
        <v>133</v>
      </c>
      <c r="D7" s="120" t="s">
        <v>104</v>
      </c>
      <c r="E7" s="71">
        <v>4</v>
      </c>
      <c r="F7" s="72">
        <v>5</v>
      </c>
      <c r="G7" s="90">
        <v>7</v>
      </c>
      <c r="H7" s="71">
        <v>8</v>
      </c>
      <c r="I7" s="80">
        <v>9</v>
      </c>
      <c r="J7" s="306">
        <v>8</v>
      </c>
      <c r="K7" s="80">
        <v>8</v>
      </c>
      <c r="L7" s="84">
        <f t="shared" si="1"/>
        <v>7</v>
      </c>
      <c r="M7" s="8">
        <f t="shared" si="2"/>
        <v>7</v>
      </c>
      <c r="N7" s="8">
        <v>7</v>
      </c>
      <c r="O7" s="215">
        <f t="shared" si="3"/>
        <v>7</v>
      </c>
      <c r="P7" s="45" t="s">
        <v>34</v>
      </c>
      <c r="Q7" s="1">
        <f>B16-SUM(Q3:Q6)</f>
        <v>0</v>
      </c>
      <c r="R7" s="43">
        <f>Q7/$B$16</f>
        <v>0</v>
      </c>
    </row>
    <row r="8" spans="1:15" ht="12.75">
      <c r="A8" s="3">
        <f t="shared" si="0"/>
        <v>6.571428571428571</v>
      </c>
      <c r="B8" s="2">
        <v>6</v>
      </c>
      <c r="C8" s="2" t="s">
        <v>134</v>
      </c>
      <c r="D8" s="120" t="s">
        <v>95</v>
      </c>
      <c r="E8" s="73">
        <v>4</v>
      </c>
      <c r="F8" s="72">
        <v>5</v>
      </c>
      <c r="G8" s="90">
        <v>7</v>
      </c>
      <c r="H8" s="71">
        <v>8</v>
      </c>
      <c r="I8" s="80">
        <v>7</v>
      </c>
      <c r="J8" s="306">
        <v>7</v>
      </c>
      <c r="K8" s="80">
        <v>8</v>
      </c>
      <c r="L8" s="84">
        <f t="shared" si="1"/>
        <v>6.571428571428571</v>
      </c>
      <c r="M8" s="8">
        <f t="shared" si="2"/>
        <v>7</v>
      </c>
      <c r="N8" s="8">
        <v>7</v>
      </c>
      <c r="O8" s="215">
        <f t="shared" si="3"/>
        <v>7</v>
      </c>
    </row>
    <row r="9" spans="1:15" ht="12.75">
      <c r="A9" s="3">
        <f t="shared" si="0"/>
        <v>5.857142857142857</v>
      </c>
      <c r="B9" s="2">
        <v>7</v>
      </c>
      <c r="C9" s="2" t="s">
        <v>135</v>
      </c>
      <c r="D9" s="120" t="s">
        <v>116</v>
      </c>
      <c r="E9" s="73">
        <v>4</v>
      </c>
      <c r="F9" s="72">
        <v>5</v>
      </c>
      <c r="G9" s="90">
        <v>6</v>
      </c>
      <c r="H9" s="225">
        <v>6</v>
      </c>
      <c r="I9" s="224">
        <v>7</v>
      </c>
      <c r="J9" s="98">
        <v>6</v>
      </c>
      <c r="K9" s="80">
        <v>7</v>
      </c>
      <c r="L9" s="84">
        <f t="shared" si="1"/>
        <v>5.857142857142857</v>
      </c>
      <c r="M9" s="8">
        <f t="shared" si="2"/>
        <v>6</v>
      </c>
      <c r="N9" s="8">
        <v>7</v>
      </c>
      <c r="O9" s="215">
        <f t="shared" si="3"/>
        <v>6.5</v>
      </c>
    </row>
    <row r="10" spans="1:15" ht="12.75">
      <c r="A10" s="3">
        <f t="shared" si="0"/>
        <v>6.142857142857143</v>
      </c>
      <c r="B10" s="2">
        <v>8</v>
      </c>
      <c r="C10" s="2" t="s">
        <v>136</v>
      </c>
      <c r="D10" s="120" t="s">
        <v>97</v>
      </c>
      <c r="E10" s="73">
        <v>4</v>
      </c>
      <c r="F10" s="72">
        <v>5</v>
      </c>
      <c r="G10" s="90">
        <v>8</v>
      </c>
      <c r="H10" s="225">
        <v>6</v>
      </c>
      <c r="I10" s="224">
        <v>7</v>
      </c>
      <c r="J10" s="98">
        <v>6</v>
      </c>
      <c r="K10" s="80">
        <v>7</v>
      </c>
      <c r="L10" s="84">
        <f t="shared" si="1"/>
        <v>6.142857142857143</v>
      </c>
      <c r="M10" s="8">
        <f t="shared" si="2"/>
        <v>6</v>
      </c>
      <c r="N10" s="8">
        <v>6</v>
      </c>
      <c r="O10" s="215">
        <f t="shared" si="3"/>
        <v>6</v>
      </c>
    </row>
    <row r="11" spans="1:15" ht="12.75">
      <c r="A11" s="3">
        <f t="shared" si="0"/>
        <v>7.857142857142857</v>
      </c>
      <c r="B11" s="2">
        <v>9</v>
      </c>
      <c r="C11" s="2" t="s">
        <v>137</v>
      </c>
      <c r="D11" s="120" t="s">
        <v>105</v>
      </c>
      <c r="E11" s="73">
        <v>7</v>
      </c>
      <c r="F11" s="72">
        <v>8</v>
      </c>
      <c r="G11" s="90">
        <v>7</v>
      </c>
      <c r="H11" s="71">
        <v>8</v>
      </c>
      <c r="I11" s="80">
        <v>8</v>
      </c>
      <c r="J11" s="306">
        <v>8</v>
      </c>
      <c r="K11" s="80">
        <v>9</v>
      </c>
      <c r="L11" s="84">
        <f t="shared" si="1"/>
        <v>7.857142857142857</v>
      </c>
      <c r="M11" s="8">
        <f t="shared" si="2"/>
        <v>8</v>
      </c>
      <c r="N11" s="8">
        <v>7</v>
      </c>
      <c r="O11" s="215">
        <f t="shared" si="3"/>
        <v>7.5</v>
      </c>
    </row>
    <row r="12" spans="1:15" ht="12.75">
      <c r="A12" s="3">
        <f t="shared" si="0"/>
        <v>7.857142857142857</v>
      </c>
      <c r="B12" s="2">
        <v>10</v>
      </c>
      <c r="C12" s="2" t="s">
        <v>138</v>
      </c>
      <c r="D12" s="120" t="s">
        <v>102</v>
      </c>
      <c r="E12" s="73">
        <v>7</v>
      </c>
      <c r="F12" s="72">
        <v>8</v>
      </c>
      <c r="G12" s="88">
        <v>8</v>
      </c>
      <c r="H12" s="71">
        <v>8</v>
      </c>
      <c r="I12" s="80">
        <v>7</v>
      </c>
      <c r="J12" s="98">
        <v>8</v>
      </c>
      <c r="K12" s="80">
        <v>9</v>
      </c>
      <c r="L12" s="84">
        <f t="shared" si="1"/>
        <v>7.857142857142857</v>
      </c>
      <c r="M12" s="8">
        <f t="shared" si="2"/>
        <v>8</v>
      </c>
      <c r="N12" s="8">
        <v>7</v>
      </c>
      <c r="O12" s="215">
        <f t="shared" si="3"/>
        <v>7.5</v>
      </c>
    </row>
    <row r="13" spans="1:15" ht="12.75">
      <c r="A13" s="3">
        <f t="shared" si="0"/>
        <v>7.571428571428571</v>
      </c>
      <c r="B13" s="2">
        <v>11</v>
      </c>
      <c r="C13" s="2" t="s">
        <v>139</v>
      </c>
      <c r="D13" s="120" t="s">
        <v>103</v>
      </c>
      <c r="E13" s="73">
        <v>5</v>
      </c>
      <c r="F13" s="72">
        <v>6</v>
      </c>
      <c r="G13" s="88">
        <v>8</v>
      </c>
      <c r="H13" s="225">
        <v>8</v>
      </c>
      <c r="I13" s="224">
        <v>9</v>
      </c>
      <c r="J13" s="98">
        <v>9</v>
      </c>
      <c r="K13" s="80">
        <v>8</v>
      </c>
      <c r="L13" s="84">
        <f t="shared" si="1"/>
        <v>7.571428571428571</v>
      </c>
      <c r="M13" s="8">
        <f t="shared" si="2"/>
        <v>8</v>
      </c>
      <c r="N13" s="8">
        <v>7</v>
      </c>
      <c r="O13" s="215">
        <f t="shared" si="3"/>
        <v>7.5</v>
      </c>
    </row>
    <row r="14" spans="1:15" ht="12.75">
      <c r="A14" s="3">
        <f t="shared" si="0"/>
        <v>6.714285714285714</v>
      </c>
      <c r="B14" s="2">
        <v>12</v>
      </c>
      <c r="C14" s="37" t="s">
        <v>140</v>
      </c>
      <c r="D14" s="120" t="s">
        <v>94</v>
      </c>
      <c r="E14" s="317">
        <v>6</v>
      </c>
      <c r="F14" s="246">
        <v>6</v>
      </c>
      <c r="G14" s="88">
        <v>6</v>
      </c>
      <c r="H14" s="225">
        <v>8</v>
      </c>
      <c r="I14" s="224">
        <v>7</v>
      </c>
      <c r="J14" s="98">
        <v>7</v>
      </c>
      <c r="K14" s="80">
        <v>7</v>
      </c>
      <c r="L14" s="84">
        <f t="shared" si="1"/>
        <v>6.714285714285714</v>
      </c>
      <c r="M14" s="8">
        <f t="shared" si="2"/>
        <v>7</v>
      </c>
      <c r="N14" s="8">
        <v>7</v>
      </c>
      <c r="O14" s="215">
        <f t="shared" si="3"/>
        <v>7</v>
      </c>
    </row>
    <row r="15" spans="1:15" ht="12.75">
      <c r="A15" s="3">
        <f t="shared" si="0"/>
        <v>7.571428571428571</v>
      </c>
      <c r="B15" s="2">
        <v>13</v>
      </c>
      <c r="C15" s="37" t="s">
        <v>141</v>
      </c>
      <c r="D15" s="120" t="s">
        <v>106</v>
      </c>
      <c r="E15" s="71">
        <v>8</v>
      </c>
      <c r="F15" s="72">
        <v>9</v>
      </c>
      <c r="G15" s="88">
        <v>8</v>
      </c>
      <c r="H15" s="71">
        <v>7</v>
      </c>
      <c r="I15" s="80">
        <v>6</v>
      </c>
      <c r="J15" s="306">
        <v>8</v>
      </c>
      <c r="K15" s="80">
        <v>7</v>
      </c>
      <c r="L15" s="84">
        <f t="shared" si="1"/>
        <v>7.571428571428571</v>
      </c>
      <c r="M15" s="8">
        <f t="shared" si="2"/>
        <v>8</v>
      </c>
      <c r="N15" s="8">
        <v>6</v>
      </c>
      <c r="O15" s="215">
        <f t="shared" si="3"/>
        <v>7</v>
      </c>
    </row>
    <row r="16" spans="1:15" ht="12.75">
      <c r="A16" s="3">
        <f t="shared" si="0"/>
        <v>6.857142857142857</v>
      </c>
      <c r="B16" s="2">
        <v>14</v>
      </c>
      <c r="C16" s="37" t="s">
        <v>142</v>
      </c>
      <c r="D16" s="120" t="s">
        <v>104</v>
      </c>
      <c r="E16" s="73">
        <v>4</v>
      </c>
      <c r="F16" s="72">
        <v>5</v>
      </c>
      <c r="G16" s="88">
        <v>7</v>
      </c>
      <c r="H16" s="71">
        <v>8</v>
      </c>
      <c r="I16" s="80">
        <v>9</v>
      </c>
      <c r="J16" s="306">
        <v>7</v>
      </c>
      <c r="K16" s="80">
        <v>8</v>
      </c>
      <c r="L16" s="84">
        <f t="shared" si="1"/>
        <v>6.857142857142857</v>
      </c>
      <c r="M16" s="8">
        <f t="shared" si="2"/>
        <v>7</v>
      </c>
      <c r="N16" s="8">
        <v>6</v>
      </c>
      <c r="O16" s="215">
        <f t="shared" si="3"/>
        <v>6.5</v>
      </c>
    </row>
    <row r="17" spans="2:15" s="5" customFormat="1" ht="13.5" thickBot="1">
      <c r="B17" s="2"/>
      <c r="C17" s="388" t="s">
        <v>0</v>
      </c>
      <c r="D17" s="389"/>
      <c r="E17" s="172">
        <f aca="true" t="shared" si="4" ref="E17:M17">AVERAGE(E3:E16)</f>
        <v>5.571428571428571</v>
      </c>
      <c r="F17" s="201">
        <f t="shared" si="4"/>
        <v>6.5</v>
      </c>
      <c r="G17" s="104">
        <f t="shared" si="4"/>
        <v>7.285714285714286</v>
      </c>
      <c r="H17" s="172">
        <f t="shared" si="4"/>
        <v>7.5</v>
      </c>
      <c r="I17" s="201">
        <f t="shared" si="4"/>
        <v>7.642857142857143</v>
      </c>
      <c r="J17" s="202">
        <f t="shared" si="4"/>
        <v>7.428571428571429</v>
      </c>
      <c r="K17" s="201">
        <f t="shared" si="4"/>
        <v>8</v>
      </c>
      <c r="L17" s="83">
        <f t="shared" si="4"/>
        <v>7.132653061224489</v>
      </c>
      <c r="M17" s="34">
        <f t="shared" si="4"/>
        <v>7.285714285714286</v>
      </c>
      <c r="N17" s="34">
        <f>AVERAGE(N2:N16)</f>
        <v>6.857142857142857</v>
      </c>
      <c r="O17" s="34">
        <f>AVERAGE(O2:O16)</f>
        <v>7.071428571428571</v>
      </c>
    </row>
    <row r="18" spans="2:15" s="5" customFormat="1" ht="13.5" thickBot="1">
      <c r="B18" s="2"/>
      <c r="C18" s="6"/>
      <c r="D18" s="64"/>
      <c r="E18" s="394" t="s">
        <v>168</v>
      </c>
      <c r="F18" s="391"/>
      <c r="G18" s="193" t="s">
        <v>63</v>
      </c>
      <c r="H18" s="392" t="s">
        <v>169</v>
      </c>
      <c r="I18" s="393"/>
      <c r="J18" s="392" t="s">
        <v>170</v>
      </c>
      <c r="K18" s="393"/>
      <c r="L18" s="78"/>
      <c r="M18" s="9"/>
      <c r="N18" s="34"/>
      <c r="O18" s="34"/>
    </row>
    <row r="19" spans="2:15" ht="13.5" thickBot="1">
      <c r="B19" s="2"/>
      <c r="C19" s="4" t="s">
        <v>36</v>
      </c>
      <c r="D19" s="65"/>
      <c r="E19" s="392" t="s">
        <v>117</v>
      </c>
      <c r="F19" s="393"/>
      <c r="G19" s="207"/>
      <c r="H19" s="392" t="s">
        <v>118</v>
      </c>
      <c r="I19" s="393"/>
      <c r="J19" s="392" t="s">
        <v>119</v>
      </c>
      <c r="K19" s="393"/>
      <c r="L19" s="61">
        <f>M19/$B$16</f>
        <v>1</v>
      </c>
      <c r="M19" s="8">
        <f>COUNTIF(M3:M16,"&gt;3")</f>
        <v>14</v>
      </c>
      <c r="N19" s="5"/>
      <c r="O19" s="5"/>
    </row>
    <row r="20" spans="2:13" ht="13.5" thickBot="1">
      <c r="B20" s="2"/>
      <c r="C20" s="4" t="s">
        <v>37</v>
      </c>
      <c r="D20" s="204"/>
      <c r="E20" s="395"/>
      <c r="F20" s="395"/>
      <c r="G20" s="395"/>
      <c r="H20" s="385"/>
      <c r="I20" s="385"/>
      <c r="J20" s="385"/>
      <c r="K20" s="386"/>
      <c r="L20" s="61">
        <f>M20/$B$16</f>
        <v>0.8571428571428571</v>
      </c>
      <c r="M20" s="8">
        <f>COUNTIF(M3:M16,"&gt;6")</f>
        <v>12</v>
      </c>
    </row>
    <row r="21" spans="8:11" ht="12.75">
      <c r="H21" s="12" t="s">
        <v>126</v>
      </c>
      <c r="I21" s="12" t="s">
        <v>127</v>
      </c>
      <c r="J21" s="12" t="s">
        <v>126</v>
      </c>
      <c r="K21" s="12" t="s">
        <v>127</v>
      </c>
    </row>
    <row r="22" ht="12.75">
      <c r="C22" t="s">
        <v>165</v>
      </c>
    </row>
  </sheetData>
  <sheetProtection/>
  <mergeCells count="8">
    <mergeCell ref="E20:K20"/>
    <mergeCell ref="C17:D17"/>
    <mergeCell ref="E18:F18"/>
    <mergeCell ref="H19:I19"/>
    <mergeCell ref="J19:K19"/>
    <mergeCell ref="E19:F19"/>
    <mergeCell ref="H18:I18"/>
    <mergeCell ref="J18:K18"/>
  </mergeCells>
  <conditionalFormatting sqref="M3:N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L3:L16 O3:O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B1">
      <selection activeCell="T14" sqref="T14"/>
    </sheetView>
  </sheetViews>
  <sheetFormatPr defaultColWidth="9.00390625" defaultRowHeight="12.75"/>
  <cols>
    <col min="1" max="1" width="6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6.25390625" style="0" customWidth="1"/>
    <col min="6" max="6" width="5.25390625" style="0" customWidth="1"/>
    <col min="7" max="8" width="5.625" style="0" customWidth="1"/>
    <col min="9" max="9" width="5.75390625" style="0" customWidth="1"/>
    <col min="10" max="11" width="5.25390625" style="0" customWidth="1"/>
    <col min="12" max="12" width="5.75390625" style="0" customWidth="1"/>
    <col min="13" max="13" width="6.125" style="0" customWidth="1"/>
    <col min="14" max="14" width="5.75390625" style="0" customWidth="1"/>
    <col min="15" max="15" width="6.375" style="0" customWidth="1"/>
    <col min="16" max="16" width="5.25390625" style="0" customWidth="1"/>
    <col min="17" max="17" width="5.75390625" style="0" customWidth="1"/>
    <col min="18" max="18" width="9.875" style="3" customWidth="1"/>
    <col min="19" max="19" width="12.125" style="10" bestFit="1" customWidth="1"/>
  </cols>
  <sheetData>
    <row r="1" spans="4:39" ht="13.5" thickBot="1">
      <c r="D1" s="63" t="s">
        <v>241</v>
      </c>
      <c r="E1" s="63"/>
      <c r="F1" s="127"/>
      <c r="G1" s="127"/>
      <c r="H1" s="63"/>
      <c r="I1" s="63"/>
      <c r="J1" s="63"/>
      <c r="K1" s="63"/>
      <c r="L1" s="63"/>
      <c r="M1" s="63"/>
      <c r="N1" s="127"/>
      <c r="O1" s="127"/>
      <c r="P1" s="63"/>
      <c r="Q1" s="63"/>
      <c r="R1" s="5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53"/>
      <c r="AI1" s="54"/>
      <c r="AL1" s="14"/>
      <c r="AM1" s="15"/>
    </row>
    <row r="2" spans="2:35" ht="16.5" customHeight="1" thickBot="1">
      <c r="B2" s="55" t="s">
        <v>68</v>
      </c>
      <c r="C2" s="57" t="s">
        <v>26</v>
      </c>
      <c r="D2" s="85" t="s">
        <v>69</v>
      </c>
      <c r="E2" s="234">
        <v>43529</v>
      </c>
      <c r="F2" s="67">
        <v>43536</v>
      </c>
      <c r="G2" s="68">
        <v>43557</v>
      </c>
      <c r="H2" s="76">
        <v>43564</v>
      </c>
      <c r="I2" s="106">
        <v>43571</v>
      </c>
      <c r="J2" s="67">
        <v>43585</v>
      </c>
      <c r="K2" s="106">
        <v>43599</v>
      </c>
      <c r="L2" s="106">
        <v>43606</v>
      </c>
      <c r="M2" s="234">
        <v>43609</v>
      </c>
      <c r="N2" s="67">
        <v>43620</v>
      </c>
      <c r="O2" s="68">
        <v>43627</v>
      </c>
      <c r="P2" s="94">
        <v>43634</v>
      </c>
      <c r="Q2" s="68">
        <v>43641</v>
      </c>
      <c r="R2" s="58" t="s">
        <v>24</v>
      </c>
      <c r="S2" s="59" t="s">
        <v>91</v>
      </c>
      <c r="T2" s="128" t="s">
        <v>92</v>
      </c>
      <c r="U2" s="128" t="s">
        <v>90</v>
      </c>
      <c r="AB2" s="33"/>
      <c r="AC2" s="33"/>
      <c r="AD2" s="33"/>
      <c r="AE2" s="33"/>
      <c r="AF2" s="33"/>
      <c r="AG2" s="33"/>
      <c r="AH2" s="33"/>
      <c r="AI2" s="33"/>
    </row>
    <row r="3" spans="1:24" ht="12.75">
      <c r="A3" s="3">
        <f aca="true" t="shared" si="0" ref="A3:A15">R3</f>
        <v>6.666666666666667</v>
      </c>
      <c r="B3" s="2">
        <v>1</v>
      </c>
      <c r="C3" s="2" t="s">
        <v>242</v>
      </c>
      <c r="D3" s="154" t="s">
        <v>116</v>
      </c>
      <c r="E3" s="275">
        <v>8</v>
      </c>
      <c r="F3" s="74">
        <v>4</v>
      </c>
      <c r="G3" s="70">
        <v>7</v>
      </c>
      <c r="H3" s="270">
        <v>7</v>
      </c>
      <c r="I3" s="109">
        <v>9</v>
      </c>
      <c r="J3" s="116"/>
      <c r="K3" s="261">
        <v>6</v>
      </c>
      <c r="L3" s="109">
        <v>6</v>
      </c>
      <c r="M3" s="269">
        <v>6</v>
      </c>
      <c r="N3" s="69">
        <v>4</v>
      </c>
      <c r="O3" s="79">
        <v>5</v>
      </c>
      <c r="P3" s="98">
        <v>9</v>
      </c>
      <c r="Q3" s="80">
        <v>9</v>
      </c>
      <c r="R3" s="84">
        <f aca="true" t="shared" si="1" ref="R3:R10">AVERAGE(E3:Q3)</f>
        <v>6.666666666666667</v>
      </c>
      <c r="S3" s="8">
        <f aca="true" t="shared" si="2" ref="S3:S15">ROUND(R3,0)</f>
        <v>7</v>
      </c>
      <c r="T3" s="8">
        <v>7</v>
      </c>
      <c r="U3" s="8">
        <f>AVERAGE(S3:T3)</f>
        <v>7</v>
      </c>
      <c r="V3" s="1" t="s">
        <v>30</v>
      </c>
      <c r="W3" s="1">
        <f>COUNTIF(S3:S15,"&gt;8")</f>
        <v>0</v>
      </c>
      <c r="X3" s="43">
        <f>W3/$B$15</f>
        <v>0</v>
      </c>
    </row>
    <row r="4" spans="1:24" ht="12.75">
      <c r="A4" s="3">
        <f t="shared" si="0"/>
        <v>7.916666666666667</v>
      </c>
      <c r="B4" s="2">
        <v>2</v>
      </c>
      <c r="C4" s="2" t="s">
        <v>243</v>
      </c>
      <c r="D4" s="120" t="s">
        <v>115</v>
      </c>
      <c r="E4" s="268">
        <v>8</v>
      </c>
      <c r="F4" s="73">
        <v>7</v>
      </c>
      <c r="G4" s="72">
        <v>8</v>
      </c>
      <c r="H4" s="254">
        <v>7</v>
      </c>
      <c r="I4" s="109">
        <v>9</v>
      </c>
      <c r="J4" s="71"/>
      <c r="K4" s="109">
        <v>5</v>
      </c>
      <c r="L4" s="109">
        <v>6</v>
      </c>
      <c r="M4" s="267">
        <v>9</v>
      </c>
      <c r="N4" s="71">
        <v>9</v>
      </c>
      <c r="O4" s="80">
        <v>10</v>
      </c>
      <c r="P4" s="98">
        <v>9</v>
      </c>
      <c r="Q4" s="80">
        <v>8</v>
      </c>
      <c r="R4" s="84">
        <f t="shared" si="1"/>
        <v>7.916666666666667</v>
      </c>
      <c r="S4" s="8">
        <f t="shared" si="2"/>
        <v>8</v>
      </c>
      <c r="T4" s="8">
        <v>9</v>
      </c>
      <c r="U4" s="8">
        <f aca="true" t="shared" si="3" ref="U4:U15">AVERAGE(S4:T4)</f>
        <v>8.5</v>
      </c>
      <c r="V4" s="1" t="s">
        <v>31</v>
      </c>
      <c r="W4" s="44">
        <f>COUNTIF(S3:S15,7)+COUNTIF(S3:S15,8)</f>
        <v>12</v>
      </c>
      <c r="X4" s="43">
        <f>W4/$B$15</f>
        <v>0.9230769230769231</v>
      </c>
    </row>
    <row r="5" spans="1:24" ht="12.75">
      <c r="A5" s="3">
        <f t="shared" si="0"/>
        <v>7.5</v>
      </c>
      <c r="B5" s="2">
        <v>3</v>
      </c>
      <c r="C5" s="2" t="s">
        <v>244</v>
      </c>
      <c r="D5" s="120" t="s">
        <v>102</v>
      </c>
      <c r="E5" s="268">
        <v>7</v>
      </c>
      <c r="F5" s="73">
        <v>5</v>
      </c>
      <c r="G5" s="72">
        <v>7</v>
      </c>
      <c r="H5" s="254">
        <v>8</v>
      </c>
      <c r="I5" s="109">
        <v>6</v>
      </c>
      <c r="J5" s="71"/>
      <c r="K5" s="109">
        <v>7</v>
      </c>
      <c r="L5" s="109">
        <v>7</v>
      </c>
      <c r="M5" s="267">
        <v>9</v>
      </c>
      <c r="N5" s="71">
        <v>9</v>
      </c>
      <c r="O5" s="80">
        <v>8</v>
      </c>
      <c r="P5" s="98">
        <v>9</v>
      </c>
      <c r="Q5" s="80">
        <v>8</v>
      </c>
      <c r="R5" s="84">
        <f t="shared" si="1"/>
        <v>7.5</v>
      </c>
      <c r="S5" s="8">
        <f t="shared" si="2"/>
        <v>8</v>
      </c>
      <c r="T5" s="8">
        <v>8</v>
      </c>
      <c r="U5" s="8">
        <f t="shared" si="3"/>
        <v>8</v>
      </c>
      <c r="V5" s="1" t="s">
        <v>32</v>
      </c>
      <c r="W5" s="44">
        <f>COUNTIF(S3:S15,4)+COUNTIF(S3:S15,5)+COUNTIF(S3:S15,6)</f>
        <v>1</v>
      </c>
      <c r="X5" s="43">
        <f>W5/$B$15</f>
        <v>0.07692307692307693</v>
      </c>
    </row>
    <row r="6" spans="1:24" ht="12.75">
      <c r="A6" s="3">
        <f t="shared" si="0"/>
        <v>8</v>
      </c>
      <c r="B6" s="2">
        <v>4</v>
      </c>
      <c r="C6" s="2" t="s">
        <v>245</v>
      </c>
      <c r="D6" s="120" t="s">
        <v>104</v>
      </c>
      <c r="E6" s="268">
        <v>7</v>
      </c>
      <c r="F6" s="73">
        <v>7</v>
      </c>
      <c r="G6" s="72">
        <v>9</v>
      </c>
      <c r="H6" s="254">
        <v>9</v>
      </c>
      <c r="I6" s="109">
        <v>8</v>
      </c>
      <c r="J6" s="71"/>
      <c r="K6" s="109">
        <v>7</v>
      </c>
      <c r="L6" s="109">
        <v>7</v>
      </c>
      <c r="M6" s="267">
        <v>8</v>
      </c>
      <c r="N6" s="71">
        <v>8</v>
      </c>
      <c r="O6" s="80">
        <v>8</v>
      </c>
      <c r="P6" s="98">
        <v>9</v>
      </c>
      <c r="Q6" s="80">
        <v>9</v>
      </c>
      <c r="R6" s="84">
        <f t="shared" si="1"/>
        <v>8</v>
      </c>
      <c r="S6" s="8">
        <f t="shared" si="2"/>
        <v>8</v>
      </c>
      <c r="T6" s="8">
        <v>8</v>
      </c>
      <c r="U6" s="8">
        <f t="shared" si="3"/>
        <v>8</v>
      </c>
      <c r="V6" s="1" t="s">
        <v>33</v>
      </c>
      <c r="W6" s="1">
        <f>COUNTIF(S3:S15,"&lt;4")</f>
        <v>0</v>
      </c>
      <c r="X6" s="43">
        <f>W6/$B$15</f>
        <v>0</v>
      </c>
    </row>
    <row r="7" spans="1:24" ht="12.75">
      <c r="A7" s="3">
        <f t="shared" si="0"/>
        <v>7.5</v>
      </c>
      <c r="B7" s="2">
        <v>5</v>
      </c>
      <c r="C7" s="2" t="s">
        <v>246</v>
      </c>
      <c r="D7" s="120" t="s">
        <v>100</v>
      </c>
      <c r="E7" s="268">
        <v>7</v>
      </c>
      <c r="F7" s="73">
        <v>5</v>
      </c>
      <c r="G7" s="72">
        <v>9</v>
      </c>
      <c r="H7" s="254">
        <v>8</v>
      </c>
      <c r="I7" s="109">
        <v>8</v>
      </c>
      <c r="J7" s="71"/>
      <c r="K7" s="109">
        <v>4</v>
      </c>
      <c r="L7" s="109">
        <v>5</v>
      </c>
      <c r="M7" s="267">
        <v>8</v>
      </c>
      <c r="N7" s="71">
        <v>9</v>
      </c>
      <c r="O7" s="80">
        <v>8</v>
      </c>
      <c r="P7" s="98">
        <v>10</v>
      </c>
      <c r="Q7" s="80">
        <v>9</v>
      </c>
      <c r="R7" s="84">
        <f t="shared" si="1"/>
        <v>7.5</v>
      </c>
      <c r="S7" s="8">
        <f t="shared" si="2"/>
        <v>8</v>
      </c>
      <c r="T7" s="8">
        <v>7</v>
      </c>
      <c r="U7" s="8">
        <f t="shared" si="3"/>
        <v>7.5</v>
      </c>
      <c r="V7" s="45" t="s">
        <v>34</v>
      </c>
      <c r="W7" s="1">
        <f>B15-SUM(W3:W6)</f>
        <v>0</v>
      </c>
      <c r="X7" s="43">
        <f>W7/$B$15</f>
        <v>0</v>
      </c>
    </row>
    <row r="8" spans="1:21" ht="12.75">
      <c r="A8" s="3">
        <f t="shared" si="0"/>
        <v>6.5</v>
      </c>
      <c r="B8" s="2">
        <v>6</v>
      </c>
      <c r="C8" s="2" t="s">
        <v>247</v>
      </c>
      <c r="D8" s="120" t="s">
        <v>105</v>
      </c>
      <c r="E8" s="268">
        <v>7</v>
      </c>
      <c r="F8" s="73">
        <v>6</v>
      </c>
      <c r="G8" s="72">
        <v>7</v>
      </c>
      <c r="H8" s="254">
        <v>8</v>
      </c>
      <c r="I8" s="109">
        <v>4</v>
      </c>
      <c r="J8" s="71"/>
      <c r="K8" s="109">
        <v>5</v>
      </c>
      <c r="L8" s="109">
        <v>6</v>
      </c>
      <c r="M8" s="267">
        <v>7</v>
      </c>
      <c r="N8" s="71">
        <v>7</v>
      </c>
      <c r="O8" s="80">
        <v>7</v>
      </c>
      <c r="P8" s="98">
        <v>7</v>
      </c>
      <c r="Q8" s="80">
        <v>7</v>
      </c>
      <c r="R8" s="84">
        <f t="shared" si="1"/>
        <v>6.5</v>
      </c>
      <c r="S8" s="8">
        <f t="shared" si="2"/>
        <v>7</v>
      </c>
      <c r="T8" s="8">
        <v>7</v>
      </c>
      <c r="U8" s="8">
        <f t="shared" si="3"/>
        <v>7</v>
      </c>
    </row>
    <row r="9" spans="1:21" ht="12.75">
      <c r="A9" s="3">
        <f t="shared" si="0"/>
        <v>7.666666666666667</v>
      </c>
      <c r="B9" s="2">
        <v>7</v>
      </c>
      <c r="C9" s="2" t="s">
        <v>248</v>
      </c>
      <c r="D9" s="120" t="s">
        <v>115</v>
      </c>
      <c r="E9" s="268">
        <v>8</v>
      </c>
      <c r="F9" s="73">
        <v>4</v>
      </c>
      <c r="G9" s="72">
        <v>8</v>
      </c>
      <c r="H9" s="254">
        <v>7</v>
      </c>
      <c r="I9" s="109">
        <v>9</v>
      </c>
      <c r="J9" s="71"/>
      <c r="K9" s="109">
        <v>5</v>
      </c>
      <c r="L9" s="109">
        <v>6</v>
      </c>
      <c r="M9" s="267">
        <v>9</v>
      </c>
      <c r="N9" s="71">
        <v>9</v>
      </c>
      <c r="O9" s="80">
        <v>10</v>
      </c>
      <c r="P9" s="98">
        <v>9</v>
      </c>
      <c r="Q9" s="80">
        <v>8</v>
      </c>
      <c r="R9" s="84">
        <f t="shared" si="1"/>
        <v>7.666666666666667</v>
      </c>
      <c r="S9" s="8">
        <f t="shared" si="2"/>
        <v>8</v>
      </c>
      <c r="T9" s="8">
        <v>9</v>
      </c>
      <c r="U9" s="8">
        <f t="shared" si="3"/>
        <v>8.5</v>
      </c>
    </row>
    <row r="10" spans="1:21" ht="12.75">
      <c r="A10" s="3">
        <f t="shared" si="0"/>
        <v>6.5</v>
      </c>
      <c r="B10" s="2">
        <v>8</v>
      </c>
      <c r="C10" s="2" t="s">
        <v>249</v>
      </c>
      <c r="D10" s="120" t="s">
        <v>106</v>
      </c>
      <c r="E10" s="284">
        <v>8</v>
      </c>
      <c r="F10" s="73">
        <v>5</v>
      </c>
      <c r="G10" s="80">
        <v>7</v>
      </c>
      <c r="H10" s="281">
        <v>8</v>
      </c>
      <c r="I10" s="115">
        <v>5</v>
      </c>
      <c r="J10" s="69"/>
      <c r="K10" s="115">
        <v>4</v>
      </c>
      <c r="L10" s="115">
        <v>4</v>
      </c>
      <c r="M10" s="266">
        <v>8</v>
      </c>
      <c r="N10" s="71">
        <v>7</v>
      </c>
      <c r="O10" s="80">
        <v>6</v>
      </c>
      <c r="P10" s="96">
        <v>8</v>
      </c>
      <c r="Q10" s="79">
        <v>8</v>
      </c>
      <c r="R10" s="84">
        <f t="shared" si="1"/>
        <v>6.5</v>
      </c>
      <c r="S10" s="8">
        <f t="shared" si="2"/>
        <v>7</v>
      </c>
      <c r="T10" s="8">
        <v>6</v>
      </c>
      <c r="U10" s="8">
        <f t="shared" si="3"/>
        <v>6.5</v>
      </c>
    </row>
    <row r="11" spans="1:21" ht="12.75">
      <c r="A11" s="3">
        <f t="shared" si="0"/>
        <v>6.583333333333333</v>
      </c>
      <c r="B11" s="2">
        <v>9</v>
      </c>
      <c r="C11" s="2" t="s">
        <v>250</v>
      </c>
      <c r="D11" s="120" t="s">
        <v>94</v>
      </c>
      <c r="E11" s="284">
        <v>8</v>
      </c>
      <c r="F11" s="73">
        <v>5</v>
      </c>
      <c r="G11" s="80">
        <v>7</v>
      </c>
      <c r="H11" s="281">
        <v>7</v>
      </c>
      <c r="I11" s="115">
        <v>4</v>
      </c>
      <c r="J11" s="69"/>
      <c r="K11" s="115">
        <v>4</v>
      </c>
      <c r="L11" s="115">
        <v>4</v>
      </c>
      <c r="M11" s="266">
        <v>7</v>
      </c>
      <c r="N11" s="71">
        <v>9</v>
      </c>
      <c r="O11" s="80">
        <v>8</v>
      </c>
      <c r="P11" s="96">
        <v>8</v>
      </c>
      <c r="Q11" s="79">
        <v>8</v>
      </c>
      <c r="R11" s="84">
        <f>AVERAGE(E11:Q11)</f>
        <v>6.583333333333333</v>
      </c>
      <c r="S11" s="8">
        <f t="shared" si="2"/>
        <v>7</v>
      </c>
      <c r="T11" s="8">
        <v>8</v>
      </c>
      <c r="U11" s="8">
        <f t="shared" si="3"/>
        <v>7.5</v>
      </c>
    </row>
    <row r="12" spans="1:21" ht="12.75">
      <c r="A12" s="3">
        <f t="shared" si="0"/>
        <v>7.090909090909091</v>
      </c>
      <c r="B12" s="2">
        <v>10</v>
      </c>
      <c r="C12" s="2" t="s">
        <v>251</v>
      </c>
      <c r="D12" s="120" t="s">
        <v>97</v>
      </c>
      <c r="E12" s="284">
        <v>6</v>
      </c>
      <c r="F12" s="73" t="s">
        <v>302</v>
      </c>
      <c r="G12" s="80">
        <v>7</v>
      </c>
      <c r="H12" s="281">
        <v>9</v>
      </c>
      <c r="I12" s="115">
        <v>7</v>
      </c>
      <c r="J12" s="69"/>
      <c r="K12" s="115">
        <v>4</v>
      </c>
      <c r="L12" s="115">
        <v>5</v>
      </c>
      <c r="M12" s="266">
        <v>9</v>
      </c>
      <c r="N12" s="71">
        <v>9</v>
      </c>
      <c r="O12" s="80">
        <v>9</v>
      </c>
      <c r="P12" s="96">
        <v>7</v>
      </c>
      <c r="Q12" s="79">
        <v>6</v>
      </c>
      <c r="R12" s="84">
        <f>AVERAGE(E12:Q12)</f>
        <v>7.090909090909091</v>
      </c>
      <c r="S12" s="8">
        <f t="shared" si="2"/>
        <v>7</v>
      </c>
      <c r="T12" s="8">
        <v>7</v>
      </c>
      <c r="U12" s="8">
        <f t="shared" si="3"/>
        <v>7</v>
      </c>
    </row>
    <row r="13" spans="1:21" ht="12.75">
      <c r="A13" s="3">
        <f t="shared" si="0"/>
        <v>4.583333333333333</v>
      </c>
      <c r="B13" s="2">
        <v>11</v>
      </c>
      <c r="C13" s="37" t="s">
        <v>252</v>
      </c>
      <c r="D13" s="120" t="s">
        <v>96</v>
      </c>
      <c r="E13" s="284">
        <v>5</v>
      </c>
      <c r="F13" s="73">
        <v>5</v>
      </c>
      <c r="G13" s="80">
        <v>4</v>
      </c>
      <c r="H13" s="336">
        <v>4</v>
      </c>
      <c r="I13" s="115">
        <v>4</v>
      </c>
      <c r="J13" s="334" t="s">
        <v>268</v>
      </c>
      <c r="K13" s="115">
        <v>4</v>
      </c>
      <c r="L13" s="115">
        <v>4</v>
      </c>
      <c r="M13" s="266">
        <v>5</v>
      </c>
      <c r="N13" s="71">
        <v>5</v>
      </c>
      <c r="O13" s="80">
        <v>5</v>
      </c>
      <c r="P13" s="96">
        <v>5</v>
      </c>
      <c r="Q13" s="79">
        <v>5</v>
      </c>
      <c r="R13" s="84">
        <f>AVERAGE(E13:Q13)</f>
        <v>4.583333333333333</v>
      </c>
      <c r="S13" s="8">
        <f t="shared" si="2"/>
        <v>5</v>
      </c>
      <c r="T13" s="8">
        <v>4</v>
      </c>
      <c r="U13" s="8">
        <f t="shared" si="3"/>
        <v>4.5</v>
      </c>
    </row>
    <row r="14" spans="1:21" ht="12.75">
      <c r="A14" s="3">
        <f t="shared" si="0"/>
        <v>6.833333333333333</v>
      </c>
      <c r="B14" s="2">
        <v>12</v>
      </c>
      <c r="C14" s="37" t="s">
        <v>253</v>
      </c>
      <c r="D14" s="120" t="s">
        <v>97</v>
      </c>
      <c r="E14" s="284">
        <v>6</v>
      </c>
      <c r="F14" s="73">
        <v>6</v>
      </c>
      <c r="G14" s="72">
        <v>7</v>
      </c>
      <c r="H14" s="281">
        <v>9</v>
      </c>
      <c r="I14" s="115">
        <v>7</v>
      </c>
      <c r="J14" s="69"/>
      <c r="K14" s="115">
        <v>4</v>
      </c>
      <c r="L14" s="115">
        <v>5</v>
      </c>
      <c r="M14" s="266">
        <v>7</v>
      </c>
      <c r="N14" s="71">
        <v>9</v>
      </c>
      <c r="O14" s="80">
        <v>9</v>
      </c>
      <c r="P14" s="96">
        <v>7</v>
      </c>
      <c r="Q14" s="79">
        <v>6</v>
      </c>
      <c r="R14" s="84">
        <f>AVERAGE(E14:Q14)</f>
        <v>6.833333333333333</v>
      </c>
      <c r="S14" s="8">
        <f t="shared" si="2"/>
        <v>7</v>
      </c>
      <c r="T14" s="8">
        <v>7</v>
      </c>
      <c r="U14" s="8">
        <f t="shared" si="3"/>
        <v>7</v>
      </c>
    </row>
    <row r="15" spans="1:21" ht="12.75">
      <c r="A15" s="3">
        <f t="shared" si="0"/>
        <v>7.583333333333333</v>
      </c>
      <c r="B15" s="2">
        <v>13</v>
      </c>
      <c r="C15" s="37" t="s">
        <v>254</v>
      </c>
      <c r="D15" s="120" t="s">
        <v>103</v>
      </c>
      <c r="E15" s="284">
        <v>6</v>
      </c>
      <c r="F15" s="73">
        <v>6</v>
      </c>
      <c r="G15" s="72">
        <v>8</v>
      </c>
      <c r="H15" s="281">
        <v>7</v>
      </c>
      <c r="I15" s="115">
        <v>7</v>
      </c>
      <c r="J15" s="69"/>
      <c r="K15" s="115">
        <v>6</v>
      </c>
      <c r="L15" s="115">
        <v>6</v>
      </c>
      <c r="M15" s="266">
        <v>9</v>
      </c>
      <c r="N15" s="71">
        <v>8</v>
      </c>
      <c r="O15" s="80">
        <v>9</v>
      </c>
      <c r="P15" s="96">
        <v>10</v>
      </c>
      <c r="Q15" s="79">
        <v>9</v>
      </c>
      <c r="R15" s="84">
        <f>AVERAGE(E15:Q15)</f>
        <v>7.583333333333333</v>
      </c>
      <c r="S15" s="8">
        <f t="shared" si="2"/>
        <v>8</v>
      </c>
      <c r="T15" s="8">
        <v>8</v>
      </c>
      <c r="U15" s="8">
        <f t="shared" si="3"/>
        <v>8</v>
      </c>
    </row>
    <row r="16" spans="2:26" s="5" customFormat="1" ht="13.5" thickBot="1">
      <c r="B16" s="2"/>
      <c r="C16" s="388" t="s">
        <v>0</v>
      </c>
      <c r="D16" s="389"/>
      <c r="E16" s="285">
        <f>AVERAGE(E3:E15)</f>
        <v>7</v>
      </c>
      <c r="F16" s="172"/>
      <c r="G16" s="201">
        <f>AVERAGE(G3:G15)</f>
        <v>7.3076923076923075</v>
      </c>
      <c r="H16" s="192">
        <f>AVERAGE(H3:H15)</f>
        <v>7.538461538461538</v>
      </c>
      <c r="I16" s="110">
        <f>AVERAGE(I3:I15)</f>
        <v>6.6923076923076925</v>
      </c>
      <c r="J16" s="110"/>
      <c r="K16" s="110">
        <f aca="true" t="shared" si="4" ref="K16:U16">AVERAGE(K3:K15)</f>
        <v>5</v>
      </c>
      <c r="L16" s="110">
        <f t="shared" si="4"/>
        <v>5.461538461538462</v>
      </c>
      <c r="M16" s="104">
        <f t="shared" si="4"/>
        <v>7.769230769230769</v>
      </c>
      <c r="N16" s="172">
        <f t="shared" si="4"/>
        <v>7.846153846153846</v>
      </c>
      <c r="O16" s="201">
        <f t="shared" si="4"/>
        <v>7.846153846153846</v>
      </c>
      <c r="P16" s="201">
        <f t="shared" si="4"/>
        <v>8.23076923076923</v>
      </c>
      <c r="Q16" s="75">
        <f t="shared" si="4"/>
        <v>7.6923076923076925</v>
      </c>
      <c r="R16" s="83">
        <f t="shared" si="4"/>
        <v>6.994172494172493</v>
      </c>
      <c r="S16" s="34">
        <f t="shared" si="4"/>
        <v>7.3076923076923075</v>
      </c>
      <c r="T16" s="34">
        <f t="shared" si="4"/>
        <v>7.3076923076923075</v>
      </c>
      <c r="U16" s="34">
        <f t="shared" si="4"/>
        <v>7.3076923076923075</v>
      </c>
      <c r="Z16" s="178"/>
    </row>
    <row r="17" spans="2:19" s="5" customFormat="1" ht="13.5" thickBot="1">
      <c r="B17" s="2"/>
      <c r="C17" s="6"/>
      <c r="D17" s="64"/>
      <c r="E17" s="171" t="s">
        <v>255</v>
      </c>
      <c r="F17" s="394" t="s">
        <v>384</v>
      </c>
      <c r="G17" s="391"/>
      <c r="H17" s="171" t="s">
        <v>257</v>
      </c>
      <c r="I17" s="171" t="s">
        <v>258</v>
      </c>
      <c r="J17" s="392" t="s">
        <v>259</v>
      </c>
      <c r="K17" s="393"/>
      <c r="L17" s="105" t="s">
        <v>260</v>
      </c>
      <c r="M17" s="171" t="s">
        <v>63</v>
      </c>
      <c r="N17" s="394" t="s">
        <v>169</v>
      </c>
      <c r="O17" s="391"/>
      <c r="P17" s="405" t="s">
        <v>170</v>
      </c>
      <c r="Q17" s="406"/>
      <c r="R17" s="78"/>
      <c r="S17" s="9"/>
    </row>
    <row r="18" spans="2:19" ht="13.5" thickBot="1">
      <c r="B18" s="2"/>
      <c r="C18" s="4" t="s">
        <v>36</v>
      </c>
      <c r="D18" s="65" t="s">
        <v>35</v>
      </c>
      <c r="E18" s="283" t="s">
        <v>256</v>
      </c>
      <c r="F18" s="392" t="s">
        <v>117</v>
      </c>
      <c r="G18" s="395"/>
      <c r="H18" s="395"/>
      <c r="I18" s="395"/>
      <c r="J18" s="395"/>
      <c r="K18" s="395"/>
      <c r="L18" s="393"/>
      <c r="M18" s="243"/>
      <c r="N18" s="392" t="s">
        <v>118</v>
      </c>
      <c r="O18" s="393"/>
      <c r="P18" s="392" t="s">
        <v>119</v>
      </c>
      <c r="Q18" s="393"/>
      <c r="R18" s="61">
        <f>S18/$B$15</f>
        <v>1</v>
      </c>
      <c r="S18" s="8">
        <f>COUNTIF(S3:S15,"&gt;3")</f>
        <v>13</v>
      </c>
    </row>
    <row r="19" spans="2:19" ht="12.75">
      <c r="B19" s="2"/>
      <c r="C19" s="4" t="s">
        <v>37</v>
      </c>
      <c r="D19" s="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>
        <f>S19/$B$15</f>
        <v>0.9230769230769231</v>
      </c>
      <c r="S19" s="8">
        <f>COUNTIF(S3:S15,"&gt;6")</f>
        <v>12</v>
      </c>
    </row>
    <row r="21" ht="12.75">
      <c r="C21" t="s">
        <v>365</v>
      </c>
    </row>
  </sheetData>
  <sheetProtection/>
  <mergeCells count="8">
    <mergeCell ref="N18:O18"/>
    <mergeCell ref="P18:Q18"/>
    <mergeCell ref="C16:D16"/>
    <mergeCell ref="P17:Q17"/>
    <mergeCell ref="F17:G17"/>
    <mergeCell ref="J17:K17"/>
    <mergeCell ref="F18:L18"/>
    <mergeCell ref="N17:O17"/>
  </mergeCells>
  <conditionalFormatting sqref="U3:U16 S3:T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B5">
      <selection activeCell="B61" sqref="B6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7.00390625" style="0" customWidth="1"/>
    <col min="9" max="9" width="7.87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261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423" t="s">
        <v>5</v>
      </c>
      <c r="B5" s="424"/>
      <c r="C5" s="424"/>
      <c r="D5" s="425"/>
      <c r="E5" s="421" t="s">
        <v>6</v>
      </c>
      <c r="F5" s="380"/>
      <c r="G5" s="380"/>
      <c r="H5" s="380"/>
      <c r="I5" s="380"/>
    </row>
    <row r="6" spans="1:9" ht="12.75">
      <c r="A6" s="374" t="s">
        <v>101</v>
      </c>
      <c r="B6" s="412"/>
      <c r="C6" s="412"/>
      <c r="D6" s="411"/>
      <c r="E6" s="12" t="s">
        <v>192</v>
      </c>
      <c r="F6" s="12" t="s">
        <v>262</v>
      </c>
      <c r="H6" s="32"/>
      <c r="I6" s="32"/>
    </row>
    <row r="7" spans="1:9" ht="12.75">
      <c r="A7" s="374" t="s">
        <v>163</v>
      </c>
      <c r="B7" s="412"/>
      <c r="C7" s="412"/>
      <c r="D7" s="411"/>
      <c r="E7" s="12" t="s">
        <v>263</v>
      </c>
      <c r="F7" s="32"/>
      <c r="H7" s="32"/>
      <c r="I7" s="32"/>
    </row>
    <row r="8" spans="1:9" ht="12.75">
      <c r="A8" s="374" t="s">
        <v>71</v>
      </c>
      <c r="B8" s="412"/>
      <c r="C8" s="412"/>
      <c r="D8" s="411"/>
      <c r="E8" s="12" t="s">
        <v>264</v>
      </c>
      <c r="F8" s="12" t="s">
        <v>162</v>
      </c>
      <c r="G8" s="12" t="s">
        <v>262</v>
      </c>
      <c r="H8" s="32"/>
      <c r="I8" s="32"/>
    </row>
    <row r="9" spans="1:10" ht="12.75">
      <c r="A9" s="374" t="s">
        <v>17</v>
      </c>
      <c r="B9" s="412"/>
      <c r="C9" s="412"/>
      <c r="D9" s="411"/>
      <c r="E9" s="12" t="s">
        <v>192</v>
      </c>
      <c r="F9" s="12" t="s">
        <v>262</v>
      </c>
      <c r="G9" s="12" t="s">
        <v>265</v>
      </c>
      <c r="H9" s="12" t="s">
        <v>266</v>
      </c>
      <c r="I9" s="12" t="s">
        <v>164</v>
      </c>
      <c r="J9" s="286" t="s">
        <v>267</v>
      </c>
    </row>
    <row r="10" spans="3:6" ht="12.75">
      <c r="C10" s="14"/>
      <c r="D10" s="14"/>
      <c r="E10" s="14"/>
      <c r="F10" s="14"/>
    </row>
    <row r="11" spans="1:19" ht="12.75">
      <c r="A11" s="24" t="s">
        <v>8</v>
      </c>
      <c r="B11" s="24" t="s">
        <v>9</v>
      </c>
      <c r="C11" s="24">
        <v>10</v>
      </c>
      <c r="D11" s="25">
        <v>9</v>
      </c>
      <c r="E11" s="25">
        <v>8</v>
      </c>
      <c r="F11" s="24">
        <v>7</v>
      </c>
      <c r="G11" s="24">
        <v>6</v>
      </c>
      <c r="H11" s="24">
        <v>5</v>
      </c>
      <c r="I11" s="24">
        <v>4</v>
      </c>
      <c r="J11" s="24">
        <v>3</v>
      </c>
      <c r="K11" s="24">
        <v>2</v>
      </c>
      <c r="L11" s="24">
        <v>1</v>
      </c>
      <c r="M11" s="24">
        <v>0</v>
      </c>
      <c r="N11" s="24" t="s">
        <v>13</v>
      </c>
      <c r="O11" s="24" t="s">
        <v>10</v>
      </c>
      <c r="P11" s="26" t="s">
        <v>11</v>
      </c>
      <c r="Q11" s="26" t="s">
        <v>12</v>
      </c>
      <c r="R11" s="14"/>
      <c r="S11" s="14"/>
    </row>
    <row r="12" spans="1:19" ht="13.5" thickBot="1">
      <c r="A12" s="129" t="s">
        <v>18</v>
      </c>
      <c r="B12" s="129" t="s">
        <v>19</v>
      </c>
      <c r="C12" s="129"/>
      <c r="D12" s="130"/>
      <c r="E12" s="130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1"/>
      <c r="Q12" s="131"/>
      <c r="R12" s="14"/>
      <c r="S12" s="14"/>
    </row>
    <row r="13" spans="1:17" ht="12.75">
      <c r="A13" s="132" t="s">
        <v>314</v>
      </c>
      <c r="B13" s="133" t="s">
        <v>89</v>
      </c>
      <c r="C13" s="134">
        <f>COUNTIF('29в_ПМС'!$W$3:$W$30,C11)</f>
        <v>1</v>
      </c>
      <c r="D13" s="134">
        <f>COUNTIF('29в_ПМС'!$W$3:$W$30,D11)</f>
        <v>8</v>
      </c>
      <c r="E13" s="134">
        <f>COUNTIF('29в_ПМС'!$W$3:$W$30,E11)</f>
        <v>7</v>
      </c>
      <c r="F13" s="134">
        <f>COUNTIF('29в_ПМС'!$W$3:$W$30,F11)</f>
        <v>6</v>
      </c>
      <c r="G13" s="134">
        <f>COUNTIF('29в_ПМС'!$W$3:$W$30,G11)</f>
        <v>1</v>
      </c>
      <c r="H13" s="134">
        <f>COUNTIF('29в_ПМС'!$W$3:$W$30,H11)</f>
        <v>1</v>
      </c>
      <c r="I13" s="134">
        <f>COUNTIF('29в_ПМС'!$W$3:$W$30,I11)</f>
        <v>4</v>
      </c>
      <c r="J13" s="134">
        <f>COUNTIF('29в_ПМС'!$W$3:$W$30,J11)</f>
        <v>0</v>
      </c>
      <c r="K13" s="134">
        <f>COUNTIF('29в_ПМС'!$W$3:$W$30,K11)</f>
        <v>0</v>
      </c>
      <c r="L13" s="134">
        <f>COUNTIF('29в_ПМС'!$W$3:$W$30,L11)</f>
        <v>0</v>
      </c>
      <c r="M13" s="134">
        <f>COUNTIF('29в_ПМС'!$W$3:$W$30,M11)</f>
        <v>0</v>
      </c>
      <c r="N13" s="134">
        <f>$A$15-SUM(C13:M13)</f>
        <v>0</v>
      </c>
      <c r="O13" s="135">
        <f>'29в_ПМС'!W31</f>
        <v>7.392857142857143</v>
      </c>
      <c r="P13" s="136">
        <f>SUM(C13:I13)/A15</f>
        <v>1</v>
      </c>
      <c r="Q13" s="137">
        <f>SUM(C13:F13)/A15</f>
        <v>0.7857142857142857</v>
      </c>
    </row>
    <row r="14" spans="1:17" ht="12.75">
      <c r="A14" s="138"/>
      <c r="B14" s="1" t="s">
        <v>7</v>
      </c>
      <c r="C14" s="1">
        <f>COUNTIF('29в_ПМС'!$AA$3:$AA$30,C11)</f>
        <v>0</v>
      </c>
      <c r="D14" s="1">
        <f>COUNTIF('29в_ПМС'!$AA$3:$AA$30,D11)</f>
        <v>7</v>
      </c>
      <c r="E14" s="1">
        <f>COUNTIF('29в_ПМС'!$AA$3:$AA$30,E11)</f>
        <v>9</v>
      </c>
      <c r="F14" s="1">
        <f>COUNTIF('29в_ПМС'!$AA$3:$AA$30,F11)</f>
        <v>8</v>
      </c>
      <c r="G14" s="1">
        <f>COUNTIF('29в_ПМС'!$AA$3:$AA$30,G11)</f>
        <v>4</v>
      </c>
      <c r="H14" s="1">
        <f>COUNTIF('29в_ПМС'!$AA$3:$AA$30,H11)</f>
        <v>0</v>
      </c>
      <c r="I14" s="1">
        <f>COUNTIF('29в_ПМС'!$AA$3:$AA$30,I11)</f>
        <v>0</v>
      </c>
      <c r="J14" s="1">
        <f>COUNTIF('29в_ПМС'!$AA$3:$AA$30,J11)</f>
        <v>0</v>
      </c>
      <c r="K14" s="1">
        <f>COUNTIF('29в_ПМС'!$AA$3:$AA$30,K11)</f>
        <v>0</v>
      </c>
      <c r="L14" s="1">
        <f>COUNTIF('29в_ПМС'!$AA$3:$AA$30,L11)</f>
        <v>0</v>
      </c>
      <c r="M14" s="1">
        <f>COUNTIF('29в_ПМС'!$AA$3:$AA$30,M11)</f>
        <v>0</v>
      </c>
      <c r="N14" s="21">
        <f>$A$15-SUM(C14:M14)</f>
        <v>0</v>
      </c>
      <c r="O14" s="31">
        <f>'29в_ПМС'!AA31</f>
        <v>7.678571428571429</v>
      </c>
      <c r="P14" s="30">
        <f>SUM(C14:I14)/$A$15</f>
        <v>1</v>
      </c>
      <c r="Q14" s="139">
        <f>SUM(C14:F14)/$A$15</f>
        <v>0.8571428571428571</v>
      </c>
    </row>
    <row r="15" spans="1:17" ht="13.5" thickBot="1">
      <c r="A15" s="287">
        <f>'29в_ПМС'!B30</f>
        <v>28</v>
      </c>
      <c r="B15" s="288" t="s">
        <v>88</v>
      </c>
      <c r="C15" s="288">
        <f>COUNTIF('29в_ПМС'!$AC$3:$AC$30,C11)</f>
        <v>2</v>
      </c>
      <c r="D15" s="288">
        <f>COUNTIF('29в_ПМС'!$AC$3:$AC$30,D11)</f>
        <v>12</v>
      </c>
      <c r="E15" s="288">
        <f>COUNTIF('29в_ПМС'!$AC$3:$AC$30,E11)</f>
        <v>5</v>
      </c>
      <c r="F15" s="288">
        <f>COUNTIF('29в_ПМС'!$AC$3:$AC$30,F11)</f>
        <v>7</v>
      </c>
      <c r="G15" s="288">
        <f>COUNTIF('29в_ПМС'!$AC$3:$AC$30,G11)</f>
        <v>2</v>
      </c>
      <c r="H15" s="288">
        <f>COUNTIF('29в_ПМС'!$AC$3:$AC$30,H11)</f>
        <v>0</v>
      </c>
      <c r="I15" s="288">
        <f>COUNTIF('29в_ПМС'!$AC$3:$AC$30,I11)</f>
        <v>0</v>
      </c>
      <c r="J15" s="288">
        <f>COUNTIF('29в_ПМС'!$AC$3:$AC$30,J11)</f>
        <v>0</v>
      </c>
      <c r="K15" s="288">
        <f>COUNTIF('29в_ПМС'!$AC$3:$AC$30,K11)</f>
        <v>0</v>
      </c>
      <c r="L15" s="288">
        <f>COUNTIF('29в_ПМС'!$AC$3:$AC$30,L11)</f>
        <v>0</v>
      </c>
      <c r="M15" s="288">
        <f>COUNTIF('29в_ПМС'!$AC$3:$AC$30,M11)</f>
        <v>0</v>
      </c>
      <c r="N15" s="289">
        <f>$A$15-SUM(C15:M15)</f>
        <v>0</v>
      </c>
      <c r="O15" s="290">
        <f>'29в_ПМС'!AC31</f>
        <v>8.178571428571429</v>
      </c>
      <c r="P15" s="291">
        <f>SUM(C15:I15)/$A$15</f>
        <v>1</v>
      </c>
      <c r="Q15" s="292">
        <f>SUM(C15:F15)/$A$15</f>
        <v>0.9285714285714286</v>
      </c>
    </row>
    <row r="16" spans="1:17" ht="12.75">
      <c r="A16" s="295" t="s">
        <v>315</v>
      </c>
      <c r="B16" s="133" t="s">
        <v>1</v>
      </c>
      <c r="C16" s="134">
        <f>COUNTIF('29в-1_САПР'!$E$3:$E$30,C11)</f>
        <v>4</v>
      </c>
      <c r="D16" s="134">
        <f>COUNTIF('29в-1_САПР'!$E$3:$E$30,D11)</f>
        <v>11</v>
      </c>
      <c r="E16" s="134">
        <f>COUNTIF('29в-1_САПР'!$E$3:$E$30,E11)</f>
        <v>8</v>
      </c>
      <c r="F16" s="134">
        <f>COUNTIF('29в-1_САПР'!$E$3:$E$30,F11)</f>
        <v>4</v>
      </c>
      <c r="G16" s="134">
        <f>COUNTIF('29в-1_САПР'!$E$3:$E$30,G11)</f>
        <v>1</v>
      </c>
      <c r="H16" s="134">
        <f>COUNTIF('29в-1_САПР'!$E$3:$E$30,H11)</f>
        <v>0</v>
      </c>
      <c r="I16" s="134">
        <f>COUNTIF('29в-1_САПР'!$E$3:$E$30,I11)</f>
        <v>0</v>
      </c>
      <c r="J16" s="134">
        <f>COUNTIF('29в-1_САПР'!$E$3:$E$30,J11)</f>
        <v>0</v>
      </c>
      <c r="K16" s="134">
        <f>COUNTIF('29в-1_САПР'!$E$3:$E$30,K11)</f>
        <v>0</v>
      </c>
      <c r="L16" s="134">
        <f>COUNTIF('29в-1_САПР'!$E$3:$E$30,L11)</f>
        <v>0</v>
      </c>
      <c r="M16" s="134">
        <f>COUNTIF('29в-1_САПР'!$E$3:$E$30,M11)</f>
        <v>0</v>
      </c>
      <c r="N16" s="134">
        <f>$A$17-SUM(C16:M16)</f>
        <v>0</v>
      </c>
      <c r="O16" s="135">
        <f>'29в-1_САПР'!E31</f>
        <v>8.464285714285714</v>
      </c>
      <c r="P16" s="136">
        <f>SUM(C16:I16)/$A$17</f>
        <v>1</v>
      </c>
      <c r="Q16" s="137">
        <f>SUM(C16:F16)/$A$17</f>
        <v>0.9642857142857143</v>
      </c>
    </row>
    <row r="17" spans="1:17" ht="13.5" thickBot="1">
      <c r="A17" s="296">
        <f>'29в-1_САПР'!B30</f>
        <v>28</v>
      </c>
      <c r="B17" s="141" t="s">
        <v>7</v>
      </c>
      <c r="C17" s="141">
        <f>COUNTIF('29в-1_САПР'!$R$3:$R$30,C11)</f>
        <v>0</v>
      </c>
      <c r="D17" s="141">
        <f>COUNTIF('29в-1_САПР'!$R$3:$R$30,D11)</f>
        <v>7</v>
      </c>
      <c r="E17" s="141">
        <f>COUNTIF('29в-1_САПР'!$R$3:$R$30,E11)</f>
        <v>17</v>
      </c>
      <c r="F17" s="141">
        <f>COUNTIF('29в-1_САПР'!$R$3:$R$30,F11)</f>
        <v>3</v>
      </c>
      <c r="G17" s="141">
        <f>COUNTIF('29в-1_САПР'!$R$3:$R$30,G11)</f>
        <v>1</v>
      </c>
      <c r="H17" s="141">
        <f>COUNTIF('29в-1_САПР'!$R$3:$R$30,H11)</f>
        <v>0</v>
      </c>
      <c r="I17" s="141">
        <f>COUNTIF('29в-1_САПР'!$R$3:$R$30,I11)</f>
        <v>0</v>
      </c>
      <c r="J17" s="141">
        <f>COUNTIF('29в-1_САПР'!$R$3:$R$30,J11)</f>
        <v>0</v>
      </c>
      <c r="K17" s="141">
        <f>COUNTIF('29в-1_САПР'!$R$3:$R$30,K11)</f>
        <v>0</v>
      </c>
      <c r="L17" s="141">
        <f>COUNTIF('29в-1_САПР'!$R$3:$R$30,L11)</f>
        <v>0</v>
      </c>
      <c r="M17" s="141">
        <f>COUNTIF('29в-1_САПР'!$R$3:$R$30,M11)</f>
        <v>0</v>
      </c>
      <c r="N17" s="141">
        <f>$A$17-SUM(C17:M17)</f>
        <v>0</v>
      </c>
      <c r="O17" s="143">
        <f>'29в-1_САПР'!R31</f>
        <v>8.071428571428571</v>
      </c>
      <c r="P17" s="297">
        <f>SUM(C17:I17)/$A$17</f>
        <v>1</v>
      </c>
      <c r="Q17" s="298">
        <f>SUM(C17:F17)/$A$17</f>
        <v>0.9642857142857143</v>
      </c>
    </row>
    <row r="18" spans="1:17" ht="12.75">
      <c r="A18" s="138" t="s">
        <v>316</v>
      </c>
      <c r="B18" s="293" t="s">
        <v>1</v>
      </c>
      <c r="C18" s="21">
        <f>COUNTIF('49ппа-1_САПР'!$N$3:$N$17,C11)</f>
        <v>3</v>
      </c>
      <c r="D18" s="21">
        <f>COUNTIF('49ппа-1_САПР'!$N$3:$N$17,D11)</f>
        <v>0</v>
      </c>
      <c r="E18" s="21">
        <f>COUNTIF('49ппа-1_САПР'!$N$3:$N$17,E11)</f>
        <v>1</v>
      </c>
      <c r="F18" s="21">
        <f>COUNTIF('49ппа-1_САПР'!$N$3:$N$17,F11)</f>
        <v>2</v>
      </c>
      <c r="G18" s="21">
        <f>COUNTIF('49ппа-1_САПР'!$N$3:$N$17,G11)</f>
        <v>2</v>
      </c>
      <c r="H18" s="21">
        <f>COUNTIF('49ппа-1_САПР'!$N$3:$N$17,H11)</f>
        <v>5</v>
      </c>
      <c r="I18" s="21">
        <f>COUNTIF('49ппа-1_САПР'!$N$3:$N$17,I11)</f>
        <v>2</v>
      </c>
      <c r="J18" s="21">
        <f>COUNTIF('49ппа-1_САПР'!$N$3:$N$17,J11)</f>
        <v>0</v>
      </c>
      <c r="K18" s="21">
        <f>COUNTIF('49ппа-1_САПР'!$N$3:$N$17,K11)</f>
        <v>0</v>
      </c>
      <c r="L18" s="21">
        <f>COUNTIF('49ппа-1_САПР'!$N$3:$N$17,L11)</f>
        <v>0</v>
      </c>
      <c r="M18" s="21">
        <f>COUNTIF('49ппа-1_САПР'!$N$3:$N$17,M11)</f>
        <v>0</v>
      </c>
      <c r="N18" s="21">
        <f>$A$19-SUM(C18:M18)</f>
        <v>0</v>
      </c>
      <c r="O18" s="294">
        <f>'49ппа-1_САПР'!N18</f>
        <v>6.466666666666667</v>
      </c>
      <c r="P18" s="30">
        <f>SUM(C18:I18)/$A$19</f>
        <v>1</v>
      </c>
      <c r="Q18" s="139">
        <f>SUM(C18:F18)/$A$19</f>
        <v>0.4</v>
      </c>
    </row>
    <row r="19" spans="1:17" ht="13.5" thickBot="1">
      <c r="A19" s="140">
        <f>'49ппа-1_САПР'!B17</f>
        <v>15</v>
      </c>
      <c r="B19" s="141" t="s">
        <v>7</v>
      </c>
      <c r="C19" s="141">
        <f>COUNTIF('49ппа-1_САПР'!$V$3:$V$17,C11)</f>
        <v>0</v>
      </c>
      <c r="D19" s="141">
        <f>COUNTIF('49ппа-1_САПР'!$V$3:$V$17,D11)</f>
        <v>3</v>
      </c>
      <c r="E19" s="141">
        <f>COUNTIF('49ппа-1_САПР'!$V$3:$V$17,E11)</f>
        <v>3</v>
      </c>
      <c r="F19" s="141">
        <f>COUNTIF('49ппа-1_САПР'!$V$3:$V$17,F11)</f>
        <v>3</v>
      </c>
      <c r="G19" s="141">
        <f>COUNTIF('49ппа-1_САПР'!$V$3:$V$17,G11)</f>
        <v>5</v>
      </c>
      <c r="H19" s="141">
        <f>COUNTIF('49ппа-1_САПР'!$V$3:$V$17,H11)</f>
        <v>1</v>
      </c>
      <c r="I19" s="141">
        <f>COUNTIF('49ппа-1_САПР'!$V$3:$V$17,I11)</f>
        <v>0</v>
      </c>
      <c r="J19" s="141">
        <f>COUNTIF('49ппа-1_САПР'!$V$3:$V$17,J11)</f>
        <v>0</v>
      </c>
      <c r="K19" s="141">
        <f>COUNTIF('49ппа-1_САПР'!$V$3:$V$17,K11)</f>
        <v>0</v>
      </c>
      <c r="L19" s="141">
        <f>COUNTIF('49ппа-1_САПР'!$V$3:$V$17,L11)</f>
        <v>0</v>
      </c>
      <c r="M19" s="141">
        <f>COUNTIF('49ппа-1_САПР'!$V$3:$V$17,M11)</f>
        <v>0</v>
      </c>
      <c r="N19" s="142">
        <f>$A$19-SUM(C19:M19)</f>
        <v>0</v>
      </c>
      <c r="O19" s="143">
        <f>'49ппа-1_САПР'!V18</f>
        <v>7.133333333333334</v>
      </c>
      <c r="P19" s="144">
        <f>SUM(C19:I19)/$A$19</f>
        <v>1</v>
      </c>
      <c r="Q19" s="145">
        <f>SUM(C19:F19)/$A$19</f>
        <v>0.6</v>
      </c>
    </row>
    <row r="20" spans="1:17" ht="12.75">
      <c r="A20" s="132" t="s">
        <v>317</v>
      </c>
      <c r="B20" s="133" t="s">
        <v>1</v>
      </c>
      <c r="C20" s="134">
        <f>COUNTIF('50ппа-2_ИТ'!$W$3:$W$17,C11)</f>
        <v>0</v>
      </c>
      <c r="D20" s="134">
        <f>COUNTIF('50ппа-2_ИТ'!$W$3:$W$17,D11)</f>
        <v>1</v>
      </c>
      <c r="E20" s="134">
        <f>COUNTIF('50ппа-2_ИТ'!$W$3:$W$17,E11)</f>
        <v>3</v>
      </c>
      <c r="F20" s="134">
        <f>COUNTIF('50ппа-2_ИТ'!$W$3:$W$17,F11)</f>
        <v>1</v>
      </c>
      <c r="G20" s="134">
        <f>COUNTIF('50ппа-2_ИТ'!$W$3:$W$17,G11)</f>
        <v>3</v>
      </c>
      <c r="H20" s="134">
        <f>COUNTIF('50ппа-2_ИТ'!$W$3:$W$17,H11)</f>
        <v>3</v>
      </c>
      <c r="I20" s="134">
        <f>COUNTIF('50ппа-2_ИТ'!$W$3:$W$17,I11)</f>
        <v>4</v>
      </c>
      <c r="J20" s="134">
        <f>COUNTIF('50ппа-2_ИТ'!$W$3:$W$17,J11)</f>
        <v>0</v>
      </c>
      <c r="K20" s="134">
        <f>COUNTIF('50ппа-2_ИТ'!$W$3:$W$17,K11)</f>
        <v>0</v>
      </c>
      <c r="L20" s="134">
        <f>COUNTIF('50ппа-2_ИТ'!$W$3:$W$17,L11)</f>
        <v>0</v>
      </c>
      <c r="M20" s="134">
        <f>COUNTIF('50ппа-2_ИТ'!$W$3:$W$17,M11)</f>
        <v>0</v>
      </c>
      <c r="N20" s="134">
        <f>$A$21-SUM(C20:M20)</f>
        <v>0</v>
      </c>
      <c r="O20" s="135">
        <f>'50ппа-2_ИТ'!W18</f>
        <v>6.071428571428571</v>
      </c>
      <c r="P20" s="136">
        <f>SUM(C20:I20)/$A$21</f>
        <v>1</v>
      </c>
      <c r="Q20" s="137">
        <f>SUM(C20:F20)/$A$21</f>
        <v>0.3333333333333333</v>
      </c>
    </row>
    <row r="21" spans="1:17" ht="13.5" thickBot="1">
      <c r="A21" s="140">
        <f>'50ппа-2_ИТ'!B17</f>
        <v>15</v>
      </c>
      <c r="B21" s="141" t="s">
        <v>7</v>
      </c>
      <c r="C21" s="141">
        <f>COUNTIF('50ппа-2_ИТ'!$AB$3:$AB$17,C11)</f>
        <v>0</v>
      </c>
      <c r="D21" s="141">
        <f>COUNTIF('50ппа-2_ИТ'!$AB$3:$AB$17,D11)</f>
        <v>0</v>
      </c>
      <c r="E21" s="141">
        <f>COUNTIF('50ппа-2_ИТ'!$AB$3:$AB$17,E11)</f>
        <v>3</v>
      </c>
      <c r="F21" s="141">
        <f>COUNTIF('50ппа-2_ИТ'!$AB$3:$AB$17,F11)</f>
        <v>3</v>
      </c>
      <c r="G21" s="141">
        <f>COUNTIF('50ппа-2_ИТ'!$AB$3:$AB$17,G11)</f>
        <v>2</v>
      </c>
      <c r="H21" s="141">
        <f>COUNTIF('50ппа-2_ИТ'!$AB$3:$AB$17,H11)</f>
        <v>7</v>
      </c>
      <c r="I21" s="141">
        <f>COUNTIF('50ппа-2_ИТ'!$AB$3:$AB$17,I11)</f>
        <v>0</v>
      </c>
      <c r="J21" s="141">
        <f>COUNTIF('50ппа-2_ИТ'!$AB$3:$AB$17,J11)</f>
        <v>0</v>
      </c>
      <c r="K21" s="141">
        <f>COUNTIF('50ппа-2_ИТ'!$AB$3:$AB$17,K11)</f>
        <v>0</v>
      </c>
      <c r="L21" s="141">
        <f>COUNTIF('50ппа-2_ИТ'!$AB$3:$AB$17,L11)</f>
        <v>0</v>
      </c>
      <c r="M21" s="141">
        <f>COUNTIF('50ппа-2_ИТ'!$AB$3:$AB$17,M11)</f>
        <v>0</v>
      </c>
      <c r="N21" s="142">
        <f>$A$21-SUM(C21:M21)</f>
        <v>0</v>
      </c>
      <c r="O21" s="143">
        <f>'50ппа-2_ИТ'!AB18</f>
        <v>6</v>
      </c>
      <c r="P21" s="144">
        <f>SUM(C21:I21)/$A$21</f>
        <v>1</v>
      </c>
      <c r="Q21" s="145">
        <f>SUM(C21:F21)/$A$21</f>
        <v>0.4</v>
      </c>
    </row>
    <row r="22" spans="1:17" ht="12.75">
      <c r="A22" s="146" t="s">
        <v>318</v>
      </c>
      <c r="B22" s="147" t="s">
        <v>1</v>
      </c>
      <c r="C22" s="134">
        <f>COUNTIF('50ппа-2_Прогр'!$P$3:$P$17,C11)</f>
        <v>1</v>
      </c>
      <c r="D22" s="134">
        <f>COUNTIF('50ппа-2_Прогр'!$P$3:$P$17,D11)</f>
        <v>2</v>
      </c>
      <c r="E22" s="134">
        <f>COUNTIF('50ппа-2_Прогр'!$P$3:$P$17,E11)</f>
        <v>3</v>
      </c>
      <c r="F22" s="134">
        <f>COUNTIF('50ппа-2_Прогр'!$P$3:$P$17,F11)</f>
        <v>1</v>
      </c>
      <c r="G22" s="134">
        <f>COUNTIF('50ппа-2_Прогр'!$P$3:$P$17,G11)</f>
        <v>1</v>
      </c>
      <c r="H22" s="134">
        <f>COUNTIF('50ппа-2_Прогр'!$P$3:$P$17,H11)</f>
        <v>2</v>
      </c>
      <c r="I22" s="134">
        <f>COUNTIF('50ппа-2_Прогр'!$P$3:$P$17,I11)</f>
        <v>5</v>
      </c>
      <c r="J22" s="134">
        <f>COUNTIF('50ппа-2_Прогр'!$P$3:$P$17,J11)</f>
        <v>0</v>
      </c>
      <c r="K22" s="134">
        <f>COUNTIF('50ппа-2_Прогр'!$P$3:$P$17,K11)</f>
        <v>0</v>
      </c>
      <c r="L22" s="134">
        <f>COUNTIF('50ппа-2_Прогр'!$P$3:$P$17,L11)</f>
        <v>0</v>
      </c>
      <c r="M22" s="134">
        <f>COUNTIF('50ппа-2_Прогр'!$P$3:$P$17,M11)</f>
        <v>0</v>
      </c>
      <c r="N22" s="134">
        <f>$A$23-SUM(C22:M22)</f>
        <v>0</v>
      </c>
      <c r="O22" s="135">
        <f>'50ппа-2_Прогр'!P18</f>
        <v>6.333333333333333</v>
      </c>
      <c r="P22" s="136">
        <f>SUM(C22:I22)/$A$23</f>
        <v>1</v>
      </c>
      <c r="Q22" s="137">
        <f>SUM(C22:F22)/$A$23</f>
        <v>0.4666666666666667</v>
      </c>
    </row>
    <row r="23" spans="1:17" ht="13.5" thickBot="1">
      <c r="A23" s="140">
        <f>'50ппа-2_Прогр'!B17</f>
        <v>15</v>
      </c>
      <c r="B23" s="148" t="s">
        <v>7</v>
      </c>
      <c r="C23" s="142">
        <f>COUNTIF('50ппа-2_Прогр'!$T$3:$T$17,C11)</f>
        <v>0</v>
      </c>
      <c r="D23" s="142">
        <f>COUNTIF('50ппа-2_Прогр'!$T$3:$T$17,D11)</f>
        <v>1</v>
      </c>
      <c r="E23" s="142">
        <f>COUNTIF('50ппа-2_Прогр'!$T$3:$T$17,E11)</f>
        <v>5</v>
      </c>
      <c r="F23" s="142">
        <f>COUNTIF('50ппа-2_Прогр'!$T$3:$T$17,F11)</f>
        <v>3</v>
      </c>
      <c r="G23" s="142">
        <f>COUNTIF('50ппа-2_Прогр'!$T$3:$T$17,G11)</f>
        <v>2</v>
      </c>
      <c r="H23" s="142">
        <f>COUNTIF('50ппа-2_Прогр'!$T$3:$T$17,H11)</f>
        <v>4</v>
      </c>
      <c r="I23" s="142">
        <f>COUNTIF('50ппа-2_Прогр'!$T$3:$T$17,I11)</f>
        <v>0</v>
      </c>
      <c r="J23" s="142">
        <f>COUNTIF('50ппа-2_Прогр'!$T$3:$T$17,J11)</f>
        <v>0</v>
      </c>
      <c r="K23" s="142">
        <f>COUNTIF('50ппа-2_Прогр'!$T$3:$T$17,K11)</f>
        <v>0</v>
      </c>
      <c r="L23" s="142">
        <f>COUNTIF('50ппа-2_Прогр'!$T$3:$T$17,L11)</f>
        <v>0</v>
      </c>
      <c r="M23" s="142">
        <f>COUNTIF('50ппа-2_Прогр'!$T$3:$T$17,M11)</f>
        <v>0</v>
      </c>
      <c r="N23" s="142">
        <f>$A$23-SUM(C23:M23)</f>
        <v>0</v>
      </c>
      <c r="O23" s="143">
        <f>'50ппа-2_Прогр'!T18</f>
        <v>6.8</v>
      </c>
      <c r="P23" s="144">
        <f>SUM(C23:I23)/$A$23</f>
        <v>1</v>
      </c>
      <c r="Q23" s="145">
        <f>SUM(C23:F23)/$A$23</f>
        <v>0.6</v>
      </c>
    </row>
    <row r="24" spans="1:17" ht="12.75">
      <c r="A24" s="132" t="s">
        <v>319</v>
      </c>
      <c r="B24" s="133" t="s">
        <v>1</v>
      </c>
      <c r="C24" s="134">
        <f>COUNTIF('53ппу-1_ИТ'!$K$3:$K$14,C11)</f>
        <v>0</v>
      </c>
      <c r="D24" s="134">
        <f>COUNTIF('53ппу-1_ИТ'!$K$3:$K$14,D11)</f>
        <v>0</v>
      </c>
      <c r="E24" s="134">
        <f>COUNTIF('53ппу-1_ИТ'!$K$3:$K$14,E11)</f>
        <v>1</v>
      </c>
      <c r="F24" s="134">
        <f>COUNTIF('53ппу-1_ИТ'!$K$3:$K$14,F11)</f>
        <v>2</v>
      </c>
      <c r="G24" s="134">
        <f>COUNTIF('53ппу-1_ИТ'!$K$3:$K$14,G11)</f>
        <v>4</v>
      </c>
      <c r="H24" s="134">
        <f>COUNTIF('53ппу-1_ИТ'!$K$3:$K$14,H11)</f>
        <v>3</v>
      </c>
      <c r="I24" s="134">
        <f>COUNTIF('53ппу-1_ИТ'!$K$3:$K$14,I11)</f>
        <v>2</v>
      </c>
      <c r="J24" s="134">
        <f>COUNTIF('53ппу-1_ИТ'!$K$3:$K$14,J11)</f>
        <v>0</v>
      </c>
      <c r="K24" s="134">
        <f>COUNTIF('53ппу-1_ИТ'!$K$3:$K$14,K11)</f>
        <v>0</v>
      </c>
      <c r="L24" s="134">
        <f>COUNTIF('53ппу-1_ИТ'!$K$3:$K$14,L11)</f>
        <v>0</v>
      </c>
      <c r="M24" s="134">
        <f>COUNTIF('53ппу-1_ИТ'!$K$3:$K$14,M11)</f>
        <v>0</v>
      </c>
      <c r="N24" s="134">
        <f>$A$25-SUM(C24:M24)</f>
        <v>0</v>
      </c>
      <c r="O24" s="135">
        <f>'53ппу-1_ИТ'!K15</f>
        <v>5.8</v>
      </c>
      <c r="P24" s="136">
        <f>SUM(C24:I24)/$A$25</f>
        <v>1</v>
      </c>
      <c r="Q24" s="137">
        <f>SUM(C24:F24)/$A$25</f>
        <v>0.25</v>
      </c>
    </row>
    <row r="25" spans="1:17" ht="13.5" thickBot="1">
      <c r="A25" s="140">
        <f>'53ппу-1_ИТ'!B14</f>
        <v>12</v>
      </c>
      <c r="B25" s="141" t="s">
        <v>7</v>
      </c>
      <c r="C25" s="141">
        <f>COUNTIF('53ппу-1_ИТ'!$P$3:$P$14,C11)</f>
        <v>0</v>
      </c>
      <c r="D25" s="141">
        <f>COUNTIF('53ппу-1_ИТ'!$P$3:$P$14,D11)</f>
        <v>2</v>
      </c>
      <c r="E25" s="141">
        <f>COUNTIF('53ппу-1_ИТ'!$P$3:$P$14,E11)</f>
        <v>3</v>
      </c>
      <c r="F25" s="141">
        <f>COUNTIF('53ппу-1_ИТ'!$P$3:$P$14,F11)</f>
        <v>4</v>
      </c>
      <c r="G25" s="141">
        <f>COUNTIF('53ппу-1_ИТ'!$P$3:$P$14,G11)</f>
        <v>0</v>
      </c>
      <c r="H25" s="141">
        <f>COUNTIF('53ппу-1_ИТ'!$P$3:$P$14,H11)</f>
        <v>3</v>
      </c>
      <c r="I25" s="141">
        <f>COUNTIF('53ппу-1_ИТ'!$P$3:$P$14,I11)</f>
        <v>0</v>
      </c>
      <c r="J25" s="141">
        <f>COUNTIF('53ппу-1_ИТ'!$P$3:$P$14,J11)</f>
        <v>0</v>
      </c>
      <c r="K25" s="141">
        <f>COUNTIF('53ппу-1_ИТ'!$P$3:$P$14,K11)</f>
        <v>0</v>
      </c>
      <c r="L25" s="141">
        <f>COUNTIF('53ппу-1_ИТ'!$P$3:$P$14,L11)</f>
        <v>0</v>
      </c>
      <c r="M25" s="141">
        <f>COUNTIF('53ппу-1_ИТ'!$P$3:$P$14,M11)</f>
        <v>0</v>
      </c>
      <c r="N25" s="142">
        <f>$A$25-SUM(C25:M25)</f>
        <v>0</v>
      </c>
      <c r="O25" s="143">
        <f>'53ппу-1_ИТ'!P15</f>
        <v>7.5</v>
      </c>
      <c r="P25" s="144">
        <f>SUM(C25:I25)/$A$25</f>
        <v>1</v>
      </c>
      <c r="Q25" s="145">
        <f>SUM(C25:F25)/$A$25</f>
        <v>0.75</v>
      </c>
    </row>
    <row r="26" spans="1:17" ht="12.75">
      <c r="A26" s="146" t="s">
        <v>320</v>
      </c>
      <c r="B26" s="147" t="s">
        <v>89</v>
      </c>
      <c r="C26" s="134">
        <f>COUNTIF('53ппу-1_Прогр'!$T$3:$T$14,C11)</f>
        <v>1</v>
      </c>
      <c r="D26" s="134">
        <f>COUNTIF('53ппу-1_Прогр'!$T$3:$T$14,D11)</f>
        <v>1</v>
      </c>
      <c r="E26" s="134">
        <f>COUNTIF('53ппу-1_Прогр'!$T$3:$T$14,E11)</f>
        <v>1</v>
      </c>
      <c r="F26" s="134">
        <f>COUNTIF('53ппу-1_Прогр'!$T$3:$T$14,F11)</f>
        <v>2</v>
      </c>
      <c r="G26" s="134">
        <f>COUNTIF('53ппу-1_Прогр'!$T$3:$T$14,G11)</f>
        <v>2</v>
      </c>
      <c r="H26" s="134">
        <f>COUNTIF('53ппу-1_Прогр'!$T$3:$T$14,H11)</f>
        <v>2</v>
      </c>
      <c r="I26" s="134">
        <f>COUNTIF('53ппу-1_Прогр'!$T$3:$T$14,I11)</f>
        <v>3</v>
      </c>
      <c r="J26" s="134">
        <f>COUNTIF('53ппу-1_Прогр'!$T$3:$T$14,J11)</f>
        <v>0</v>
      </c>
      <c r="K26" s="134">
        <f>COUNTIF('53ппу-1_Прогр'!$T$3:$T$14,K11)</f>
        <v>0</v>
      </c>
      <c r="L26" s="134">
        <f>COUNTIF('53ппу-1_Прогр'!$T$3:$T$14,L11)</f>
        <v>0</v>
      </c>
      <c r="M26" s="134">
        <f>COUNTIF('53ппу-1_Прогр'!$T$3:$T$14,M11)</f>
        <v>0</v>
      </c>
      <c r="N26" s="134">
        <f>$A$27-SUM(C26:M26)</f>
        <v>0</v>
      </c>
      <c r="O26" s="135">
        <f>'53ппу-1_Прогр'!T15</f>
        <v>6.25</v>
      </c>
      <c r="P26" s="136">
        <f>SUM(C26:I26)/$A$27</f>
        <v>1</v>
      </c>
      <c r="Q26" s="137">
        <f>SUM(C26:F26)/$A$27</f>
        <v>0.4166666666666667</v>
      </c>
    </row>
    <row r="27" spans="1:17" ht="13.5" thickBot="1">
      <c r="A27" s="140">
        <f>'53ппу-1_Прогр'!B14</f>
        <v>12</v>
      </c>
      <c r="B27" s="148" t="s">
        <v>7</v>
      </c>
      <c r="C27" s="142">
        <f>COUNTIF('53ппу-1_Прогр'!$V$3:$V$14,C11)</f>
        <v>1</v>
      </c>
      <c r="D27" s="142">
        <f>COUNTIF('53ппу-1_Прогр'!$V$3:$V$14,D11)</f>
        <v>1</v>
      </c>
      <c r="E27" s="142">
        <f>COUNTIF('53ппу-1_Прогр'!$V$3:$V$14,E11)</f>
        <v>3</v>
      </c>
      <c r="F27" s="142">
        <f>COUNTIF('53ппу-1_Прогр'!$V$3:$V$14,F11)</f>
        <v>1</v>
      </c>
      <c r="G27" s="142">
        <f>COUNTIF('53ппу-1_Прогр'!$V$3:$V$14,G11)</f>
        <v>2</v>
      </c>
      <c r="H27" s="142">
        <f>COUNTIF('53ппу-1_Прогр'!$V$3:$V$14,H11)</f>
        <v>4</v>
      </c>
      <c r="I27" s="142">
        <f>COUNTIF('53ппу-1_Прогр'!$V$3:$V$14,I11)</f>
        <v>0</v>
      </c>
      <c r="J27" s="142">
        <f>COUNTIF('53ппу-1_Прогр'!$V$3:$V$14,J11)</f>
        <v>0</v>
      </c>
      <c r="K27" s="142">
        <f>COUNTIF('53ппу-1_Прогр'!$V$3:$V$14,K11)</f>
        <v>0</v>
      </c>
      <c r="L27" s="142">
        <f>COUNTIF('53ппу-1_Прогр'!$V$3:$V$14,L11)</f>
        <v>0</v>
      </c>
      <c r="M27" s="142">
        <f>COUNTIF('53ппу-1_Прогр'!$V$3:$V$14,M11)</f>
        <v>0</v>
      </c>
      <c r="N27" s="142">
        <f>$A$27-SUM(C27:M27)</f>
        <v>0</v>
      </c>
      <c r="O27" s="143">
        <f>'53ппу-1_Прогр'!V15</f>
        <v>6.833333333333333</v>
      </c>
      <c r="P27" s="144">
        <f>SUM(C27:I27)/$A$27</f>
        <v>1</v>
      </c>
      <c r="Q27" s="145">
        <f>SUM(C27:F27)/$A$27</f>
        <v>0.5</v>
      </c>
    </row>
    <row r="28" spans="1:17" ht="12.75">
      <c r="A28" s="146" t="s">
        <v>321</v>
      </c>
      <c r="B28" s="147" t="s">
        <v>1</v>
      </c>
      <c r="C28" s="134">
        <f>COUNTIF('53ппу-1_САПР'!$N$3:$N$14,C11)</f>
        <v>1</v>
      </c>
      <c r="D28" s="134">
        <f>COUNTIF('53ппу-1_САПР'!$N$3:$N$14,D11)</f>
        <v>3</v>
      </c>
      <c r="E28" s="134">
        <f>COUNTIF('53ппу-1_САПР'!$N$3:$N$14,E11)</f>
        <v>2</v>
      </c>
      <c r="F28" s="134">
        <f>COUNTIF('53ппу-1_САПР'!$N$3:$N$14,F11)</f>
        <v>3</v>
      </c>
      <c r="G28" s="134">
        <f>COUNTIF('53ппу-1_САПР'!$N$3:$N$14,G11)</f>
        <v>1</v>
      </c>
      <c r="H28" s="134">
        <f>COUNTIF('53ппу-1_САПР'!$N$3:$N$14,H11)</f>
        <v>1</v>
      </c>
      <c r="I28" s="134">
        <f>COUNTIF('53ппу-1_САПР'!$N$3:$N$14,I11)</f>
        <v>1</v>
      </c>
      <c r="J28" s="134">
        <f>COUNTIF('53ппу-1_САПР'!$N$3:$N$14,J11)</f>
        <v>0</v>
      </c>
      <c r="K28" s="134">
        <f>COUNTIF('53ппу-1_САПР'!$N$3:$N$14,K11)</f>
        <v>0</v>
      </c>
      <c r="L28" s="134">
        <f>COUNTIF('53ппу-1_САПР'!$N$3:$N$14,L11)</f>
        <v>0</v>
      </c>
      <c r="M28" s="134">
        <f>COUNTIF('53ппу-1_САПР'!$N$3:$N$14,M11)</f>
        <v>0</v>
      </c>
      <c r="N28" s="134">
        <f>$A$29-SUM(C28:M28)</f>
        <v>0</v>
      </c>
      <c r="O28" s="135">
        <f>'53ппу-1_САПР'!N15</f>
        <v>7.416666666666667</v>
      </c>
      <c r="P28" s="136">
        <f>SUM(C28:I28)/$A$29</f>
        <v>1</v>
      </c>
      <c r="Q28" s="137">
        <f>SUM(C28:F28)/$A$29</f>
        <v>0.75</v>
      </c>
    </row>
    <row r="29" spans="1:17" ht="13.5" thickBot="1">
      <c r="A29" s="287">
        <f>'53ппу-1_САПР'!B14</f>
        <v>12</v>
      </c>
      <c r="B29" s="299" t="s">
        <v>7</v>
      </c>
      <c r="C29" s="289">
        <f>COUNTIF('53ппу-1_САПР'!$X$3:$X$14,C11)</f>
        <v>1</v>
      </c>
      <c r="D29" s="289">
        <f>COUNTIF('53ппу-1_САПР'!$X$3:$X$14,D11)</f>
        <v>1</v>
      </c>
      <c r="E29" s="289">
        <f>COUNTIF('53ппу-1_САПР'!$X$3:$X$14,E11)</f>
        <v>2</v>
      </c>
      <c r="F29" s="289">
        <f>COUNTIF('53ппу-1_САПР'!$X$3:$X$14,F11)</f>
        <v>4</v>
      </c>
      <c r="G29" s="289">
        <f>COUNTIF('53ппу-1_САПР'!$X$3:$X$14,G11)</f>
        <v>1</v>
      </c>
      <c r="H29" s="289">
        <f>COUNTIF('53ппу-1_САПР'!$X$3:$X$14,H11)</f>
        <v>2</v>
      </c>
      <c r="I29" s="289">
        <f>COUNTIF('53ппу-1_САПР'!$X$3:$X$14,I11)</f>
        <v>1</v>
      </c>
      <c r="J29" s="289">
        <f>COUNTIF('53ппу-1_САПР'!$X$3:$X$14,J11)</f>
        <v>0</v>
      </c>
      <c r="K29" s="289">
        <f>COUNTIF('53ппу-1_САПР'!$X$3:$X$14,K11)</f>
        <v>0</v>
      </c>
      <c r="L29" s="289">
        <f>COUNTIF('53ппу-1_САПР'!$X$3:$X$14,L11)</f>
        <v>0</v>
      </c>
      <c r="M29" s="289">
        <f>COUNTIF('53ппу-1_САПР'!$X$3:$X$14,M11)</f>
        <v>0</v>
      </c>
      <c r="N29" s="289">
        <f>$A$29-SUM(C29:M29)</f>
        <v>0</v>
      </c>
      <c r="O29" s="290">
        <f>'53ппу-1_САПР'!X15</f>
        <v>6.916666666666667</v>
      </c>
      <c r="P29" s="291">
        <f>SUM(C29:I29)/$A$29</f>
        <v>1</v>
      </c>
      <c r="Q29" s="292">
        <f>SUM(C29:F29)/$A$29</f>
        <v>0.6666666666666666</v>
      </c>
    </row>
    <row r="30" spans="1:17" ht="12.75">
      <c r="A30" s="301" t="s">
        <v>322</v>
      </c>
      <c r="B30" s="134" t="s">
        <v>1</v>
      </c>
      <c r="C30" s="134">
        <f>COUNTIF('223ту-2_ИТ'!$M$3:$M$15,C11)</f>
        <v>0</v>
      </c>
      <c r="D30" s="134">
        <f>COUNTIF('223ту-2_ИТ'!$M$3:$M$15,D11)</f>
        <v>5</v>
      </c>
      <c r="E30" s="134">
        <f>COUNTIF('223ту-2_ИТ'!$M$3:$M$15,E11)</f>
        <v>3</v>
      </c>
      <c r="F30" s="134">
        <f>COUNTIF('223ту-2_ИТ'!$M$3:$M$15,F11)</f>
        <v>3</v>
      </c>
      <c r="G30" s="134">
        <f>COUNTIF('223ту-2_ИТ'!$M$3:$M$15,G11)</f>
        <v>1</v>
      </c>
      <c r="H30" s="134">
        <f>COUNTIF('223ту-2_ИТ'!$M$3:$M$15,H11)</f>
        <v>1</v>
      </c>
      <c r="I30" s="134">
        <f>COUNTIF('223ту-2_ИТ'!$M$3:$M$15,I11)</f>
        <v>0</v>
      </c>
      <c r="J30" s="134">
        <f>COUNTIF('223ту-2_ИТ'!$M$3:$M$15,J11)</f>
        <v>0</v>
      </c>
      <c r="K30" s="134">
        <f>COUNTIF('223ту-2_ИТ'!$M$3:$M$15,K11)</f>
        <v>0</v>
      </c>
      <c r="L30" s="134">
        <f>COUNTIF('223ту-2_ИТ'!$M$3:$M$15,L11)</f>
        <v>0</v>
      </c>
      <c r="M30" s="134">
        <f>COUNTIF('223ту-2_ИТ'!$M$3:$M$15,M11)</f>
        <v>0</v>
      </c>
      <c r="N30" s="134">
        <f>$A$31-SUM(C30:M30)</f>
        <v>0</v>
      </c>
      <c r="O30" s="135">
        <f>'223ту-2_ИТ'!M16</f>
        <v>7.769230769230769</v>
      </c>
      <c r="P30" s="136">
        <f>SUM(C30:I30)/$A$31</f>
        <v>1</v>
      </c>
      <c r="Q30" s="137">
        <f>SUM(C30:F30)/$A$31</f>
        <v>0.8461538461538461</v>
      </c>
    </row>
    <row r="31" spans="1:17" ht="13.5" thickBot="1">
      <c r="A31" s="302">
        <f>'223ту-2_ИТ'!B15</f>
        <v>13</v>
      </c>
      <c r="B31" s="141" t="s">
        <v>7</v>
      </c>
      <c r="C31" s="141">
        <f>COUNTIF('223ту-2_ИТ'!$S$3:$S$15,C11)</f>
        <v>0</v>
      </c>
      <c r="D31" s="141">
        <f>COUNTIF('223ту-2_ИТ'!$S$3:$S$15,D11)</f>
        <v>0</v>
      </c>
      <c r="E31" s="141">
        <f>COUNTIF('223ту-2_ИТ'!$S$3:$S$15,E11)</f>
        <v>6</v>
      </c>
      <c r="F31" s="141">
        <f>COUNTIF('223ту-2_ИТ'!$S$3:$S$15,F11)</f>
        <v>6</v>
      </c>
      <c r="G31" s="141">
        <f>COUNTIF('223ту-2_ИТ'!$S$3:$S$15,G11)</f>
        <v>0</v>
      </c>
      <c r="H31" s="141">
        <f>COUNTIF('223ту-2_ИТ'!$S$3:$S$15,H11)</f>
        <v>1</v>
      </c>
      <c r="I31" s="141">
        <f>COUNTIF('223ту-2_ИТ'!$S$3:$S$15,I11)</f>
        <v>0</v>
      </c>
      <c r="J31" s="141">
        <f>COUNTIF('223ту-2_ИТ'!$S$3:$S$15,J11)</f>
        <v>0</v>
      </c>
      <c r="K31" s="141">
        <f>COUNTIF('223ту-2_ИТ'!$S$3:$S$15,K11)</f>
        <v>0</v>
      </c>
      <c r="L31" s="141">
        <f>COUNTIF('223ту-2_ИТ'!$S$3:$S$15,L11)</f>
        <v>0</v>
      </c>
      <c r="M31" s="141">
        <f>COUNTIF('223ту-2_ИТ'!$S$3:$S$15,M11)</f>
        <v>0</v>
      </c>
      <c r="N31" s="141">
        <f>$A$31-SUM(C31:M31)</f>
        <v>0</v>
      </c>
      <c r="O31" s="143">
        <f>'223ту-2_ИТ'!S16</f>
        <v>7.3076923076923075</v>
      </c>
      <c r="P31" s="297">
        <f>SUM(C31:I31)/$A$31</f>
        <v>1</v>
      </c>
      <c r="Q31" s="298">
        <f>SUM(C31:F31)/$A$31</f>
        <v>0.9230769230769231</v>
      </c>
    </row>
    <row r="32" spans="1:17" ht="12.75">
      <c r="A32" s="287" t="s">
        <v>323</v>
      </c>
      <c r="B32" s="300" t="s">
        <v>1</v>
      </c>
      <c r="C32" s="21">
        <f>COUNTIF('215т-2_ИТ'!$H$3:$H$16,C11)</f>
        <v>0</v>
      </c>
      <c r="D32" s="21">
        <f>COUNTIF('215т-2_ИТ'!$H$3:$H$16,D11)</f>
        <v>3</v>
      </c>
      <c r="E32" s="21">
        <f>COUNTIF('215т-2_ИТ'!$H$3:$H$16,E11)</f>
        <v>6</v>
      </c>
      <c r="F32" s="21">
        <f>COUNTIF('215т-2_ИТ'!$H$3:$H$16,F11)</f>
        <v>2</v>
      </c>
      <c r="G32" s="21">
        <f>COUNTIF('215т-2_ИТ'!$H$3:$H$16,G11)</f>
        <v>3</v>
      </c>
      <c r="H32" s="21">
        <f>COUNTIF('215т-2_ИТ'!$H$3:$H$16,H11)</f>
        <v>0</v>
      </c>
      <c r="I32" s="21">
        <f>COUNTIF('215т-2_ИТ'!$H$3:$H$16,I11)</f>
        <v>0</v>
      </c>
      <c r="J32" s="21">
        <f>COUNTIF('215т-2_ИТ'!$H$3:$H$16,J11)</f>
        <v>0</v>
      </c>
      <c r="K32" s="21">
        <f>COUNTIF('215т-2_ИТ'!$H$3:$H$16,K11)</f>
        <v>0</v>
      </c>
      <c r="L32" s="21">
        <f>COUNTIF('215т-2_ИТ'!$H$3:$H$16,L11)</f>
        <v>0</v>
      </c>
      <c r="M32" s="21">
        <f>COUNTIF('215т-2_ИТ'!$H$3:$H$16,M11)</f>
        <v>0</v>
      </c>
      <c r="N32" s="21">
        <f>$A$33-SUM(C32:M32)</f>
        <v>0</v>
      </c>
      <c r="O32" s="294">
        <f>'215т-2_ИТ'!H17</f>
        <v>7.642857142857143</v>
      </c>
      <c r="P32" s="30">
        <f>SUM(C32:I32)/$A$33</f>
        <v>1</v>
      </c>
      <c r="Q32" s="139">
        <f>SUM(C32:F32)/$A$33</f>
        <v>0.7857142857142857</v>
      </c>
    </row>
    <row r="33" spans="1:17" ht="13.5" thickBot="1">
      <c r="A33" s="140">
        <f>'215т-2_ИТ'!B16</f>
        <v>14</v>
      </c>
      <c r="B33" s="148" t="s">
        <v>7</v>
      </c>
      <c r="C33" s="141">
        <f>COUNTIF('215т-2_ИТ'!$N$3:$N$16,C11)</f>
        <v>3</v>
      </c>
      <c r="D33" s="141">
        <f>COUNTIF('215т-2_ИТ'!$N$3:$N$16,D11)</f>
        <v>2</v>
      </c>
      <c r="E33" s="141">
        <f>COUNTIF('215т-2_ИТ'!$N$3:$N$16,E11)</f>
        <v>3</v>
      </c>
      <c r="F33" s="141">
        <f>COUNTIF('215т-2_ИТ'!$N$3:$N$16,F11)</f>
        <v>3</v>
      </c>
      <c r="G33" s="141">
        <f>COUNTIF('215т-2_ИТ'!$N$3:$N$16,G11)</f>
        <v>2</v>
      </c>
      <c r="H33" s="141">
        <f>COUNTIF('215т-2_ИТ'!$N$3:$N$16,H11)</f>
        <v>1</v>
      </c>
      <c r="I33" s="141">
        <f>COUNTIF('215т-2_ИТ'!$N$3:$N$16,I11)</f>
        <v>0</v>
      </c>
      <c r="J33" s="141">
        <f>COUNTIF('215т-2_ИТ'!$N$3:$N$16,J11)</f>
        <v>0</v>
      </c>
      <c r="K33" s="141">
        <f>COUNTIF('215т-2_ИТ'!$N$3:$N$16,K11)</f>
        <v>0</v>
      </c>
      <c r="L33" s="141">
        <f>COUNTIF('215т-2_ИТ'!$N$3:$N$16,L11)</f>
        <v>0</v>
      </c>
      <c r="M33" s="141">
        <f>COUNTIF('215т-2_ИТ'!$N$3:$N$16,M11)</f>
        <v>0</v>
      </c>
      <c r="N33" s="142">
        <f>$A$33-SUM(C33:M33)</f>
        <v>0</v>
      </c>
      <c r="O33" s="143">
        <f>'215т-2_ИТ'!N17</f>
        <v>7.857142857142857</v>
      </c>
      <c r="P33" s="144">
        <f>SUM(C33:I33)/$A$33</f>
        <v>1</v>
      </c>
      <c r="Q33" s="145">
        <f>SUM(C33:F33)/$A$33</f>
        <v>0.7857142857142857</v>
      </c>
    </row>
    <row r="34" spans="1:17" ht="12.75">
      <c r="A34" s="146" t="s">
        <v>324</v>
      </c>
      <c r="B34" s="147" t="s">
        <v>1</v>
      </c>
      <c r="C34" s="134">
        <f>COUNTIF('216т-2_ИТ'!$H$3:$H$17,C11)</f>
        <v>0</v>
      </c>
      <c r="D34" s="134">
        <f>COUNTIF('216т-2_ИТ'!$H$3:$H$17,D11)</f>
        <v>9</v>
      </c>
      <c r="E34" s="134">
        <f>COUNTIF('216т-2_ИТ'!$H$3:$H$17,E11)</f>
        <v>5</v>
      </c>
      <c r="F34" s="134">
        <f>COUNTIF('216т-2_ИТ'!$H$3:$H$17,F11)</f>
        <v>0</v>
      </c>
      <c r="G34" s="134">
        <f>COUNTIF('216т-2_ИТ'!$H$3:$H$17,G11)</f>
        <v>1</v>
      </c>
      <c r="H34" s="134">
        <f>COUNTIF('216т-2_ИТ'!$H$3:$H$17,H11)</f>
        <v>0</v>
      </c>
      <c r="I34" s="134">
        <f>COUNTIF('216т-2_ИТ'!$H$3:$H$17,I11)</f>
        <v>0</v>
      </c>
      <c r="J34" s="134">
        <f>COUNTIF('216т-2_ИТ'!$H$3:$H$17,J11)</f>
        <v>0</v>
      </c>
      <c r="K34" s="134">
        <f>COUNTIF('216т-2_ИТ'!$H$3:$H$17,K11)</f>
        <v>0</v>
      </c>
      <c r="L34" s="134">
        <f>COUNTIF('216т-2_ИТ'!$H$3:$H$17,L11)</f>
        <v>0</v>
      </c>
      <c r="M34" s="134">
        <f>COUNTIF('216т-2_ИТ'!$H$3:$H$17,M11)</f>
        <v>0</v>
      </c>
      <c r="N34" s="134">
        <f>$A$35-SUM(C34:M34)</f>
        <v>0</v>
      </c>
      <c r="O34" s="135">
        <f>'216т-2_ИТ'!H18</f>
        <v>8.466666666666667</v>
      </c>
      <c r="P34" s="136">
        <f>SUM(C34:I34)/$A$35</f>
        <v>1</v>
      </c>
      <c r="Q34" s="137">
        <f>SUM(C34:F34)/$A$35</f>
        <v>0.9333333333333333</v>
      </c>
    </row>
    <row r="35" spans="1:17" ht="13.5" thickBot="1">
      <c r="A35" s="140">
        <f>'216т-2_ИТ'!B17</f>
        <v>15</v>
      </c>
      <c r="B35" s="148" t="s">
        <v>7</v>
      </c>
      <c r="C35" s="141">
        <f>COUNTIF('216т-2_ИТ'!$N$3:$N$17,C11)</f>
        <v>0</v>
      </c>
      <c r="D35" s="141">
        <f>COUNTIF('216т-2_ИТ'!$N$3:$N$17,D11)</f>
        <v>0</v>
      </c>
      <c r="E35" s="141">
        <f>COUNTIF('216т-2_ИТ'!$N$3:$N$17,E11)</f>
        <v>8</v>
      </c>
      <c r="F35" s="141">
        <f>COUNTIF('216т-2_ИТ'!$N$3:$N$17,F11)</f>
        <v>6</v>
      </c>
      <c r="G35" s="141">
        <f>COUNTIF('216т-2_ИТ'!$N$3:$N$17,G11)</f>
        <v>1</v>
      </c>
      <c r="H35" s="141">
        <f>COUNTIF('216т-2_ИТ'!$N$3:$N$17,H11)</f>
        <v>0</v>
      </c>
      <c r="I35" s="141">
        <f>COUNTIF('216т-2_ИТ'!$N$3:$N$17,I11)</f>
        <v>0</v>
      </c>
      <c r="J35" s="141">
        <f>COUNTIF('216т-2_ИТ'!$N$3:$N$17,J11)</f>
        <v>0</v>
      </c>
      <c r="K35" s="141">
        <f>COUNTIF('216т-2_ИТ'!$N$3:$N$17,K11)</f>
        <v>0</v>
      </c>
      <c r="L35" s="141">
        <f>COUNTIF('216т-2_ИТ'!$N$3:$N$17,L11)</f>
        <v>0</v>
      </c>
      <c r="M35" s="141">
        <f>COUNTIF('216т-2_ИТ'!$N$3:$N$17,M11)</f>
        <v>0</v>
      </c>
      <c r="N35" s="142">
        <f>$A$35-SUM(C35:M35)</f>
        <v>0</v>
      </c>
      <c r="O35" s="143">
        <f>'216т-2_ИТ'!N18</f>
        <v>7.466666666666667</v>
      </c>
      <c r="P35" s="144">
        <f>SUM(C35:I35)/$A$35</f>
        <v>1</v>
      </c>
      <c r="Q35" s="145">
        <f>SUM(C35:F35)/$A$35</f>
        <v>0.9333333333333333</v>
      </c>
    </row>
    <row r="36" spans="1:17" ht="12.75">
      <c r="A36" s="146" t="s">
        <v>325</v>
      </c>
      <c r="B36" s="147" t="s">
        <v>1</v>
      </c>
      <c r="C36" s="134">
        <f>COUNTIF('220ту-1_ИТ'!$G$3:$G$16,C11)</f>
        <v>0</v>
      </c>
      <c r="D36" s="134">
        <f>COUNTIF('220ту-1_ИТ'!$G$3:$G$16,D11)</f>
        <v>1</v>
      </c>
      <c r="E36" s="134">
        <f>COUNTIF('220ту-1_ИТ'!$G$3:$G$16,E11)</f>
        <v>4</v>
      </c>
      <c r="F36" s="134">
        <f>COUNTIF('220ту-1_ИТ'!$G$3:$G$16,F11)</f>
        <v>7</v>
      </c>
      <c r="G36" s="134">
        <f>COUNTIF('220ту-1_ИТ'!$G$3:$G$16,G11)</f>
        <v>2</v>
      </c>
      <c r="H36" s="134">
        <f>COUNTIF('220ту-1_ИТ'!$G$3:$G$16,H11)</f>
        <v>0</v>
      </c>
      <c r="I36" s="134">
        <f>COUNTIF('220ту-1_ИТ'!$G$3:$G$16,I11)</f>
        <v>0</v>
      </c>
      <c r="J36" s="134">
        <f>COUNTIF('220ту-1_ИТ'!$G$3:$G$16,J11)</f>
        <v>0</v>
      </c>
      <c r="K36" s="134">
        <f>COUNTIF('220ту-1_ИТ'!$G$3:$G$16,K11)</f>
        <v>0</v>
      </c>
      <c r="L36" s="134">
        <f>COUNTIF('220ту-1_ИТ'!$G$3:$G$16,L11)</f>
        <v>0</v>
      </c>
      <c r="M36" s="134">
        <f>COUNTIF('220ту-1_ИТ'!$G$3:$G$16,M11)</f>
        <v>0</v>
      </c>
      <c r="N36" s="134">
        <f>$A$37-SUM(C36:M36)</f>
        <v>0</v>
      </c>
      <c r="O36" s="135">
        <f>'220ту-1_ИТ'!G17</f>
        <v>7.285714285714286</v>
      </c>
      <c r="P36" s="136">
        <f>SUM(C36:I36)/$A$37</f>
        <v>1</v>
      </c>
      <c r="Q36" s="137">
        <f>SUM(C36:F36)/$A$37</f>
        <v>0.8571428571428571</v>
      </c>
    </row>
    <row r="37" spans="1:17" ht="13.5" thickBot="1">
      <c r="A37" s="140">
        <f>'220ту-1_ИТ'!B16</f>
        <v>14</v>
      </c>
      <c r="B37" s="148" t="s">
        <v>7</v>
      </c>
      <c r="C37" s="141">
        <f>COUNTIF('220ту-1_ИТ'!$M$3:$M$16,C11)</f>
        <v>0</v>
      </c>
      <c r="D37" s="141">
        <f>COUNTIF('220ту-1_ИТ'!$M$3:$M$16,D11)</f>
        <v>0</v>
      </c>
      <c r="E37" s="141">
        <f>COUNTIF('220ту-1_ИТ'!$M$3:$M$16,E11)</f>
        <v>6</v>
      </c>
      <c r="F37" s="141">
        <f>COUNTIF('220ту-1_ИТ'!$M$3:$M$16,F11)</f>
        <v>6</v>
      </c>
      <c r="G37" s="141">
        <f>COUNTIF('220ту-1_ИТ'!$M$3:$M$16,G11)</f>
        <v>2</v>
      </c>
      <c r="H37" s="141">
        <f>COUNTIF('220ту-1_ИТ'!$M$3:$M$16,H11)</f>
        <v>0</v>
      </c>
      <c r="I37" s="141">
        <f>COUNTIF('220ту-1_ИТ'!$M$3:$M$16,I11)</f>
        <v>0</v>
      </c>
      <c r="J37" s="141">
        <f>COUNTIF('220ту-1_ИТ'!$M$3:$M$16,J11)</f>
        <v>0</v>
      </c>
      <c r="K37" s="141">
        <f>COUNTIF('220ту-1_ИТ'!$M$3:$M$16,K11)</f>
        <v>0</v>
      </c>
      <c r="L37" s="141">
        <f>COUNTIF('220ту-1_ИТ'!$M$3:$M$16,L11)</f>
        <v>0</v>
      </c>
      <c r="M37" s="141">
        <f>COUNTIF('220ту-1_ИТ'!$M$3:$M$16,M11)</f>
        <v>0</v>
      </c>
      <c r="N37" s="142">
        <f>$A$37-SUM(C37:M37)</f>
        <v>0</v>
      </c>
      <c r="O37" s="143">
        <f>'220ту-1_ИТ'!M17</f>
        <v>7.285714285714286</v>
      </c>
      <c r="P37" s="144">
        <f>SUM(C37:I37)/$A$37</f>
        <v>1</v>
      </c>
      <c r="Q37" s="145">
        <f>SUM(C37:F37)/$A$37</f>
        <v>0.8571428571428571</v>
      </c>
    </row>
    <row r="38" spans="1:17" ht="13.5" thickBot="1">
      <c r="A38" s="149" t="s">
        <v>20</v>
      </c>
      <c r="B38" s="150">
        <f>SUM(A13:A37)</f>
        <v>193</v>
      </c>
      <c r="C38" s="150">
        <f>SUM(C15,C17,C19,C21,C23,C25,C27,C29,C31,C33,C35,C37)</f>
        <v>7</v>
      </c>
      <c r="D38" s="150">
        <f aca="true" t="shared" si="0" ref="D38:N38">SUM(D15,D17,D19,D21,D23,D25,D27,D29,D31,D33,D35,D37)</f>
        <v>29</v>
      </c>
      <c r="E38" s="150">
        <f t="shared" si="0"/>
        <v>64</v>
      </c>
      <c r="F38" s="150">
        <f t="shared" si="0"/>
        <v>49</v>
      </c>
      <c r="G38" s="150">
        <f t="shared" si="0"/>
        <v>20</v>
      </c>
      <c r="H38" s="150">
        <f t="shared" si="0"/>
        <v>23</v>
      </c>
      <c r="I38" s="150">
        <f t="shared" si="0"/>
        <v>1</v>
      </c>
      <c r="J38" s="150">
        <f t="shared" si="0"/>
        <v>0</v>
      </c>
      <c r="K38" s="150">
        <f t="shared" si="0"/>
        <v>0</v>
      </c>
      <c r="L38" s="150">
        <f t="shared" si="0"/>
        <v>0</v>
      </c>
      <c r="M38" s="150">
        <f t="shared" si="0"/>
        <v>0</v>
      </c>
      <c r="N38" s="150">
        <f t="shared" si="0"/>
        <v>0</v>
      </c>
      <c r="O38" s="151">
        <f>AVERAGE(O15,O17,O19,O21,O23,O25,O27,O29,O31,O33,O35,O37)</f>
        <v>7.279212454212455</v>
      </c>
      <c r="P38" s="152">
        <f>SUM(C38:I38)/$B$38</f>
        <v>1</v>
      </c>
      <c r="Q38" s="153">
        <f>SUM(C38:F38)/$B$38</f>
        <v>0.772020725388601</v>
      </c>
    </row>
    <row r="39" ht="12.75">
      <c r="O39" s="241"/>
    </row>
    <row r="40" spans="1:15" ht="12.75">
      <c r="A40" s="22" t="s">
        <v>14</v>
      </c>
      <c r="B40" s="23">
        <f ca="1">TODAY()</f>
        <v>43648</v>
      </c>
      <c r="N40" s="22" t="s">
        <v>15</v>
      </c>
      <c r="O40" s="15" t="s">
        <v>16</v>
      </c>
    </row>
    <row r="42" spans="3:13" ht="12.75">
      <c r="C42" s="413" t="s">
        <v>25</v>
      </c>
      <c r="D42" s="413"/>
      <c r="J42" s="413" t="s">
        <v>27</v>
      </c>
      <c r="K42" s="413"/>
      <c r="L42" s="47"/>
      <c r="M42" s="47"/>
    </row>
    <row r="43" spans="3:15" ht="12.75">
      <c r="C43" s="12" t="s">
        <v>24</v>
      </c>
      <c r="D43" s="422" t="s">
        <v>23</v>
      </c>
      <c r="E43" s="422"/>
      <c r="F43" s="422" t="s">
        <v>26</v>
      </c>
      <c r="G43" s="422"/>
      <c r="H43" s="422"/>
      <c r="J43" s="12" t="s">
        <v>24</v>
      </c>
      <c r="K43" s="426" t="s">
        <v>23</v>
      </c>
      <c r="L43" s="427"/>
      <c r="M43" s="422" t="s">
        <v>26</v>
      </c>
      <c r="N43" s="422"/>
      <c r="O43" s="422"/>
    </row>
    <row r="44" spans="3:15" ht="12.75">
      <c r="C44" s="38">
        <f>MAX('29в_ПМС'!Z3:Z30)</f>
        <v>8.727272727272727</v>
      </c>
      <c r="D44" s="414" t="str">
        <f>A13</f>
        <v>29в ПМС</v>
      </c>
      <c r="E44" s="414"/>
      <c r="F44" s="374" t="str">
        <f>VLOOKUP(C44,'29в_ПМС'!A3:C30,3,0)</f>
        <v>Ващило Сергей</v>
      </c>
      <c r="G44" s="412"/>
      <c r="H44" s="411"/>
      <c r="J44" s="41">
        <f>MIN('29в_ПМС'!Z3:Z30)</f>
        <v>5.909090909090909</v>
      </c>
      <c r="K44" s="374" t="str">
        <f aca="true" t="shared" si="1" ref="K44:K52">D44</f>
        <v>29в ПМС</v>
      </c>
      <c r="L44" s="411"/>
      <c r="M44" s="373" t="str">
        <f>VLOOKUP(J44,'29в_ПМС'!A3:C30,3,0)</f>
        <v>Зубрицкий Евгений</v>
      </c>
      <c r="N44" s="373"/>
      <c r="O44" s="373"/>
    </row>
    <row r="45" spans="3:15" ht="12.75">
      <c r="C45" s="38">
        <f>MAX('29в-1_САПР'!Q3:Q30)</f>
        <v>8.857142857142858</v>
      </c>
      <c r="D45" s="374" t="str">
        <f>A16</f>
        <v>29в-1 САПР</v>
      </c>
      <c r="E45" s="411"/>
      <c r="F45" s="374" t="str">
        <f>VLOOKUP(C45,'29в-1_САПР'!A3:C30,3,0)</f>
        <v>Дядюк П.М.</v>
      </c>
      <c r="G45" s="412"/>
      <c r="H45" s="411"/>
      <c r="J45" s="41">
        <f>MIN('29в-1_САПР'!Q3:Q30)</f>
        <v>6</v>
      </c>
      <c r="K45" s="374" t="str">
        <f>D45</f>
        <v>29в-1 САПР</v>
      </c>
      <c r="L45" s="411"/>
      <c r="M45" s="373" t="str">
        <f>VLOOKUP(J45,'29в-1_САПР'!A3:C30,3,0)</f>
        <v>Абрамчук Ярослав</v>
      </c>
      <c r="N45" s="373"/>
      <c r="O45" s="373"/>
    </row>
    <row r="46" spans="3:15" ht="12.75">
      <c r="C46" s="38">
        <f>MAX('49ппа-1_САПР'!U3:U17)</f>
        <v>8.9</v>
      </c>
      <c r="D46" s="374" t="str">
        <f>A18</f>
        <v>49ппа-1 САПР</v>
      </c>
      <c r="E46" s="411"/>
      <c r="F46" s="374" t="str">
        <f>VLOOKUP(C46,'49ппа-1_САПР'!A3:C72,3,0)</f>
        <v>Гресь Артем</v>
      </c>
      <c r="G46" s="412"/>
      <c r="H46" s="411"/>
      <c r="J46" s="41">
        <f>MIN('49ппа-1_САПР'!U3:U17)</f>
        <v>4.75</v>
      </c>
      <c r="K46" s="374" t="str">
        <f t="shared" si="1"/>
        <v>49ппа-1 САПР</v>
      </c>
      <c r="L46" s="411"/>
      <c r="M46" s="373" t="str">
        <f>VLOOKUP(J46,'49ппа-1_САПР'!A3:C72,3,0)</f>
        <v>Дутко Денис</v>
      </c>
      <c r="N46" s="373"/>
      <c r="O46" s="373"/>
    </row>
    <row r="47" spans="3:15" ht="12.75">
      <c r="C47" s="38">
        <f>MAX('50ппа-2_ИТ'!AA3:AA17)</f>
        <v>7.375</v>
      </c>
      <c r="D47" s="374" t="str">
        <f>A20</f>
        <v>50ппа-2 ИТ</v>
      </c>
      <c r="E47" s="411"/>
      <c r="F47" s="374" t="str">
        <f>VLOOKUP(C47,'50ппа-2_ИТ'!A3:C17,3,0)</f>
        <v>Зверко Евгений</v>
      </c>
      <c r="G47" s="412"/>
      <c r="H47" s="411"/>
      <c r="J47" s="41">
        <f>MIN('50ппа-2_ИТ'!AA3:AA17)</f>
        <v>4.75</v>
      </c>
      <c r="K47" s="374" t="str">
        <f t="shared" si="1"/>
        <v>50ппа-2 ИТ</v>
      </c>
      <c r="L47" s="411"/>
      <c r="M47" s="373" t="str">
        <f>VLOOKUP(J47,'50ппа-2_ИТ'!A3:C17,3,0)</f>
        <v>Кулевич Артем</v>
      </c>
      <c r="N47" s="373"/>
      <c r="O47" s="373"/>
    </row>
    <row r="48" spans="3:15" ht="12.75">
      <c r="C48" s="38">
        <f>MAX('50ппа-2_Прогр'!S3:S17)</f>
        <v>8.25</v>
      </c>
      <c r="D48" s="374" t="str">
        <f>A22</f>
        <v>50ппа-2 Прогр.</v>
      </c>
      <c r="E48" s="411"/>
      <c r="F48" s="374" t="str">
        <f>VLOOKUP(C48,'50ппа-2_Прогр'!A3:C17,3,0)</f>
        <v>Кожухайло Кирилл</v>
      </c>
      <c r="G48" s="412"/>
      <c r="H48" s="411"/>
      <c r="J48" s="41">
        <f>MIN('50ппа-2_Прогр'!S3:S17)</f>
        <v>4.846153846153846</v>
      </c>
      <c r="K48" s="374" t="str">
        <f t="shared" si="1"/>
        <v>50ппа-2 Прогр.</v>
      </c>
      <c r="L48" s="411"/>
      <c r="M48" s="373" t="str">
        <f>VLOOKUP(J48,'50ппа-2_Прогр'!A3:C17,3,0)</f>
        <v>Слесар Дмитрий</v>
      </c>
      <c r="N48" s="373"/>
      <c r="O48" s="373"/>
    </row>
    <row r="49" spans="3:15" ht="12.75">
      <c r="C49" s="38">
        <f>MAX('53ппу-1_ИТ'!O3:O14)</f>
        <v>9</v>
      </c>
      <c r="D49" s="374" t="str">
        <f>A24</f>
        <v>53ппу-1 ИТ</v>
      </c>
      <c r="E49" s="411"/>
      <c r="F49" s="374" t="str">
        <f>VLOOKUP(C49,'53ппу-1_ИТ'!A3:C14,3,0)</f>
        <v>Гребенщикова Юлия</v>
      </c>
      <c r="G49" s="412"/>
      <c r="H49" s="411"/>
      <c r="J49" s="41">
        <f>MIN('53ппу-1_ИТ'!O3:O14)</f>
        <v>4.5</v>
      </c>
      <c r="K49" s="374" t="str">
        <f>D49</f>
        <v>53ппу-1 ИТ</v>
      </c>
      <c r="L49" s="411"/>
      <c r="M49" s="373" t="str">
        <f>VLOOKUP(J49,'53ппу-1_ИТ'!A3:C14,3,0)</f>
        <v>Клебан Владислав</v>
      </c>
      <c r="N49" s="373"/>
      <c r="O49" s="373"/>
    </row>
    <row r="50" spans="3:15" ht="12.75">
      <c r="C50" s="38">
        <f>MAX('53ппу-1_Прогр'!U3:U14)</f>
        <v>9.444444444444445</v>
      </c>
      <c r="D50" s="238" t="str">
        <f>A26</f>
        <v>53ппу-1 Прогр.</v>
      </c>
      <c r="E50" s="239"/>
      <c r="F50" s="374" t="str">
        <f>VLOOKUP(C50,'53ппу-1_Прогр'!A3:C14,3,0)</f>
        <v>Козловский Виталий</v>
      </c>
      <c r="G50" s="412"/>
      <c r="H50" s="411"/>
      <c r="J50" s="41">
        <f>MIN('53ппу-1_Прогр'!U3:U14)</f>
        <v>4.5</v>
      </c>
      <c r="K50" s="374" t="str">
        <f>D50</f>
        <v>53ппу-1 Прогр.</v>
      </c>
      <c r="L50" s="411"/>
      <c r="M50" s="373" t="str">
        <f>VLOOKUP(J50,'53ппу-1_Прогр'!A3:C14,3,0)</f>
        <v>Высоцкий Максим</v>
      </c>
      <c r="N50" s="373"/>
      <c r="O50" s="373"/>
    </row>
    <row r="51" spans="3:15" ht="12.75">
      <c r="C51" s="38">
        <f>MAX('53ппу-1_САПР'!W3:W14)</f>
        <v>9.636363636363637</v>
      </c>
      <c r="D51" s="238" t="str">
        <f>A28</f>
        <v>53ппу-1 САПР</v>
      </c>
      <c r="E51" s="239"/>
      <c r="F51" s="374" t="str">
        <f>VLOOKUP(C51,'53ппу-1_САПР'!A3:C14,3,0)</f>
        <v>Гребенщикова Юлия</v>
      </c>
      <c r="G51" s="412"/>
      <c r="H51" s="411"/>
      <c r="J51" s="41">
        <f>MIN('53ппу-1_САПР'!W3:W14)</f>
        <v>3.8333333333333335</v>
      </c>
      <c r="K51" s="374" t="str">
        <f>D51</f>
        <v>53ппу-1 САПР</v>
      </c>
      <c r="L51" s="411"/>
      <c r="M51" s="373" t="str">
        <f>VLOOKUP(J51,'53ппу-1_САПР'!A3:C14,3,0)</f>
        <v>Лайбис Илья</v>
      </c>
      <c r="N51" s="373"/>
      <c r="O51" s="373"/>
    </row>
    <row r="52" spans="3:15" ht="12.75">
      <c r="C52" s="38">
        <f>MAX('223ту-2_ИТ'!R3:R15)</f>
        <v>8</v>
      </c>
      <c r="D52" s="374" t="str">
        <f>A30</f>
        <v>223ту-2 ИТ</v>
      </c>
      <c r="E52" s="411"/>
      <c r="F52" s="374" t="str">
        <f>VLOOKUP(C52,'223ту-2_ИТ'!A3:C15,3,0)</f>
        <v>Симонович Эдвин</v>
      </c>
      <c r="G52" s="412"/>
      <c r="H52" s="411"/>
      <c r="J52" s="41">
        <f>MIN('223ту-2_ИТ'!R3:R15)</f>
        <v>4.583333333333333</v>
      </c>
      <c r="K52" s="374" t="str">
        <f t="shared" si="1"/>
        <v>223ту-2 ИТ</v>
      </c>
      <c r="L52" s="411"/>
      <c r="M52" s="373" t="str">
        <f>VLOOKUP(J52,'223ту-2_ИТ'!A3:C15,3,0)</f>
        <v>Шельпяков Кирилл</v>
      </c>
      <c r="N52" s="373"/>
      <c r="O52" s="373"/>
    </row>
    <row r="53" spans="3:15" ht="12.75">
      <c r="C53" s="38">
        <f>MAX('215т-2_ИТ'!M3:M16)</f>
        <v>9.571428571428571</v>
      </c>
      <c r="D53" s="374" t="str">
        <f>A32</f>
        <v>215т-2 ИТ</v>
      </c>
      <c r="E53" s="411"/>
      <c r="F53" s="374" t="str">
        <f>VLOOKUP(C53,'215т-2_ИТ'!A3:C16,3,0)</f>
        <v>Русакевич Александр</v>
      </c>
      <c r="G53" s="412"/>
      <c r="H53" s="411"/>
      <c r="J53" s="41">
        <f>MIN('215т-2_ИТ'!M3:M16)</f>
        <v>4.857142857142857</v>
      </c>
      <c r="K53" s="374" t="str">
        <f>D53</f>
        <v>215т-2 ИТ</v>
      </c>
      <c r="L53" s="411"/>
      <c r="M53" s="373" t="str">
        <f>VLOOKUP(J53,'215т-2_ИТ'!A3:C16,3,0)</f>
        <v>Савко Алексей</v>
      </c>
      <c r="N53" s="373"/>
      <c r="O53" s="373"/>
    </row>
    <row r="54" spans="3:15" ht="12.75">
      <c r="C54" s="38">
        <f>MAX('216т-2_ИТ'!M3:M17)</f>
        <v>8</v>
      </c>
      <c r="D54" s="374" t="str">
        <f>A34</f>
        <v>216т-2 ИТ</v>
      </c>
      <c r="E54" s="411"/>
      <c r="F54" s="374" t="str">
        <f>VLOOKUP(C54,'216т-2_ИТ'!A3:C17,3,0)</f>
        <v>Мороз Илья</v>
      </c>
      <c r="G54" s="412"/>
      <c r="H54" s="411"/>
      <c r="J54" s="41">
        <f>MIN('216т-2_ИТ'!M3:M17)</f>
        <v>6</v>
      </c>
      <c r="K54" s="374" t="str">
        <f>D54</f>
        <v>216т-2 ИТ</v>
      </c>
      <c r="L54" s="411"/>
      <c r="M54" s="373" t="str">
        <f>VLOOKUP(J54,'216т-2_ИТ'!A3:C17,3,0)</f>
        <v>Шавель Денис</v>
      </c>
      <c r="N54" s="373"/>
      <c r="O54" s="373"/>
    </row>
    <row r="55" spans="3:15" ht="12.75">
      <c r="C55" s="38">
        <f>MAX('220ту-1_ИТ'!L3:L16)</f>
        <v>7.857142857142857</v>
      </c>
      <c r="D55" s="374" t="str">
        <f>A36</f>
        <v>220ту-1 ИТ</v>
      </c>
      <c r="E55" s="411"/>
      <c r="F55" s="374" t="str">
        <f>VLOOKUP(C55,'220ту-1_ИТ'!A3:C16,3,0)</f>
        <v>Болынский Дмитрий</v>
      </c>
      <c r="G55" s="412"/>
      <c r="H55" s="411"/>
      <c r="J55" s="41">
        <f>MIN('220ту-1_ИТ'!L3:L16)</f>
        <v>5.857142857142857</v>
      </c>
      <c r="K55" s="374" t="str">
        <f>D55</f>
        <v>220ту-1 ИТ</v>
      </c>
      <c r="L55" s="411"/>
      <c r="M55" s="373" t="str">
        <f>VLOOKUP(J55,'220ту-1_ИТ'!A3:C16,3,0)</f>
        <v>Волох Кирилл</v>
      </c>
      <c r="N55" s="373"/>
      <c r="O55" s="373"/>
    </row>
    <row r="56" spans="2:18" ht="12.75">
      <c r="B56" s="39" t="s">
        <v>28</v>
      </c>
      <c r="C56" s="40">
        <f>MAX(C44:C55)</f>
        <v>9.636363636363637</v>
      </c>
      <c r="D56" s="415" t="str">
        <f>VLOOKUP(C56,C44:E55,2,0)</f>
        <v>53ппу-1 САПР</v>
      </c>
      <c r="E56" s="417"/>
      <c r="F56" s="415" t="str">
        <f>VLOOKUP(C56,C44:H55,4,0)</f>
        <v>Гребенщикова Юлия</v>
      </c>
      <c r="G56" s="416"/>
      <c r="H56" s="417"/>
      <c r="J56" s="42">
        <f>MIN(J44:J55)</f>
        <v>3.8333333333333335</v>
      </c>
      <c r="K56" s="419" t="str">
        <f>VLOOKUP(J56,J44:L55,2,0)</f>
        <v>53ппу-1 САПР</v>
      </c>
      <c r="L56" s="420"/>
      <c r="M56" s="418" t="e">
        <f>VLOOKUP(J56,J44:N55,6,0)</f>
        <v>#REF!</v>
      </c>
      <c r="N56" s="418"/>
      <c r="O56" s="418"/>
      <c r="P56" s="209" t="s">
        <v>29</v>
      </c>
      <c r="R56" s="29"/>
    </row>
    <row r="60" spans="1:2" ht="12.75">
      <c r="A60" s="1" t="s">
        <v>38</v>
      </c>
      <c r="B60" s="46">
        <f>C38+D38</f>
        <v>36</v>
      </c>
    </row>
    <row r="61" spans="1:2" ht="12.75">
      <c r="A61" s="1" t="s">
        <v>39</v>
      </c>
      <c r="B61" s="46">
        <f>E38+F38</f>
        <v>113</v>
      </c>
    </row>
    <row r="62" spans="1:2" ht="12.75">
      <c r="A62" s="1" t="s">
        <v>40</v>
      </c>
      <c r="B62" s="46">
        <f>SUM(G38:I38)</f>
        <v>44</v>
      </c>
    </row>
    <row r="63" spans="1:2" ht="12.75">
      <c r="A63" s="1" t="s">
        <v>41</v>
      </c>
      <c r="B63" s="46">
        <f>SUM(J38:M38)</f>
        <v>0</v>
      </c>
    </row>
    <row r="64" spans="1:2" ht="12.75">
      <c r="A64" s="1" t="s">
        <v>42</v>
      </c>
      <c r="B64" s="46">
        <f>N38</f>
        <v>0</v>
      </c>
    </row>
  </sheetData>
  <sheetProtection/>
  <mergeCells count="62">
    <mergeCell ref="J42:K42"/>
    <mergeCell ref="K43:L43"/>
    <mergeCell ref="M45:O45"/>
    <mergeCell ref="K45:L45"/>
    <mergeCell ref="K44:L44"/>
    <mergeCell ref="M43:O43"/>
    <mergeCell ref="M44:O44"/>
    <mergeCell ref="D56:E56"/>
    <mergeCell ref="E5:I5"/>
    <mergeCell ref="D43:E43"/>
    <mergeCell ref="A7:D7"/>
    <mergeCell ref="A8:D8"/>
    <mergeCell ref="A5:D5"/>
    <mergeCell ref="A6:D6"/>
    <mergeCell ref="A9:D9"/>
    <mergeCell ref="F43:H43"/>
    <mergeCell ref="F44:H44"/>
    <mergeCell ref="F45:H45"/>
    <mergeCell ref="F56:H56"/>
    <mergeCell ref="M56:O56"/>
    <mergeCell ref="K56:L56"/>
    <mergeCell ref="K55:L55"/>
    <mergeCell ref="M55:O55"/>
    <mergeCell ref="F55:H55"/>
    <mergeCell ref="F54:H54"/>
    <mergeCell ref="M46:O46"/>
    <mergeCell ref="K46:L46"/>
    <mergeCell ref="D49:E49"/>
    <mergeCell ref="D55:E55"/>
    <mergeCell ref="D53:E53"/>
    <mergeCell ref="D46:E46"/>
    <mergeCell ref="D54:E54"/>
    <mergeCell ref="C42:D42"/>
    <mergeCell ref="F46:H46"/>
    <mergeCell ref="F53:H53"/>
    <mergeCell ref="D45:E45"/>
    <mergeCell ref="D44:E44"/>
    <mergeCell ref="F47:H47"/>
    <mergeCell ref="D52:E52"/>
    <mergeCell ref="F52:H52"/>
    <mergeCell ref="D47:E47"/>
    <mergeCell ref="D48:E48"/>
    <mergeCell ref="K54:L54"/>
    <mergeCell ref="K52:L52"/>
    <mergeCell ref="M49:O49"/>
    <mergeCell ref="M53:O53"/>
    <mergeCell ref="M52:O52"/>
    <mergeCell ref="K53:L53"/>
    <mergeCell ref="K51:L51"/>
    <mergeCell ref="M54:O54"/>
    <mergeCell ref="M50:O50"/>
    <mergeCell ref="M51:O51"/>
    <mergeCell ref="M48:O48"/>
    <mergeCell ref="M47:O47"/>
    <mergeCell ref="K47:L47"/>
    <mergeCell ref="F51:H51"/>
    <mergeCell ref="F48:H48"/>
    <mergeCell ref="F49:H49"/>
    <mergeCell ref="K49:L49"/>
    <mergeCell ref="F50:H50"/>
    <mergeCell ref="K50:L50"/>
    <mergeCell ref="K48:L48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paperSize="9" scale="82" r:id="rId1"/>
  <ignoredErrors>
    <ignoredError sqref="N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E1">
      <selection activeCell="B68" sqref="B68"/>
    </sheetView>
  </sheetViews>
  <sheetFormatPr defaultColWidth="9.00390625" defaultRowHeight="12.75"/>
  <cols>
    <col min="3" max="3" width="11.625" style="0" customWidth="1"/>
  </cols>
  <sheetData>
    <row r="1" spans="1:18" ht="12.75">
      <c r="A1" s="428" t="s">
        <v>43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44" spans="1:3" ht="12.75">
      <c r="A44" s="12" t="s">
        <v>7</v>
      </c>
      <c r="B44" s="12" t="s">
        <v>24</v>
      </c>
      <c r="C44" s="12" t="s">
        <v>44</v>
      </c>
    </row>
    <row r="45" spans="1:3" ht="12.75">
      <c r="A45" s="1" t="s">
        <v>49</v>
      </c>
      <c r="B45" s="41">
        <v>6.59</v>
      </c>
      <c r="C45" s="43">
        <v>0.54</v>
      </c>
    </row>
    <row r="46" spans="1:3" ht="12.75">
      <c r="A46" s="1" t="s">
        <v>50</v>
      </c>
      <c r="B46" s="41">
        <v>7.21</v>
      </c>
      <c r="C46" s="43">
        <v>0.68</v>
      </c>
    </row>
    <row r="47" spans="1:3" ht="12.75">
      <c r="A47" s="1" t="s">
        <v>51</v>
      </c>
      <c r="B47" s="41">
        <v>7.03</v>
      </c>
      <c r="C47" s="43">
        <v>0.66</v>
      </c>
    </row>
    <row r="48" spans="1:3" ht="12.75">
      <c r="A48" s="1" t="s">
        <v>52</v>
      </c>
      <c r="B48" s="41">
        <v>6.95</v>
      </c>
      <c r="C48" s="43">
        <v>0.6</v>
      </c>
    </row>
    <row r="49" spans="1:3" ht="12.75">
      <c r="A49" s="1" t="s">
        <v>53</v>
      </c>
      <c r="B49" s="41">
        <v>7.42</v>
      </c>
      <c r="C49" s="43">
        <v>0.71</v>
      </c>
    </row>
    <row r="50" spans="1:3" ht="12.75">
      <c r="A50" s="1" t="s">
        <v>54</v>
      </c>
      <c r="B50" s="41">
        <v>7.16</v>
      </c>
      <c r="C50" s="43">
        <v>0.65</v>
      </c>
    </row>
    <row r="51" spans="1:3" ht="12.75">
      <c r="A51" s="1" t="s">
        <v>55</v>
      </c>
      <c r="B51" s="41">
        <v>7.5</v>
      </c>
      <c r="C51" s="43">
        <v>0.58</v>
      </c>
    </row>
    <row r="52" spans="1:3" ht="12.75">
      <c r="A52" s="1" t="s">
        <v>56</v>
      </c>
      <c r="B52" s="41">
        <v>7.14</v>
      </c>
      <c r="C52" s="43">
        <v>0.68</v>
      </c>
    </row>
    <row r="53" spans="1:3" ht="12.75">
      <c r="A53" s="1" t="s">
        <v>57</v>
      </c>
      <c r="B53" s="41">
        <v>6.29</v>
      </c>
      <c r="C53" s="43">
        <v>0.46</v>
      </c>
    </row>
    <row r="54" spans="1:3" ht="12.75">
      <c r="A54" s="1" t="s">
        <v>66</v>
      </c>
      <c r="B54" s="41">
        <v>7.18423254985755</v>
      </c>
      <c r="C54" s="43">
        <v>0.6214285714285714</v>
      </c>
    </row>
    <row r="55" spans="1:3" ht="12.75">
      <c r="A55" s="45" t="s">
        <v>67</v>
      </c>
      <c r="B55" s="41">
        <v>6.52</v>
      </c>
      <c r="C55" s="43">
        <v>0.52</v>
      </c>
    </row>
    <row r="56" spans="1:3" ht="12.75">
      <c r="A56" s="45" t="s">
        <v>74</v>
      </c>
      <c r="B56" s="41">
        <v>7.24</v>
      </c>
      <c r="C56" s="43">
        <v>0.7</v>
      </c>
    </row>
    <row r="57" spans="1:3" ht="12.75">
      <c r="A57" s="45" t="s">
        <v>75</v>
      </c>
      <c r="B57" s="41">
        <v>7.28</v>
      </c>
      <c r="C57" s="43">
        <v>0.69</v>
      </c>
    </row>
    <row r="58" spans="1:3" ht="12.75">
      <c r="A58" s="45" t="s">
        <v>76</v>
      </c>
      <c r="B58" s="41">
        <v>6.17</v>
      </c>
      <c r="C58" s="43">
        <v>0.4</v>
      </c>
    </row>
    <row r="59" spans="1:3" ht="12.75">
      <c r="A59" s="45" t="s">
        <v>77</v>
      </c>
      <c r="B59" s="41">
        <v>6.69</v>
      </c>
      <c r="C59" s="43">
        <v>0.6</v>
      </c>
    </row>
    <row r="60" spans="1:3" ht="12.75">
      <c r="A60" s="45" t="s">
        <v>93</v>
      </c>
      <c r="B60" s="41">
        <v>6.72</v>
      </c>
      <c r="C60" s="43">
        <v>0.61</v>
      </c>
    </row>
    <row r="61" spans="1:3" ht="12.75">
      <c r="A61" s="45" t="s">
        <v>107</v>
      </c>
      <c r="B61" s="41">
        <v>7.1</v>
      </c>
      <c r="C61" s="43">
        <v>0.7</v>
      </c>
    </row>
    <row r="62" spans="1:3" ht="12.75">
      <c r="A62" s="45" t="s">
        <v>108</v>
      </c>
      <c r="B62" s="41">
        <v>7.23</v>
      </c>
      <c r="C62" s="43">
        <v>0.73</v>
      </c>
    </row>
    <row r="63" spans="1:3" ht="12.75">
      <c r="A63" s="45" t="s">
        <v>121</v>
      </c>
      <c r="B63" s="1">
        <v>7.41</v>
      </c>
      <c r="C63" s="43">
        <v>0.84</v>
      </c>
    </row>
    <row r="64" spans="1:3" ht="12.75">
      <c r="A64" s="45" t="s">
        <v>122</v>
      </c>
      <c r="B64" s="41">
        <v>7.65</v>
      </c>
      <c r="C64" s="43">
        <v>0.82</v>
      </c>
    </row>
    <row r="65" spans="1:3" ht="12.75">
      <c r="A65" s="45" t="s">
        <v>166</v>
      </c>
      <c r="B65" s="1">
        <v>7.38</v>
      </c>
      <c r="C65" s="43">
        <v>0.74</v>
      </c>
    </row>
    <row r="66" spans="1:3" ht="12.75">
      <c r="A66" s="45" t="s">
        <v>167</v>
      </c>
      <c r="B66" s="41">
        <v>6.96</v>
      </c>
      <c r="C66" s="43">
        <v>0.66</v>
      </c>
    </row>
    <row r="67" spans="1:3" ht="12.75">
      <c r="A67" s="45" t="s">
        <v>326</v>
      </c>
      <c r="B67" s="41">
        <v>6.975075259989054</v>
      </c>
      <c r="C67" s="43">
        <v>0.7204301075268817</v>
      </c>
    </row>
    <row r="68" spans="1:3" ht="12.75">
      <c r="A68" s="45" t="s">
        <v>327</v>
      </c>
      <c r="B68" s="41">
        <f>Отчет!O38</f>
        <v>7.279212454212455</v>
      </c>
      <c r="C68" s="43">
        <f>Отчет!Q38</f>
        <v>0.772020725388601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="95" zoomScaleNormal="95" zoomScalePageLayoutView="0" workbookViewId="0" topLeftCell="B1">
      <selection activeCell="C21" sqref="C21"/>
    </sheetView>
  </sheetViews>
  <sheetFormatPr defaultColWidth="9.00390625" defaultRowHeight="12.75"/>
  <cols>
    <col min="1" max="1" width="6.75390625" style="0" hidden="1" customWidth="1"/>
    <col min="2" max="2" width="4.375" style="0" customWidth="1"/>
    <col min="3" max="3" width="22.125" style="0" customWidth="1"/>
    <col min="4" max="4" width="9.625" style="0" customWidth="1"/>
    <col min="5" max="5" width="6.125" style="0" customWidth="1"/>
    <col min="6" max="6" width="5.125" style="0" customWidth="1"/>
    <col min="7" max="7" width="4.875" style="0" customWidth="1"/>
    <col min="8" max="8" width="5.25390625" style="0" customWidth="1"/>
    <col min="9" max="9" width="5.125" style="0" customWidth="1"/>
    <col min="10" max="10" width="5.25390625" style="0" customWidth="1"/>
    <col min="11" max="11" width="5.125" style="0" customWidth="1"/>
    <col min="12" max="12" width="5.00390625" style="0" customWidth="1"/>
    <col min="13" max="13" width="4.875" style="0" customWidth="1"/>
    <col min="14" max="14" width="5.25390625" style="0" customWidth="1"/>
    <col min="15" max="15" width="5.375" style="0" customWidth="1"/>
    <col min="16" max="16" width="5.875" style="0" customWidth="1"/>
    <col min="17" max="17" width="9.25390625" style="3" bestFit="1" customWidth="1"/>
    <col min="18" max="18" width="9.25390625" style="10" bestFit="1" customWidth="1"/>
    <col min="19" max="20" width="9.25390625" style="10" customWidth="1"/>
    <col min="22" max="23" width="9.25390625" style="0" bestFit="1" customWidth="1"/>
  </cols>
  <sheetData>
    <row r="1" spans="3:32" ht="13.5" thickBot="1">
      <c r="C1" s="402" t="s">
        <v>190</v>
      </c>
      <c r="D1" s="402"/>
      <c r="E1" s="402"/>
      <c r="F1" s="402"/>
      <c r="G1" s="402"/>
      <c r="H1" s="402"/>
      <c r="I1" s="402"/>
      <c r="J1" s="402"/>
      <c r="K1" s="402"/>
      <c r="L1" s="52"/>
      <c r="M1" s="52"/>
      <c r="N1" s="52"/>
      <c r="O1" s="52"/>
      <c r="P1" s="33"/>
      <c r="Q1" s="52"/>
      <c r="R1" s="52"/>
      <c r="S1" s="33"/>
      <c r="T1" s="33"/>
      <c r="U1" s="33"/>
      <c r="V1" s="33"/>
      <c r="W1" s="33"/>
      <c r="X1" s="33"/>
      <c r="AB1" s="54"/>
      <c r="AE1" s="14"/>
      <c r="AF1" s="15"/>
    </row>
    <row r="2" spans="2:28" ht="16.5" customHeight="1" thickBot="1">
      <c r="B2" s="55" t="s">
        <v>68</v>
      </c>
      <c r="C2" s="56" t="s">
        <v>26</v>
      </c>
      <c r="D2" s="57" t="s">
        <v>69</v>
      </c>
      <c r="E2" s="76">
        <v>43496</v>
      </c>
      <c r="F2" s="103">
        <v>43525</v>
      </c>
      <c r="G2" s="68">
        <v>43528</v>
      </c>
      <c r="H2" s="67">
        <v>43530</v>
      </c>
      <c r="I2" s="68">
        <v>43538</v>
      </c>
      <c r="J2" s="67">
        <v>43539</v>
      </c>
      <c r="K2" s="68">
        <v>43543</v>
      </c>
      <c r="L2" s="67">
        <v>43545</v>
      </c>
      <c r="M2" s="68">
        <v>43552</v>
      </c>
      <c r="N2" s="67">
        <v>43553</v>
      </c>
      <c r="O2" s="101">
        <v>43556</v>
      </c>
      <c r="P2" s="76">
        <v>43559</v>
      </c>
      <c r="Q2" s="223" t="s">
        <v>24</v>
      </c>
      <c r="R2" s="128" t="s">
        <v>78</v>
      </c>
      <c r="S2" s="229" t="s">
        <v>21</v>
      </c>
      <c r="T2" s="229" t="s">
        <v>128</v>
      </c>
      <c r="U2" s="33"/>
      <c r="V2" s="33"/>
      <c r="W2" s="33"/>
      <c r="X2" s="33"/>
      <c r="AB2" s="33"/>
    </row>
    <row r="3" spans="1:23" ht="12.75">
      <c r="A3" s="3">
        <f aca="true" t="shared" si="0" ref="A3:A29">Q3</f>
        <v>6</v>
      </c>
      <c r="B3" s="37">
        <v>1</v>
      </c>
      <c r="C3" s="37" t="s">
        <v>172</v>
      </c>
      <c r="D3" s="154" t="s">
        <v>103</v>
      </c>
      <c r="E3" s="266">
        <v>7</v>
      </c>
      <c r="F3" s="269"/>
      <c r="G3" s="119">
        <v>7</v>
      </c>
      <c r="H3" s="74"/>
      <c r="I3" s="70">
        <v>7</v>
      </c>
      <c r="J3" s="74">
        <v>1</v>
      </c>
      <c r="K3" s="79">
        <v>5</v>
      </c>
      <c r="L3" s="74"/>
      <c r="M3" s="70">
        <v>7</v>
      </c>
      <c r="N3" s="74"/>
      <c r="O3" s="328">
        <v>7</v>
      </c>
      <c r="P3" s="270">
        <v>7</v>
      </c>
      <c r="Q3" s="245">
        <f aca="true" t="shared" si="1" ref="Q3:Q30">AVERAGE(E3:P3)</f>
        <v>6</v>
      </c>
      <c r="R3" s="231">
        <f aca="true" t="shared" si="2" ref="R3:R30">ROUND(Q3,0)</f>
        <v>6</v>
      </c>
      <c r="S3" s="36">
        <v>6</v>
      </c>
      <c r="T3" s="36">
        <f>AVERAGE(R3:S3)</f>
        <v>6</v>
      </c>
      <c r="U3" s="20" t="s">
        <v>30</v>
      </c>
      <c r="V3" s="1">
        <f>COUNTIF(R3:R30,"&gt;8")</f>
        <v>7</v>
      </c>
      <c r="W3" s="250">
        <f>V3/B30</f>
        <v>0.25</v>
      </c>
    </row>
    <row r="4" spans="1:23" ht="12.75">
      <c r="A4" s="3">
        <f t="shared" si="0"/>
        <v>8.714285714285714</v>
      </c>
      <c r="B4" s="2">
        <v>2</v>
      </c>
      <c r="C4" s="37" t="s">
        <v>173</v>
      </c>
      <c r="D4" s="154" t="s">
        <v>104</v>
      </c>
      <c r="E4" s="267">
        <v>9</v>
      </c>
      <c r="F4" s="267" t="s">
        <v>268</v>
      </c>
      <c r="G4" s="80">
        <v>9</v>
      </c>
      <c r="H4" s="73"/>
      <c r="I4" s="80">
        <v>7</v>
      </c>
      <c r="J4" s="73" t="s">
        <v>268</v>
      </c>
      <c r="K4" s="80">
        <v>9</v>
      </c>
      <c r="L4" s="73"/>
      <c r="M4" s="72">
        <v>9</v>
      </c>
      <c r="N4" s="73"/>
      <c r="O4" s="244">
        <v>9</v>
      </c>
      <c r="P4" s="249">
        <v>9</v>
      </c>
      <c r="Q4" s="84">
        <f t="shared" si="1"/>
        <v>8.714285714285714</v>
      </c>
      <c r="R4" s="231">
        <f t="shared" si="2"/>
        <v>9</v>
      </c>
      <c r="S4" s="8">
        <v>9</v>
      </c>
      <c r="T4" s="36">
        <f aca="true" t="shared" si="3" ref="T4:T30">AVERAGE(R4:S4)</f>
        <v>9</v>
      </c>
      <c r="U4" s="20" t="s">
        <v>31</v>
      </c>
      <c r="V4" s="44">
        <f>COUNTIF(R3:R30,7)+COUNTIF(R3:R30,8)</f>
        <v>20</v>
      </c>
      <c r="W4" s="250">
        <f>V4/B30</f>
        <v>0.7142857142857143</v>
      </c>
    </row>
    <row r="5" spans="1:23" ht="12.75">
      <c r="A5" s="3">
        <f t="shared" si="0"/>
        <v>8.571428571428571</v>
      </c>
      <c r="B5" s="2">
        <v>3</v>
      </c>
      <c r="C5" s="37" t="s">
        <v>174</v>
      </c>
      <c r="D5" s="154" t="s">
        <v>96</v>
      </c>
      <c r="E5" s="267">
        <v>9</v>
      </c>
      <c r="F5" s="267" t="s">
        <v>268</v>
      </c>
      <c r="G5" s="72">
        <v>9</v>
      </c>
      <c r="H5" s="73"/>
      <c r="I5" s="72">
        <v>5</v>
      </c>
      <c r="J5" s="73"/>
      <c r="K5" s="80">
        <v>8</v>
      </c>
      <c r="L5" s="73"/>
      <c r="M5" s="72">
        <v>9</v>
      </c>
      <c r="N5" s="73"/>
      <c r="O5" s="126">
        <v>10</v>
      </c>
      <c r="P5" s="254">
        <v>10</v>
      </c>
      <c r="Q5" s="84">
        <f t="shared" si="1"/>
        <v>8.571428571428571</v>
      </c>
      <c r="R5" s="231">
        <f t="shared" si="2"/>
        <v>9</v>
      </c>
      <c r="S5" s="8">
        <v>9</v>
      </c>
      <c r="T5" s="36">
        <f t="shared" si="3"/>
        <v>9</v>
      </c>
      <c r="U5" s="20" t="s">
        <v>32</v>
      </c>
      <c r="V5" s="44">
        <f>COUNTIF(R3:R30,4)+COUNTIF(R3:R30,5)+COUNTIF(R3:R30,6)</f>
        <v>1</v>
      </c>
      <c r="W5" s="250">
        <f>V5/B30</f>
        <v>0.03571428571428571</v>
      </c>
    </row>
    <row r="6" spans="1:23" ht="12.75">
      <c r="A6" s="3">
        <f t="shared" si="0"/>
        <v>7.571428571428571</v>
      </c>
      <c r="B6" s="2">
        <v>4</v>
      </c>
      <c r="C6" s="2" t="s">
        <v>175</v>
      </c>
      <c r="D6" s="120" t="s">
        <v>116</v>
      </c>
      <c r="E6" s="268">
        <v>8</v>
      </c>
      <c r="F6" s="268"/>
      <c r="G6" s="80">
        <v>9</v>
      </c>
      <c r="H6" s="73"/>
      <c r="I6" s="80">
        <v>4</v>
      </c>
      <c r="J6" s="73"/>
      <c r="K6" s="80">
        <v>8</v>
      </c>
      <c r="L6" s="73"/>
      <c r="M6" s="224">
        <v>7</v>
      </c>
      <c r="N6" s="73"/>
      <c r="O6" s="93">
        <v>8</v>
      </c>
      <c r="P6" s="254">
        <v>9</v>
      </c>
      <c r="Q6" s="84">
        <f t="shared" si="1"/>
        <v>7.571428571428571</v>
      </c>
      <c r="R6" s="231">
        <f t="shared" si="2"/>
        <v>8</v>
      </c>
      <c r="S6" s="8">
        <v>7</v>
      </c>
      <c r="T6" s="36">
        <f t="shared" si="3"/>
        <v>7.5</v>
      </c>
      <c r="U6" s="20" t="s">
        <v>33</v>
      </c>
      <c r="V6" s="1">
        <f>COUNTIF(R3:R30,"&lt;4")</f>
        <v>0</v>
      </c>
      <c r="W6" s="250">
        <f>V6/B30</f>
        <v>0</v>
      </c>
    </row>
    <row r="7" spans="1:23" ht="12.75">
      <c r="A7" s="3">
        <f t="shared" si="0"/>
        <v>7.714285714285714</v>
      </c>
      <c r="B7" s="2">
        <v>5</v>
      </c>
      <c r="C7" s="37" t="s">
        <v>176</v>
      </c>
      <c r="D7" s="154" t="s">
        <v>94</v>
      </c>
      <c r="E7" s="268">
        <v>8</v>
      </c>
      <c r="F7" s="268"/>
      <c r="G7" s="72">
        <v>9</v>
      </c>
      <c r="H7" s="73"/>
      <c r="I7" s="72">
        <v>5</v>
      </c>
      <c r="J7" s="73"/>
      <c r="K7" s="80">
        <v>6</v>
      </c>
      <c r="L7" s="73"/>
      <c r="M7" s="72">
        <v>8</v>
      </c>
      <c r="N7" s="73"/>
      <c r="O7" s="126">
        <v>10</v>
      </c>
      <c r="P7" s="254">
        <v>8</v>
      </c>
      <c r="Q7" s="84">
        <f t="shared" si="1"/>
        <v>7.714285714285714</v>
      </c>
      <c r="R7" s="231">
        <f t="shared" si="2"/>
        <v>8</v>
      </c>
      <c r="S7" s="8">
        <v>9</v>
      </c>
      <c r="T7" s="36">
        <f t="shared" si="3"/>
        <v>8.5</v>
      </c>
      <c r="U7" s="124" t="s">
        <v>34</v>
      </c>
      <c r="V7" s="1">
        <f>B30-SUM(V3:V6)</f>
        <v>0</v>
      </c>
      <c r="W7" s="250">
        <f>V7/B30</f>
        <v>0</v>
      </c>
    </row>
    <row r="8" spans="1:20" ht="12.75">
      <c r="A8" s="3">
        <f t="shared" si="0"/>
        <v>8</v>
      </c>
      <c r="B8" s="2">
        <v>6</v>
      </c>
      <c r="C8" s="37" t="s">
        <v>177</v>
      </c>
      <c r="D8" s="154" t="s">
        <v>97</v>
      </c>
      <c r="E8" s="268">
        <v>9</v>
      </c>
      <c r="F8" s="268"/>
      <c r="G8" s="72">
        <v>9</v>
      </c>
      <c r="H8" s="73"/>
      <c r="I8" s="72">
        <v>5</v>
      </c>
      <c r="J8" s="73"/>
      <c r="K8" s="72">
        <v>7</v>
      </c>
      <c r="L8" s="73"/>
      <c r="M8" s="72">
        <v>9</v>
      </c>
      <c r="N8" s="73"/>
      <c r="O8" s="126">
        <v>9</v>
      </c>
      <c r="P8" s="254">
        <v>8</v>
      </c>
      <c r="Q8" s="84">
        <f t="shared" si="1"/>
        <v>8</v>
      </c>
      <c r="R8" s="231">
        <f t="shared" si="2"/>
        <v>8</v>
      </c>
      <c r="S8" s="8">
        <v>9</v>
      </c>
      <c r="T8" s="36">
        <f t="shared" si="3"/>
        <v>8.5</v>
      </c>
    </row>
    <row r="9" spans="1:20" ht="12.75">
      <c r="A9" s="3">
        <f t="shared" si="0"/>
        <v>8.571428571428571</v>
      </c>
      <c r="B9" s="2">
        <v>7</v>
      </c>
      <c r="C9" s="37" t="s">
        <v>178</v>
      </c>
      <c r="D9" s="154" t="s">
        <v>115</v>
      </c>
      <c r="E9" s="268">
        <v>8</v>
      </c>
      <c r="F9" s="268"/>
      <c r="G9" s="80">
        <v>8</v>
      </c>
      <c r="H9" s="73"/>
      <c r="I9" s="72">
        <v>9</v>
      </c>
      <c r="J9" s="73"/>
      <c r="K9" s="72">
        <v>7</v>
      </c>
      <c r="L9" s="73"/>
      <c r="M9" s="72">
        <v>9</v>
      </c>
      <c r="N9" s="73"/>
      <c r="O9" s="244">
        <v>10</v>
      </c>
      <c r="P9" s="249">
        <v>9</v>
      </c>
      <c r="Q9" s="84">
        <f t="shared" si="1"/>
        <v>8.571428571428571</v>
      </c>
      <c r="R9" s="231">
        <f t="shared" si="2"/>
        <v>9</v>
      </c>
      <c r="S9" s="8">
        <v>8</v>
      </c>
      <c r="T9" s="36">
        <f t="shared" si="3"/>
        <v>8.5</v>
      </c>
    </row>
    <row r="10" spans="1:20" ht="12.75">
      <c r="A10" s="3">
        <f t="shared" si="0"/>
        <v>7.571428571428571</v>
      </c>
      <c r="B10" s="2">
        <v>8</v>
      </c>
      <c r="C10" s="37" t="s">
        <v>179</v>
      </c>
      <c r="D10" s="154" t="s">
        <v>95</v>
      </c>
      <c r="E10" s="267">
        <v>10</v>
      </c>
      <c r="F10" s="267"/>
      <c r="G10" s="80">
        <v>7</v>
      </c>
      <c r="H10" s="73"/>
      <c r="I10" s="80">
        <v>5</v>
      </c>
      <c r="J10" s="73"/>
      <c r="K10" s="80">
        <v>6</v>
      </c>
      <c r="L10" s="73"/>
      <c r="M10" s="72">
        <v>9</v>
      </c>
      <c r="N10" s="73"/>
      <c r="O10" s="126">
        <v>8</v>
      </c>
      <c r="P10" s="254">
        <v>8</v>
      </c>
      <c r="Q10" s="84">
        <f t="shared" si="1"/>
        <v>7.571428571428571</v>
      </c>
      <c r="R10" s="231">
        <f t="shared" si="2"/>
        <v>8</v>
      </c>
      <c r="S10" s="8">
        <v>10</v>
      </c>
      <c r="T10" s="36">
        <f t="shared" si="3"/>
        <v>9</v>
      </c>
    </row>
    <row r="11" spans="1:24" ht="12.75">
      <c r="A11" s="3">
        <f t="shared" si="0"/>
        <v>8.571428571428571</v>
      </c>
      <c r="B11" s="2">
        <v>9</v>
      </c>
      <c r="C11" s="2" t="s">
        <v>180</v>
      </c>
      <c r="D11" s="120" t="s">
        <v>100</v>
      </c>
      <c r="E11" s="268">
        <v>10</v>
      </c>
      <c r="F11" s="268"/>
      <c r="G11" s="72">
        <v>7</v>
      </c>
      <c r="H11" s="71"/>
      <c r="I11" s="80">
        <v>7</v>
      </c>
      <c r="J11" s="71"/>
      <c r="K11" s="72">
        <v>7</v>
      </c>
      <c r="L11" s="73"/>
      <c r="M11" s="72">
        <v>9</v>
      </c>
      <c r="N11" s="73"/>
      <c r="O11" s="126">
        <v>10</v>
      </c>
      <c r="P11" s="254">
        <v>10</v>
      </c>
      <c r="Q11" s="84">
        <f t="shared" si="1"/>
        <v>8.571428571428571</v>
      </c>
      <c r="R11" s="231">
        <f t="shared" si="2"/>
        <v>9</v>
      </c>
      <c r="S11" s="8">
        <v>10</v>
      </c>
      <c r="T11" s="36">
        <f t="shared" si="3"/>
        <v>9.5</v>
      </c>
      <c r="W11" s="3"/>
      <c r="X11" s="3"/>
    </row>
    <row r="12" spans="1:24" ht="12.75">
      <c r="A12" s="3">
        <f t="shared" si="0"/>
        <v>8.571428571428571</v>
      </c>
      <c r="B12" s="2">
        <v>10</v>
      </c>
      <c r="C12" s="2" t="s">
        <v>181</v>
      </c>
      <c r="D12" s="120" t="s">
        <v>105</v>
      </c>
      <c r="E12" s="268">
        <v>10</v>
      </c>
      <c r="F12" s="268"/>
      <c r="G12" s="72">
        <v>9</v>
      </c>
      <c r="H12" s="71"/>
      <c r="I12" s="72">
        <v>9</v>
      </c>
      <c r="J12" s="71"/>
      <c r="K12" s="72">
        <v>6</v>
      </c>
      <c r="L12" s="73"/>
      <c r="M12" s="72">
        <v>9</v>
      </c>
      <c r="N12" s="73"/>
      <c r="O12" s="126">
        <v>8</v>
      </c>
      <c r="P12" s="254">
        <v>9</v>
      </c>
      <c r="Q12" s="84">
        <f t="shared" si="1"/>
        <v>8.571428571428571</v>
      </c>
      <c r="R12" s="231">
        <f t="shared" si="2"/>
        <v>9</v>
      </c>
      <c r="S12" s="8">
        <v>8</v>
      </c>
      <c r="T12" s="36">
        <f t="shared" si="3"/>
        <v>8.5</v>
      </c>
      <c r="W12" s="3"/>
      <c r="X12" s="3"/>
    </row>
    <row r="13" spans="1:24" ht="12.75">
      <c r="A13" s="3">
        <f t="shared" si="0"/>
        <v>7.571428571428571</v>
      </c>
      <c r="B13" s="2">
        <v>11</v>
      </c>
      <c r="C13" s="2" t="s">
        <v>182</v>
      </c>
      <c r="D13" s="120" t="s">
        <v>102</v>
      </c>
      <c r="E13" s="268">
        <v>6</v>
      </c>
      <c r="F13" s="268"/>
      <c r="G13" s="80">
        <v>8</v>
      </c>
      <c r="H13" s="71"/>
      <c r="I13" s="80">
        <v>7</v>
      </c>
      <c r="J13" s="71"/>
      <c r="K13" s="80">
        <v>6</v>
      </c>
      <c r="L13" s="73"/>
      <c r="M13" s="80">
        <v>9</v>
      </c>
      <c r="N13" s="73"/>
      <c r="O13" s="93">
        <v>7</v>
      </c>
      <c r="P13" s="82">
        <v>10</v>
      </c>
      <c r="Q13" s="84">
        <f t="shared" si="1"/>
        <v>7.571428571428571</v>
      </c>
      <c r="R13" s="231">
        <f t="shared" si="2"/>
        <v>8</v>
      </c>
      <c r="S13" s="8">
        <v>8</v>
      </c>
      <c r="T13" s="36">
        <f t="shared" si="3"/>
        <v>8</v>
      </c>
      <c r="W13" s="3"/>
      <c r="X13" s="3"/>
    </row>
    <row r="14" spans="1:24" ht="12.75">
      <c r="A14" s="3">
        <f t="shared" si="0"/>
        <v>7.571428571428571</v>
      </c>
      <c r="B14" s="2">
        <v>12</v>
      </c>
      <c r="C14" s="37" t="s">
        <v>183</v>
      </c>
      <c r="D14" s="154" t="s">
        <v>95</v>
      </c>
      <c r="E14" s="268">
        <v>10</v>
      </c>
      <c r="F14" s="268"/>
      <c r="G14" s="72">
        <v>7</v>
      </c>
      <c r="H14" s="71"/>
      <c r="I14" s="80">
        <v>5</v>
      </c>
      <c r="J14" s="71"/>
      <c r="K14" s="80">
        <v>6</v>
      </c>
      <c r="L14" s="73"/>
      <c r="M14" s="72">
        <v>9</v>
      </c>
      <c r="N14" s="73"/>
      <c r="O14" s="93">
        <v>8</v>
      </c>
      <c r="P14" s="82">
        <v>8</v>
      </c>
      <c r="Q14" s="84">
        <f t="shared" si="1"/>
        <v>7.571428571428571</v>
      </c>
      <c r="R14" s="231">
        <f t="shared" si="2"/>
        <v>8</v>
      </c>
      <c r="S14" s="8">
        <v>10</v>
      </c>
      <c r="T14" s="36">
        <f t="shared" si="3"/>
        <v>9</v>
      </c>
      <c r="W14" s="3"/>
      <c r="X14" s="3"/>
    </row>
    <row r="15" spans="1:24" ht="13.5" thickBot="1">
      <c r="A15" s="3">
        <f t="shared" si="0"/>
        <v>7.571428571428571</v>
      </c>
      <c r="B15" s="114">
        <v>13</v>
      </c>
      <c r="C15" s="114" t="s">
        <v>184</v>
      </c>
      <c r="D15" s="308" t="s">
        <v>106</v>
      </c>
      <c r="E15" s="309">
        <v>9</v>
      </c>
      <c r="F15" s="309"/>
      <c r="G15" s="310">
        <v>8</v>
      </c>
      <c r="H15" s="161"/>
      <c r="I15" s="310">
        <v>5</v>
      </c>
      <c r="J15" s="161"/>
      <c r="K15" s="159">
        <v>8</v>
      </c>
      <c r="L15" s="161"/>
      <c r="M15" s="310">
        <v>7</v>
      </c>
      <c r="N15" s="161"/>
      <c r="O15" s="252">
        <v>7</v>
      </c>
      <c r="P15" s="162">
        <v>9</v>
      </c>
      <c r="Q15" s="169">
        <f t="shared" si="1"/>
        <v>7.571428571428571</v>
      </c>
      <c r="R15" s="311">
        <f t="shared" si="2"/>
        <v>8</v>
      </c>
      <c r="S15" s="163">
        <v>8</v>
      </c>
      <c r="T15" s="163">
        <f t="shared" si="3"/>
        <v>8</v>
      </c>
      <c r="W15" s="3"/>
      <c r="X15" s="3"/>
    </row>
    <row r="16" spans="1:24" ht="12.75">
      <c r="A16" s="3">
        <f t="shared" si="0"/>
        <v>8.857142857142858</v>
      </c>
      <c r="B16" s="37">
        <v>14</v>
      </c>
      <c r="C16" s="37" t="s">
        <v>284</v>
      </c>
      <c r="D16" s="154" t="s">
        <v>97</v>
      </c>
      <c r="E16" s="284">
        <v>9</v>
      </c>
      <c r="F16" s="284"/>
      <c r="G16" s="256">
        <v>7</v>
      </c>
      <c r="H16" s="69"/>
      <c r="I16" s="257">
        <v>9</v>
      </c>
      <c r="J16" s="69"/>
      <c r="K16" s="79">
        <v>9</v>
      </c>
      <c r="L16" s="74"/>
      <c r="M16" s="70">
        <v>9</v>
      </c>
      <c r="N16" s="74"/>
      <c r="O16" s="91">
        <v>9</v>
      </c>
      <c r="P16" s="200">
        <v>10</v>
      </c>
      <c r="Q16" s="77">
        <f t="shared" si="1"/>
        <v>8.857142857142858</v>
      </c>
      <c r="R16" s="307">
        <f t="shared" si="2"/>
        <v>9</v>
      </c>
      <c r="S16" s="36">
        <v>8</v>
      </c>
      <c r="T16" s="36">
        <f t="shared" si="3"/>
        <v>8.5</v>
      </c>
      <c r="W16" s="3"/>
      <c r="X16" s="3"/>
    </row>
    <row r="17" spans="1:24" ht="12.75">
      <c r="A17" s="3">
        <f t="shared" si="0"/>
        <v>7</v>
      </c>
      <c r="B17" s="2">
        <v>15</v>
      </c>
      <c r="C17" s="37" t="s">
        <v>285</v>
      </c>
      <c r="D17" s="154" t="s">
        <v>349</v>
      </c>
      <c r="E17" s="268">
        <v>7</v>
      </c>
      <c r="F17" s="268"/>
      <c r="G17" s="72">
        <v>8</v>
      </c>
      <c r="H17" s="71"/>
      <c r="I17" s="80">
        <v>7</v>
      </c>
      <c r="J17" s="71">
        <v>1</v>
      </c>
      <c r="K17" s="80">
        <v>9</v>
      </c>
      <c r="L17" s="73"/>
      <c r="M17" s="72">
        <v>9</v>
      </c>
      <c r="N17" s="73"/>
      <c r="O17" s="93">
        <v>8</v>
      </c>
      <c r="P17" s="82">
        <v>7</v>
      </c>
      <c r="Q17" s="84">
        <f t="shared" si="1"/>
        <v>7</v>
      </c>
      <c r="R17" s="231">
        <f t="shared" si="2"/>
        <v>7</v>
      </c>
      <c r="S17" s="8">
        <v>7</v>
      </c>
      <c r="T17" s="36">
        <f t="shared" si="3"/>
        <v>7</v>
      </c>
      <c r="W17" s="3"/>
      <c r="X17" s="3"/>
    </row>
    <row r="18" spans="1:24" ht="12.75">
      <c r="A18" s="3">
        <f t="shared" si="0"/>
        <v>7.857142857142857</v>
      </c>
      <c r="B18" s="2">
        <v>16</v>
      </c>
      <c r="C18" s="37" t="s">
        <v>286</v>
      </c>
      <c r="D18" s="154" t="s">
        <v>350</v>
      </c>
      <c r="E18" s="268">
        <v>8</v>
      </c>
      <c r="F18" s="268"/>
      <c r="G18" s="72">
        <v>7</v>
      </c>
      <c r="H18" s="71"/>
      <c r="I18" s="80">
        <v>5</v>
      </c>
      <c r="J18" s="71"/>
      <c r="K18" s="80">
        <v>9</v>
      </c>
      <c r="L18" s="73"/>
      <c r="M18" s="72">
        <v>8</v>
      </c>
      <c r="N18" s="73"/>
      <c r="O18" s="93">
        <v>8</v>
      </c>
      <c r="P18" s="82">
        <v>10</v>
      </c>
      <c r="Q18" s="84">
        <f t="shared" si="1"/>
        <v>7.857142857142857</v>
      </c>
      <c r="R18" s="231">
        <f t="shared" si="2"/>
        <v>8</v>
      </c>
      <c r="S18" s="8">
        <v>6</v>
      </c>
      <c r="T18" s="36">
        <f t="shared" si="3"/>
        <v>7</v>
      </c>
      <c r="W18" s="3"/>
      <c r="X18" s="3"/>
    </row>
    <row r="19" spans="1:24" ht="12.75">
      <c r="A19" s="3">
        <f t="shared" si="0"/>
        <v>6.857142857142857</v>
      </c>
      <c r="B19" s="2">
        <v>17</v>
      </c>
      <c r="C19" s="37" t="s">
        <v>287</v>
      </c>
      <c r="D19" s="154" t="s">
        <v>348</v>
      </c>
      <c r="E19" s="268">
        <v>7</v>
      </c>
      <c r="F19" s="268"/>
      <c r="G19" s="72">
        <v>7</v>
      </c>
      <c r="H19" s="71"/>
      <c r="I19" s="80">
        <v>6</v>
      </c>
      <c r="J19" s="71"/>
      <c r="K19" s="80">
        <v>7</v>
      </c>
      <c r="L19" s="73"/>
      <c r="M19" s="72">
        <v>7</v>
      </c>
      <c r="N19" s="73"/>
      <c r="O19" s="93">
        <v>7</v>
      </c>
      <c r="P19" s="82">
        <v>7</v>
      </c>
      <c r="Q19" s="84">
        <f t="shared" si="1"/>
        <v>6.857142857142857</v>
      </c>
      <c r="R19" s="231">
        <f t="shared" si="2"/>
        <v>7</v>
      </c>
      <c r="S19" s="8">
        <v>7</v>
      </c>
      <c r="T19" s="36">
        <f t="shared" si="3"/>
        <v>7</v>
      </c>
      <c r="W19" s="3"/>
      <c r="X19" s="3"/>
    </row>
    <row r="20" spans="1:24" ht="12.75">
      <c r="A20" s="3">
        <f t="shared" si="0"/>
        <v>7</v>
      </c>
      <c r="B20" s="2">
        <v>18</v>
      </c>
      <c r="C20" s="2" t="s">
        <v>288</v>
      </c>
      <c r="D20" s="154" t="s">
        <v>351</v>
      </c>
      <c r="E20" s="268">
        <v>7</v>
      </c>
      <c r="F20" s="268"/>
      <c r="G20" s="72">
        <v>6</v>
      </c>
      <c r="H20" s="71"/>
      <c r="I20" s="80">
        <v>5</v>
      </c>
      <c r="J20" s="71"/>
      <c r="K20" s="80">
        <v>7</v>
      </c>
      <c r="L20" s="73"/>
      <c r="M20" s="72">
        <v>9</v>
      </c>
      <c r="N20" s="73"/>
      <c r="O20" s="93">
        <v>8</v>
      </c>
      <c r="P20" s="82">
        <v>7</v>
      </c>
      <c r="Q20" s="84">
        <f t="shared" si="1"/>
        <v>7</v>
      </c>
      <c r="R20" s="231">
        <f t="shared" si="2"/>
        <v>7</v>
      </c>
      <c r="S20" s="8">
        <v>7</v>
      </c>
      <c r="T20" s="36">
        <f t="shared" si="3"/>
        <v>7</v>
      </c>
      <c r="W20" s="3"/>
      <c r="X20" s="3"/>
    </row>
    <row r="21" spans="1:24" ht="12.75">
      <c r="A21" s="3">
        <f t="shared" si="0"/>
        <v>7.714285714285714</v>
      </c>
      <c r="B21" s="2">
        <v>19</v>
      </c>
      <c r="C21" s="37" t="s">
        <v>289</v>
      </c>
      <c r="D21" s="154" t="s">
        <v>352</v>
      </c>
      <c r="E21" s="268">
        <v>8</v>
      </c>
      <c r="F21" s="268"/>
      <c r="G21" s="72">
        <v>7</v>
      </c>
      <c r="H21" s="71"/>
      <c r="I21" s="224">
        <v>6</v>
      </c>
      <c r="J21" s="71"/>
      <c r="K21" s="80">
        <v>9</v>
      </c>
      <c r="L21" s="73"/>
      <c r="M21" s="72">
        <v>7</v>
      </c>
      <c r="N21" s="73"/>
      <c r="O21" s="93">
        <v>9</v>
      </c>
      <c r="P21" s="82">
        <v>8</v>
      </c>
      <c r="Q21" s="84">
        <f t="shared" si="1"/>
        <v>7.714285714285714</v>
      </c>
      <c r="R21" s="231">
        <f t="shared" si="2"/>
        <v>8</v>
      </c>
      <c r="S21" s="8">
        <v>6</v>
      </c>
      <c r="T21" s="36">
        <f t="shared" si="3"/>
        <v>7</v>
      </c>
      <c r="W21" s="3"/>
      <c r="X21" s="3"/>
    </row>
    <row r="22" spans="1:24" ht="12.75">
      <c r="A22" s="3">
        <f t="shared" si="0"/>
        <v>7.428571428571429</v>
      </c>
      <c r="B22" s="2">
        <v>20</v>
      </c>
      <c r="C22" s="37" t="s">
        <v>290</v>
      </c>
      <c r="D22" s="154" t="s">
        <v>353</v>
      </c>
      <c r="E22" s="268">
        <v>9</v>
      </c>
      <c r="F22" s="268"/>
      <c r="G22" s="246">
        <v>6</v>
      </c>
      <c r="H22" s="71"/>
      <c r="I22" s="224">
        <v>5</v>
      </c>
      <c r="J22" s="71"/>
      <c r="K22" s="80">
        <v>9</v>
      </c>
      <c r="L22" s="73"/>
      <c r="M22" s="72">
        <v>8</v>
      </c>
      <c r="N22" s="73"/>
      <c r="O22" s="93">
        <v>8</v>
      </c>
      <c r="P22" s="82">
        <v>7</v>
      </c>
      <c r="Q22" s="84">
        <f t="shared" si="1"/>
        <v>7.428571428571429</v>
      </c>
      <c r="R22" s="231">
        <v>8</v>
      </c>
      <c r="S22" s="8">
        <v>5</v>
      </c>
      <c r="T22" s="36">
        <f t="shared" si="3"/>
        <v>6.5</v>
      </c>
      <c r="W22" s="3"/>
      <c r="X22" s="3"/>
    </row>
    <row r="23" spans="1:24" ht="12.75">
      <c r="A23" s="3">
        <f t="shared" si="0"/>
        <v>7.571428571428571</v>
      </c>
      <c r="B23" s="2">
        <v>21</v>
      </c>
      <c r="C23" s="37" t="s">
        <v>291</v>
      </c>
      <c r="D23" s="154" t="s">
        <v>353</v>
      </c>
      <c r="E23" s="268">
        <v>8</v>
      </c>
      <c r="F23" s="268"/>
      <c r="G23" s="246">
        <v>6</v>
      </c>
      <c r="H23" s="71"/>
      <c r="I23" s="224">
        <v>5</v>
      </c>
      <c r="J23" s="71"/>
      <c r="K23" s="80">
        <v>9</v>
      </c>
      <c r="L23" s="73"/>
      <c r="M23" s="72">
        <v>8</v>
      </c>
      <c r="N23" s="73"/>
      <c r="O23" s="93">
        <v>8</v>
      </c>
      <c r="P23" s="82">
        <v>9</v>
      </c>
      <c r="Q23" s="84">
        <f t="shared" si="1"/>
        <v>7.571428571428571</v>
      </c>
      <c r="R23" s="231">
        <f t="shared" si="2"/>
        <v>8</v>
      </c>
      <c r="S23" s="8">
        <v>5</v>
      </c>
      <c r="T23" s="36">
        <f t="shared" si="3"/>
        <v>6.5</v>
      </c>
      <c r="W23" s="3"/>
      <c r="X23" s="3"/>
    </row>
    <row r="24" spans="1:24" ht="12.75">
      <c r="A24" s="3">
        <f t="shared" si="0"/>
        <v>7.428571428571429</v>
      </c>
      <c r="B24" s="2">
        <v>22</v>
      </c>
      <c r="C24" s="37" t="s">
        <v>292</v>
      </c>
      <c r="D24" s="154" t="s">
        <v>354</v>
      </c>
      <c r="E24" s="268">
        <v>9</v>
      </c>
      <c r="F24" s="268"/>
      <c r="G24" s="72">
        <v>8</v>
      </c>
      <c r="H24" s="71"/>
      <c r="I24" s="80">
        <v>4</v>
      </c>
      <c r="J24" s="71"/>
      <c r="K24" s="80">
        <v>6</v>
      </c>
      <c r="L24" s="73"/>
      <c r="M24" s="72">
        <v>8</v>
      </c>
      <c r="N24" s="73"/>
      <c r="O24" s="93">
        <v>7</v>
      </c>
      <c r="P24" s="82">
        <v>10</v>
      </c>
      <c r="Q24" s="84">
        <f t="shared" si="1"/>
        <v>7.428571428571429</v>
      </c>
      <c r="R24" s="231">
        <v>8</v>
      </c>
      <c r="S24" s="8">
        <v>9</v>
      </c>
      <c r="T24" s="36">
        <f t="shared" si="3"/>
        <v>8.5</v>
      </c>
      <c r="W24" s="3"/>
      <c r="X24" s="3"/>
    </row>
    <row r="25" spans="1:24" ht="12.75">
      <c r="A25" s="3">
        <f t="shared" si="0"/>
        <v>8.571428571428571</v>
      </c>
      <c r="B25" s="2">
        <v>23</v>
      </c>
      <c r="C25" s="37" t="s">
        <v>293</v>
      </c>
      <c r="D25" s="154" t="s">
        <v>355</v>
      </c>
      <c r="E25" s="268">
        <v>9</v>
      </c>
      <c r="F25" s="268"/>
      <c r="G25" s="246">
        <v>7</v>
      </c>
      <c r="H25" s="71"/>
      <c r="I25" s="80">
        <v>10</v>
      </c>
      <c r="J25" s="71"/>
      <c r="K25" s="224">
        <v>9</v>
      </c>
      <c r="L25" s="73"/>
      <c r="M25" s="72">
        <v>9</v>
      </c>
      <c r="N25" s="73"/>
      <c r="O25" s="93">
        <v>7</v>
      </c>
      <c r="P25" s="82">
        <v>9</v>
      </c>
      <c r="Q25" s="84">
        <f t="shared" si="1"/>
        <v>8.571428571428571</v>
      </c>
      <c r="R25" s="231">
        <f t="shared" si="2"/>
        <v>9</v>
      </c>
      <c r="S25" s="8">
        <v>9</v>
      </c>
      <c r="T25" s="36">
        <f t="shared" si="3"/>
        <v>9</v>
      </c>
      <c r="W25" s="3"/>
      <c r="X25" s="3"/>
    </row>
    <row r="26" spans="1:24" ht="12.75">
      <c r="A26" s="3">
        <f t="shared" si="0"/>
        <v>7.571428571428571</v>
      </c>
      <c r="B26" s="2">
        <v>24</v>
      </c>
      <c r="C26" s="37" t="s">
        <v>294</v>
      </c>
      <c r="D26" s="154" t="s">
        <v>356</v>
      </c>
      <c r="E26" s="268">
        <v>9</v>
      </c>
      <c r="F26" s="268"/>
      <c r="G26" s="72">
        <v>8</v>
      </c>
      <c r="H26" s="71"/>
      <c r="I26" s="80">
        <v>4</v>
      </c>
      <c r="J26" s="71"/>
      <c r="K26" s="80">
        <v>6</v>
      </c>
      <c r="L26" s="73"/>
      <c r="M26" s="72">
        <v>8</v>
      </c>
      <c r="N26" s="73"/>
      <c r="O26" s="93">
        <v>8</v>
      </c>
      <c r="P26" s="82">
        <v>10</v>
      </c>
      <c r="Q26" s="84">
        <f t="shared" si="1"/>
        <v>7.571428571428571</v>
      </c>
      <c r="R26" s="231">
        <f t="shared" si="2"/>
        <v>8</v>
      </c>
      <c r="S26" s="8">
        <v>8</v>
      </c>
      <c r="T26" s="36">
        <f t="shared" si="3"/>
        <v>8</v>
      </c>
      <c r="W26" s="3"/>
      <c r="X26" s="3"/>
    </row>
    <row r="27" spans="1:24" ht="12.75">
      <c r="A27" s="3">
        <f t="shared" si="0"/>
        <v>7.857142857142857</v>
      </c>
      <c r="B27" s="2">
        <v>25</v>
      </c>
      <c r="C27" s="2" t="s">
        <v>295</v>
      </c>
      <c r="D27" s="154" t="s">
        <v>357</v>
      </c>
      <c r="E27" s="268">
        <v>8</v>
      </c>
      <c r="F27" s="268"/>
      <c r="G27" s="72">
        <v>6</v>
      </c>
      <c r="H27" s="71"/>
      <c r="I27" s="80">
        <v>9</v>
      </c>
      <c r="J27" s="71"/>
      <c r="K27" s="80">
        <v>8</v>
      </c>
      <c r="L27" s="73"/>
      <c r="M27" s="72">
        <v>9</v>
      </c>
      <c r="N27" s="73"/>
      <c r="O27" s="93">
        <v>7</v>
      </c>
      <c r="P27" s="82">
        <v>8</v>
      </c>
      <c r="Q27" s="84">
        <f t="shared" si="1"/>
        <v>7.857142857142857</v>
      </c>
      <c r="R27" s="231">
        <f t="shared" si="2"/>
        <v>8</v>
      </c>
      <c r="S27" s="8">
        <v>8</v>
      </c>
      <c r="T27" s="36">
        <f t="shared" si="3"/>
        <v>8</v>
      </c>
      <c r="W27" s="3"/>
      <c r="X27" s="3"/>
    </row>
    <row r="28" spans="1:24" ht="12.75">
      <c r="A28" s="3">
        <f t="shared" si="0"/>
        <v>7.571428571428571</v>
      </c>
      <c r="B28" s="2">
        <v>26</v>
      </c>
      <c r="C28" s="2" t="s">
        <v>296</v>
      </c>
      <c r="D28" s="154" t="s">
        <v>358</v>
      </c>
      <c r="E28" s="268">
        <v>9</v>
      </c>
      <c r="F28" s="268"/>
      <c r="G28" s="72">
        <v>8</v>
      </c>
      <c r="H28" s="71"/>
      <c r="I28" s="80">
        <v>4</v>
      </c>
      <c r="J28" s="71"/>
      <c r="K28" s="80">
        <v>7</v>
      </c>
      <c r="L28" s="73"/>
      <c r="M28" s="72">
        <v>8</v>
      </c>
      <c r="N28" s="73"/>
      <c r="O28" s="93">
        <v>9</v>
      </c>
      <c r="P28" s="82">
        <v>8</v>
      </c>
      <c r="Q28" s="84">
        <f t="shared" si="1"/>
        <v>7.571428571428571</v>
      </c>
      <c r="R28" s="231">
        <f t="shared" si="2"/>
        <v>8</v>
      </c>
      <c r="S28" s="8">
        <v>7</v>
      </c>
      <c r="T28" s="36">
        <f t="shared" si="3"/>
        <v>7.5</v>
      </c>
      <c r="W28" s="3"/>
      <c r="X28" s="3"/>
    </row>
    <row r="29" spans="1:24" ht="12.75">
      <c r="A29" s="3">
        <f t="shared" si="0"/>
        <v>7.857142857142857</v>
      </c>
      <c r="B29" s="2">
        <v>27</v>
      </c>
      <c r="C29" s="2" t="s">
        <v>297</v>
      </c>
      <c r="D29" s="154" t="s">
        <v>357</v>
      </c>
      <c r="E29" s="268">
        <v>8</v>
      </c>
      <c r="F29" s="268"/>
      <c r="G29" s="72">
        <v>6</v>
      </c>
      <c r="H29" s="71"/>
      <c r="I29" s="80">
        <v>9</v>
      </c>
      <c r="J29" s="71"/>
      <c r="K29" s="80">
        <v>8</v>
      </c>
      <c r="L29" s="73"/>
      <c r="M29" s="72">
        <v>9</v>
      </c>
      <c r="N29" s="73"/>
      <c r="O29" s="93">
        <v>7</v>
      </c>
      <c r="P29" s="82">
        <v>8</v>
      </c>
      <c r="Q29" s="84">
        <f t="shared" si="1"/>
        <v>7.857142857142857</v>
      </c>
      <c r="R29" s="231">
        <f t="shared" si="2"/>
        <v>8</v>
      </c>
      <c r="S29" s="8">
        <v>8</v>
      </c>
      <c r="T29" s="36">
        <f t="shared" si="3"/>
        <v>8</v>
      </c>
      <c r="W29" s="3"/>
      <c r="X29" s="3"/>
    </row>
    <row r="30" spans="1:20" ht="12.75">
      <c r="A30" s="3">
        <f>Q30</f>
        <v>7.857142857142857</v>
      </c>
      <c r="B30" s="2">
        <v>28</v>
      </c>
      <c r="C30" s="2" t="s">
        <v>298</v>
      </c>
      <c r="D30" s="271" t="s">
        <v>115</v>
      </c>
      <c r="E30" s="268">
        <v>9</v>
      </c>
      <c r="F30" s="268"/>
      <c r="G30" s="72">
        <v>8</v>
      </c>
      <c r="H30" s="73"/>
      <c r="I30" s="72">
        <v>6</v>
      </c>
      <c r="J30" s="73"/>
      <c r="K30" s="80">
        <v>9</v>
      </c>
      <c r="L30" s="73"/>
      <c r="M30" s="72">
        <v>7</v>
      </c>
      <c r="N30" s="73"/>
      <c r="O30" s="126">
        <v>8</v>
      </c>
      <c r="P30" s="254">
        <v>8</v>
      </c>
      <c r="Q30" s="84">
        <f t="shared" si="1"/>
        <v>7.857142857142857</v>
      </c>
      <c r="R30" s="231">
        <f t="shared" si="2"/>
        <v>8</v>
      </c>
      <c r="S30" s="8">
        <v>8</v>
      </c>
      <c r="T30" s="36">
        <f t="shared" si="3"/>
        <v>8</v>
      </c>
    </row>
    <row r="31" spans="2:27" s="5" customFormat="1" ht="13.5" thickBot="1">
      <c r="B31" s="6"/>
      <c r="C31" s="403" t="s">
        <v>0</v>
      </c>
      <c r="D31" s="404"/>
      <c r="E31" s="75">
        <f>AVERAGE(E3:E30)</f>
        <v>8.464285714285714</v>
      </c>
      <c r="F31" s="75"/>
      <c r="G31" s="75">
        <f>AVERAGE(G3:G30)</f>
        <v>7.535714285714286</v>
      </c>
      <c r="H31" s="75"/>
      <c r="I31" s="75">
        <f>AVERAGE(I3:I30)</f>
        <v>6.214285714285714</v>
      </c>
      <c r="J31" s="75"/>
      <c r="K31" s="75">
        <f>AVERAGE(K3:K30)</f>
        <v>7.5</v>
      </c>
      <c r="L31" s="75"/>
      <c r="M31" s="75">
        <f>AVERAGE(M3:M30)</f>
        <v>8.321428571428571</v>
      </c>
      <c r="N31" s="75"/>
      <c r="O31" s="92">
        <f aca="true" t="shared" si="4" ref="O31:T31">AVERAGE(O3:O30)</f>
        <v>8.178571428571429</v>
      </c>
      <c r="P31" s="192">
        <f t="shared" si="4"/>
        <v>8.571428571428571</v>
      </c>
      <c r="Q31" s="66">
        <f t="shared" si="4"/>
        <v>7.770408163265308</v>
      </c>
      <c r="R31" s="92">
        <f t="shared" si="4"/>
        <v>8.071428571428571</v>
      </c>
      <c r="S31" s="34">
        <f t="shared" si="4"/>
        <v>7.821428571428571</v>
      </c>
      <c r="T31" s="34">
        <f t="shared" si="4"/>
        <v>7.946428571428571</v>
      </c>
      <c r="Y31"/>
      <c r="Z31"/>
      <c r="AA31"/>
    </row>
    <row r="32" spans="2:20" s="5" customFormat="1" ht="13.5" thickBot="1">
      <c r="B32" s="6"/>
      <c r="C32" s="7"/>
      <c r="D32" s="64"/>
      <c r="E32" s="265" t="s">
        <v>63</v>
      </c>
      <c r="F32" s="405" t="s">
        <v>58</v>
      </c>
      <c r="G32" s="406"/>
      <c r="H32" s="400" t="s">
        <v>59</v>
      </c>
      <c r="I32" s="401"/>
      <c r="J32" s="400" t="s">
        <v>60</v>
      </c>
      <c r="K32" s="401"/>
      <c r="L32" s="400" t="s">
        <v>98</v>
      </c>
      <c r="M32" s="401"/>
      <c r="N32" s="400" t="s">
        <v>65</v>
      </c>
      <c r="O32" s="407"/>
      <c r="P32" s="171" t="s">
        <v>99</v>
      </c>
      <c r="Q32" s="78"/>
      <c r="R32" s="8"/>
      <c r="S32" s="10"/>
      <c r="T32" s="10"/>
    </row>
    <row r="33" spans="2:18" ht="13.5" thickBot="1">
      <c r="B33" s="399" t="s">
        <v>36</v>
      </c>
      <c r="C33" s="399"/>
      <c r="D33" s="396"/>
      <c r="E33" s="260"/>
      <c r="F33" s="392" t="s">
        <v>143</v>
      </c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226">
        <f>R33/B30</f>
        <v>1</v>
      </c>
      <c r="R33" s="36">
        <f>COUNTIF(R3:R30,"&gt;3")</f>
        <v>28</v>
      </c>
    </row>
    <row r="34" spans="2:18" ht="12.75">
      <c r="B34" s="396" t="s">
        <v>47</v>
      </c>
      <c r="C34" s="397"/>
      <c r="D34" s="398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227"/>
      <c r="Q34" s="61">
        <f>R34/B30</f>
        <v>0.9642857142857143</v>
      </c>
      <c r="R34" s="8">
        <f>COUNTIF(R3:R30,"&gt;6")</f>
        <v>27</v>
      </c>
    </row>
    <row r="36" ht="12.75">
      <c r="C36" t="s">
        <v>299</v>
      </c>
    </row>
  </sheetData>
  <sheetProtection/>
  <mergeCells count="10">
    <mergeCell ref="B34:D34"/>
    <mergeCell ref="B33:D33"/>
    <mergeCell ref="L32:M32"/>
    <mergeCell ref="C1:K1"/>
    <mergeCell ref="C31:D31"/>
    <mergeCell ref="H32:I32"/>
    <mergeCell ref="J32:K32"/>
    <mergeCell ref="F32:G32"/>
    <mergeCell ref="F33:P33"/>
    <mergeCell ref="N32:O32"/>
  </mergeCells>
  <conditionalFormatting sqref="R3:T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Q3:Q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3"/>
  <sheetViews>
    <sheetView zoomScale="95" zoomScaleNormal="95" zoomScalePageLayoutView="0" workbookViewId="0" topLeftCell="B1">
      <selection activeCell="M5" sqref="M5"/>
    </sheetView>
  </sheetViews>
  <sheetFormatPr defaultColWidth="9.00390625" defaultRowHeight="12.75"/>
  <cols>
    <col min="1" max="1" width="9.875" style="0" hidden="1" customWidth="1"/>
    <col min="2" max="2" width="4.375" style="0" customWidth="1"/>
    <col min="3" max="3" width="24.625" style="0" customWidth="1"/>
    <col min="4" max="4" width="8.875" style="0" customWidth="1"/>
    <col min="5" max="6" width="6.00390625" style="0" customWidth="1"/>
    <col min="7" max="7" width="3.125" style="0" customWidth="1"/>
    <col min="8" max="8" width="5.625" style="0" customWidth="1"/>
    <col min="9" max="10" width="5.875" style="0" bestFit="1" customWidth="1"/>
    <col min="11" max="11" width="5.25390625" style="0" customWidth="1"/>
    <col min="12" max="13" width="5.75390625" style="0" customWidth="1"/>
    <col min="14" max="14" width="6.25390625" style="0" customWidth="1"/>
    <col min="15" max="20" width="5.75390625" style="0" customWidth="1"/>
    <col min="21" max="21" width="9.25390625" style="3" bestFit="1" customWidth="1"/>
    <col min="22" max="22" width="9.25390625" style="10" bestFit="1" customWidth="1"/>
    <col min="24" max="25" width="9.25390625" style="0" bestFit="1" customWidth="1"/>
  </cols>
  <sheetData>
    <row r="1" spans="3:34" ht="13.5" thickBot="1">
      <c r="C1" s="402" t="s">
        <v>191</v>
      </c>
      <c r="D1" s="402"/>
      <c r="E1" s="402"/>
      <c r="F1" s="402"/>
      <c r="G1" s="387"/>
      <c r="H1" s="387"/>
      <c r="I1" s="402"/>
      <c r="J1" s="402"/>
      <c r="K1" s="52"/>
      <c r="L1" s="52"/>
      <c r="M1" s="33"/>
      <c r="N1" s="33"/>
      <c r="O1" s="33"/>
      <c r="P1" s="33"/>
      <c r="Q1" s="33"/>
      <c r="R1" s="33"/>
      <c r="S1" s="33"/>
      <c r="T1" s="33"/>
      <c r="U1" s="52"/>
      <c r="V1" s="52"/>
      <c r="W1" s="33"/>
      <c r="X1" s="33"/>
      <c r="Y1" s="33"/>
      <c r="Z1" s="33"/>
      <c r="AA1" s="33"/>
      <c r="AB1" s="33"/>
      <c r="AC1" s="53"/>
      <c r="AD1" s="54"/>
      <c r="AG1" s="14"/>
      <c r="AH1" s="15"/>
    </row>
    <row r="2" spans="2:30" ht="16.5" customHeight="1" thickBot="1">
      <c r="B2" s="55" t="s">
        <v>68</v>
      </c>
      <c r="C2" s="56" t="s">
        <v>26</v>
      </c>
      <c r="D2" s="57" t="s">
        <v>69</v>
      </c>
      <c r="E2" s="195">
        <v>43486</v>
      </c>
      <c r="F2" s="198">
        <v>43489</v>
      </c>
      <c r="G2" s="67"/>
      <c r="H2" s="68">
        <v>43493</v>
      </c>
      <c r="I2" s="94">
        <v>43500</v>
      </c>
      <c r="J2" s="68">
        <v>43504</v>
      </c>
      <c r="K2" s="67">
        <v>43517</v>
      </c>
      <c r="L2" s="101">
        <v>43518</v>
      </c>
      <c r="M2" s="76">
        <v>43511</v>
      </c>
      <c r="N2" s="103">
        <v>43543</v>
      </c>
      <c r="O2" s="195">
        <v>43552</v>
      </c>
      <c r="P2" s="217">
        <v>43556</v>
      </c>
      <c r="Q2" s="67">
        <v>43558</v>
      </c>
      <c r="R2" s="106">
        <v>43643</v>
      </c>
      <c r="S2" s="67">
        <v>43644</v>
      </c>
      <c r="T2" s="106">
        <v>43647</v>
      </c>
      <c r="U2" s="58" t="s">
        <v>24</v>
      </c>
      <c r="V2" s="59" t="s">
        <v>78</v>
      </c>
      <c r="W2" s="33"/>
      <c r="X2" s="33"/>
      <c r="Y2" s="33"/>
      <c r="Z2" s="33"/>
      <c r="AA2" s="33"/>
      <c r="AB2" s="33"/>
      <c r="AC2" s="33"/>
      <c r="AD2" s="33"/>
    </row>
    <row r="3" spans="1:25" ht="12.75">
      <c r="A3" s="3">
        <f aca="true" t="shared" si="0" ref="A3:A15">U3</f>
        <v>5.5</v>
      </c>
      <c r="B3" s="37">
        <v>1</v>
      </c>
      <c r="C3" s="112" t="s">
        <v>147</v>
      </c>
      <c r="D3" s="154" t="s">
        <v>94</v>
      </c>
      <c r="E3" s="116">
        <v>1</v>
      </c>
      <c r="F3" s="199">
        <v>7</v>
      </c>
      <c r="G3" s="74">
        <v>1</v>
      </c>
      <c r="H3" s="79">
        <v>7</v>
      </c>
      <c r="I3" s="95" t="s">
        <v>268</v>
      </c>
      <c r="J3" s="70">
        <v>5</v>
      </c>
      <c r="K3" s="74"/>
      <c r="L3" s="102">
        <v>7</v>
      </c>
      <c r="M3" s="270">
        <v>6</v>
      </c>
      <c r="N3" s="121">
        <v>7</v>
      </c>
      <c r="O3" s="118"/>
      <c r="P3" s="232">
        <v>5</v>
      </c>
      <c r="Q3" s="118"/>
      <c r="R3" s="232">
        <v>7</v>
      </c>
      <c r="S3" s="118">
        <v>6</v>
      </c>
      <c r="T3" s="117">
        <v>7</v>
      </c>
      <c r="U3" s="77">
        <f aca="true" t="shared" si="1" ref="U3:U17">AVERAGE(E3:T3)</f>
        <v>5.5</v>
      </c>
      <c r="V3" s="36">
        <f aca="true" t="shared" si="2" ref="V3:V17">ROUND(U3,0)</f>
        <v>6</v>
      </c>
      <c r="W3" s="1" t="s">
        <v>30</v>
      </c>
      <c r="X3" s="1">
        <f>COUNTIF(V3:V17,"&gt;8")</f>
        <v>3</v>
      </c>
      <c r="Y3" s="43">
        <f>X3/$B$72</f>
        <v>0.1</v>
      </c>
    </row>
    <row r="4" spans="1:25" ht="12.75">
      <c r="A4" s="3">
        <f t="shared" si="0"/>
        <v>7.5</v>
      </c>
      <c r="B4" s="2">
        <v>2</v>
      </c>
      <c r="C4" s="2" t="s">
        <v>148</v>
      </c>
      <c r="D4" s="120" t="s">
        <v>97</v>
      </c>
      <c r="E4" s="71"/>
      <c r="F4" s="126">
        <v>9</v>
      </c>
      <c r="G4" s="73"/>
      <c r="H4" s="72">
        <v>9</v>
      </c>
      <c r="I4" s="97"/>
      <c r="J4" s="72">
        <v>7</v>
      </c>
      <c r="K4" s="73"/>
      <c r="L4" s="126">
        <v>7</v>
      </c>
      <c r="M4" s="254">
        <v>7</v>
      </c>
      <c r="N4" s="89">
        <v>5</v>
      </c>
      <c r="O4" s="73"/>
      <c r="P4" s="126">
        <v>7</v>
      </c>
      <c r="Q4" s="73"/>
      <c r="R4" s="126">
        <v>8</v>
      </c>
      <c r="S4" s="73">
        <v>8</v>
      </c>
      <c r="T4" s="72">
        <v>8</v>
      </c>
      <c r="U4" s="77">
        <f t="shared" si="1"/>
        <v>7.5</v>
      </c>
      <c r="V4" s="36">
        <f t="shared" si="2"/>
        <v>8</v>
      </c>
      <c r="W4" s="1" t="s">
        <v>31</v>
      </c>
      <c r="X4" s="44">
        <f>COUNTIF(V3:V17,7)+COUNTIF(V3:V17,8)</f>
        <v>6</v>
      </c>
      <c r="Y4" s="43">
        <f>X4/$B$72</f>
        <v>0.2</v>
      </c>
    </row>
    <row r="5" spans="1:25" ht="12.75">
      <c r="A5" s="3">
        <f t="shared" si="0"/>
        <v>7</v>
      </c>
      <c r="B5" s="2">
        <v>3</v>
      </c>
      <c r="C5" s="2" t="s">
        <v>149</v>
      </c>
      <c r="D5" s="120" t="s">
        <v>100</v>
      </c>
      <c r="E5" s="71"/>
      <c r="F5" s="126">
        <v>8</v>
      </c>
      <c r="G5" s="73"/>
      <c r="H5" s="72">
        <v>7</v>
      </c>
      <c r="I5" s="97"/>
      <c r="J5" s="72">
        <v>5</v>
      </c>
      <c r="K5" s="73"/>
      <c r="L5" s="325">
        <v>7</v>
      </c>
      <c r="M5" s="368">
        <v>7</v>
      </c>
      <c r="N5" s="89">
        <v>6</v>
      </c>
      <c r="O5" s="73"/>
      <c r="P5" s="126">
        <v>6</v>
      </c>
      <c r="Q5" s="73"/>
      <c r="R5" s="126">
        <v>8</v>
      </c>
      <c r="S5" s="73">
        <v>9</v>
      </c>
      <c r="T5" s="72">
        <v>7</v>
      </c>
      <c r="U5" s="77">
        <f t="shared" si="1"/>
        <v>7</v>
      </c>
      <c r="V5" s="36">
        <f t="shared" si="2"/>
        <v>7</v>
      </c>
      <c r="W5" s="1" t="s">
        <v>32</v>
      </c>
      <c r="X5" s="44">
        <f>COUNTIF(V3:V17,4)+COUNTIF(V3:V17,5)+COUNTIF(V3:V17,6)</f>
        <v>6</v>
      </c>
      <c r="Y5" s="43">
        <f>X5/$B$72</f>
        <v>0.2</v>
      </c>
    </row>
    <row r="6" spans="1:25" ht="12.75">
      <c r="A6" s="3">
        <f t="shared" si="0"/>
        <v>8.9</v>
      </c>
      <c r="B6" s="2">
        <v>4</v>
      </c>
      <c r="C6" s="2" t="s">
        <v>150</v>
      </c>
      <c r="D6" s="120" t="s">
        <v>115</v>
      </c>
      <c r="E6" s="73"/>
      <c r="F6" s="126">
        <v>9</v>
      </c>
      <c r="G6" s="73"/>
      <c r="H6" s="72">
        <v>9</v>
      </c>
      <c r="I6" s="97"/>
      <c r="J6" s="72">
        <v>9</v>
      </c>
      <c r="K6" s="73"/>
      <c r="L6" s="126">
        <v>7</v>
      </c>
      <c r="M6" s="254">
        <v>9</v>
      </c>
      <c r="N6" s="89">
        <v>10</v>
      </c>
      <c r="O6" s="73"/>
      <c r="P6" s="126">
        <v>9</v>
      </c>
      <c r="Q6" s="73"/>
      <c r="R6" s="126">
        <v>9</v>
      </c>
      <c r="S6" s="73">
        <v>9</v>
      </c>
      <c r="T6" s="72">
        <v>9</v>
      </c>
      <c r="U6" s="77">
        <f t="shared" si="1"/>
        <v>8.9</v>
      </c>
      <c r="V6" s="36">
        <f t="shared" si="2"/>
        <v>9</v>
      </c>
      <c r="W6" s="1" t="s">
        <v>33</v>
      </c>
      <c r="X6" s="1">
        <f>COUNTIF(V3:V17,"&lt;4")</f>
        <v>0</v>
      </c>
      <c r="Y6" s="43">
        <f>X6/$B$72</f>
        <v>0</v>
      </c>
    </row>
    <row r="7" spans="1:25" ht="12.75">
      <c r="A7" s="3">
        <f t="shared" si="0"/>
        <v>5.5</v>
      </c>
      <c r="B7" s="2">
        <v>5</v>
      </c>
      <c r="C7" s="2" t="s">
        <v>151</v>
      </c>
      <c r="D7" s="120" t="s">
        <v>95</v>
      </c>
      <c r="E7" s="73"/>
      <c r="F7" s="126">
        <v>5</v>
      </c>
      <c r="G7" s="73"/>
      <c r="H7" s="72">
        <v>5</v>
      </c>
      <c r="I7" s="97"/>
      <c r="J7" s="80">
        <v>5</v>
      </c>
      <c r="K7" s="73"/>
      <c r="L7" s="325">
        <v>4</v>
      </c>
      <c r="M7" s="368">
        <v>5</v>
      </c>
      <c r="N7" s="89">
        <v>4</v>
      </c>
      <c r="O7" s="73" t="s">
        <v>268</v>
      </c>
      <c r="P7" s="126">
        <v>6</v>
      </c>
      <c r="Q7" s="73"/>
      <c r="R7" s="126">
        <v>7</v>
      </c>
      <c r="S7" s="73">
        <v>6</v>
      </c>
      <c r="T7" s="72">
        <v>8</v>
      </c>
      <c r="U7" s="77">
        <f t="shared" si="1"/>
        <v>5.5</v>
      </c>
      <c r="V7" s="36">
        <f t="shared" si="2"/>
        <v>6</v>
      </c>
      <c r="W7" s="45" t="s">
        <v>34</v>
      </c>
      <c r="X7" s="1">
        <f>B17-SUM(X3:X6)</f>
        <v>0</v>
      </c>
      <c r="Y7" s="43">
        <f>X7/$B$72</f>
        <v>0</v>
      </c>
    </row>
    <row r="8" spans="1:22" ht="12.75">
      <c r="A8" s="3">
        <f t="shared" si="0"/>
        <v>8.5</v>
      </c>
      <c r="B8" s="2">
        <v>6</v>
      </c>
      <c r="C8" s="2" t="s">
        <v>152</v>
      </c>
      <c r="D8" s="120" t="s">
        <v>116</v>
      </c>
      <c r="E8" s="73"/>
      <c r="F8" s="126">
        <v>10</v>
      </c>
      <c r="G8" s="73"/>
      <c r="H8" s="72">
        <v>9</v>
      </c>
      <c r="I8" s="97"/>
      <c r="J8" s="72">
        <v>10</v>
      </c>
      <c r="K8" s="73"/>
      <c r="L8" s="126">
        <v>9</v>
      </c>
      <c r="M8" s="254">
        <v>7</v>
      </c>
      <c r="N8" s="89">
        <v>10</v>
      </c>
      <c r="O8" s="73"/>
      <c r="P8" s="126">
        <v>7</v>
      </c>
      <c r="Q8" s="73"/>
      <c r="R8" s="126">
        <v>6</v>
      </c>
      <c r="S8" s="73">
        <v>8</v>
      </c>
      <c r="T8" s="72">
        <v>9</v>
      </c>
      <c r="U8" s="77">
        <f t="shared" si="1"/>
        <v>8.5</v>
      </c>
      <c r="V8" s="8">
        <f t="shared" si="2"/>
        <v>9</v>
      </c>
    </row>
    <row r="9" spans="1:22" ht="12.75">
      <c r="A9" s="3">
        <f t="shared" si="0"/>
        <v>4.75</v>
      </c>
      <c r="B9" s="2">
        <v>7</v>
      </c>
      <c r="C9" s="2" t="s">
        <v>153</v>
      </c>
      <c r="D9" s="120" t="s">
        <v>96</v>
      </c>
      <c r="E9" s="73"/>
      <c r="F9" s="126">
        <v>6</v>
      </c>
      <c r="G9" s="73">
        <v>1</v>
      </c>
      <c r="H9" s="80">
        <v>6</v>
      </c>
      <c r="I9" s="97">
        <v>1</v>
      </c>
      <c r="J9" s="80">
        <v>7</v>
      </c>
      <c r="K9" s="73"/>
      <c r="L9" s="126">
        <v>6</v>
      </c>
      <c r="M9" s="254">
        <v>7</v>
      </c>
      <c r="N9" s="90">
        <v>5</v>
      </c>
      <c r="O9" s="73"/>
      <c r="P9" s="126">
        <v>5</v>
      </c>
      <c r="Q9" s="73"/>
      <c r="R9" s="126">
        <v>4</v>
      </c>
      <c r="S9" s="73">
        <v>4</v>
      </c>
      <c r="T9" s="72">
        <v>5</v>
      </c>
      <c r="U9" s="77">
        <f t="shared" si="1"/>
        <v>4.75</v>
      </c>
      <c r="V9" s="8">
        <f t="shared" si="2"/>
        <v>5</v>
      </c>
    </row>
    <row r="10" spans="1:22" ht="12.75">
      <c r="A10" s="3">
        <f t="shared" si="0"/>
        <v>7.5</v>
      </c>
      <c r="B10" s="2">
        <v>8</v>
      </c>
      <c r="C10" s="2" t="s">
        <v>154</v>
      </c>
      <c r="D10" s="120" t="s">
        <v>97</v>
      </c>
      <c r="E10" s="71"/>
      <c r="F10" s="126">
        <v>9</v>
      </c>
      <c r="G10" s="73"/>
      <c r="H10" s="72">
        <v>9</v>
      </c>
      <c r="I10" s="97" t="s">
        <v>268</v>
      </c>
      <c r="J10" s="72">
        <v>7</v>
      </c>
      <c r="K10" s="73"/>
      <c r="L10" s="126">
        <v>7</v>
      </c>
      <c r="M10" s="254">
        <v>7</v>
      </c>
      <c r="N10" s="89">
        <v>5</v>
      </c>
      <c r="O10" s="73"/>
      <c r="P10" s="126">
        <v>7</v>
      </c>
      <c r="Q10" s="73"/>
      <c r="R10" s="126">
        <v>8</v>
      </c>
      <c r="S10" s="73">
        <v>8</v>
      </c>
      <c r="T10" s="72">
        <v>8</v>
      </c>
      <c r="U10" s="77">
        <f t="shared" si="1"/>
        <v>7.5</v>
      </c>
      <c r="V10" s="8">
        <f t="shared" si="2"/>
        <v>8</v>
      </c>
    </row>
    <row r="11" spans="1:22" ht="12.75">
      <c r="A11" s="3">
        <f t="shared" si="0"/>
        <v>6.7</v>
      </c>
      <c r="B11" s="2">
        <v>9</v>
      </c>
      <c r="C11" s="2" t="s">
        <v>155</v>
      </c>
      <c r="D11" s="120" t="s">
        <v>106</v>
      </c>
      <c r="E11" s="71"/>
      <c r="F11" s="126">
        <v>9</v>
      </c>
      <c r="G11" s="73"/>
      <c r="H11" s="72">
        <v>8</v>
      </c>
      <c r="I11" s="97"/>
      <c r="J11" s="72">
        <v>7</v>
      </c>
      <c r="K11" s="73"/>
      <c r="L11" s="325">
        <v>6</v>
      </c>
      <c r="M11" s="368">
        <v>5</v>
      </c>
      <c r="N11" s="89">
        <v>6</v>
      </c>
      <c r="O11" s="73"/>
      <c r="P11" s="126">
        <v>6</v>
      </c>
      <c r="Q11" s="73"/>
      <c r="R11" s="126">
        <v>6</v>
      </c>
      <c r="S11" s="73">
        <v>7</v>
      </c>
      <c r="T11" s="72">
        <v>7</v>
      </c>
      <c r="U11" s="77">
        <f t="shared" si="1"/>
        <v>6.7</v>
      </c>
      <c r="V11" s="8">
        <f t="shared" si="2"/>
        <v>7</v>
      </c>
    </row>
    <row r="12" spans="1:22" ht="12.75">
      <c r="A12" s="3">
        <f t="shared" si="0"/>
        <v>5.5</v>
      </c>
      <c r="B12" s="2">
        <v>10</v>
      </c>
      <c r="C12" s="2" t="s">
        <v>156</v>
      </c>
      <c r="D12" s="120" t="s">
        <v>95</v>
      </c>
      <c r="E12" s="69"/>
      <c r="F12" s="91">
        <v>5</v>
      </c>
      <c r="G12" s="71"/>
      <c r="H12" s="72">
        <v>5</v>
      </c>
      <c r="I12" s="95"/>
      <c r="J12" s="70">
        <v>5</v>
      </c>
      <c r="K12" s="74" t="s">
        <v>268</v>
      </c>
      <c r="L12" s="328">
        <v>4</v>
      </c>
      <c r="M12" s="368">
        <v>5</v>
      </c>
      <c r="N12" s="87">
        <v>4</v>
      </c>
      <c r="O12" s="73"/>
      <c r="P12" s="126">
        <v>6</v>
      </c>
      <c r="Q12" s="73"/>
      <c r="R12" s="126">
        <v>7</v>
      </c>
      <c r="S12" s="73">
        <v>6</v>
      </c>
      <c r="T12" s="72">
        <v>8</v>
      </c>
      <c r="U12" s="77">
        <f t="shared" si="1"/>
        <v>5.5</v>
      </c>
      <c r="V12" s="8">
        <f t="shared" si="2"/>
        <v>6</v>
      </c>
    </row>
    <row r="13" spans="1:27" ht="12.75">
      <c r="A13" s="3">
        <f t="shared" si="0"/>
        <v>5.6</v>
      </c>
      <c r="B13" s="2">
        <v>11</v>
      </c>
      <c r="C13" s="2" t="s">
        <v>157</v>
      </c>
      <c r="D13" s="120" t="s">
        <v>104</v>
      </c>
      <c r="E13" s="73"/>
      <c r="F13" s="93">
        <v>4</v>
      </c>
      <c r="G13" s="71"/>
      <c r="H13" s="72">
        <v>9</v>
      </c>
      <c r="I13" s="98"/>
      <c r="J13" s="72">
        <v>4</v>
      </c>
      <c r="K13" s="73"/>
      <c r="L13" s="126">
        <v>4</v>
      </c>
      <c r="M13" s="254">
        <v>7</v>
      </c>
      <c r="N13" s="89">
        <v>5</v>
      </c>
      <c r="O13" s="73"/>
      <c r="P13" s="126">
        <v>5</v>
      </c>
      <c r="Q13" s="73"/>
      <c r="R13" s="325">
        <v>6</v>
      </c>
      <c r="S13" s="317">
        <v>6</v>
      </c>
      <c r="T13" s="72">
        <v>6</v>
      </c>
      <c r="U13" s="77">
        <f t="shared" si="1"/>
        <v>5.6</v>
      </c>
      <c r="V13" s="8">
        <f t="shared" si="2"/>
        <v>6</v>
      </c>
      <c r="Y13" s="3"/>
      <c r="Z13" s="3"/>
      <c r="AA13" s="3"/>
    </row>
    <row r="14" spans="1:26" ht="12.75">
      <c r="A14" s="3">
        <f t="shared" si="0"/>
        <v>5.818181818181818</v>
      </c>
      <c r="B14" s="2">
        <v>12</v>
      </c>
      <c r="C14" s="2" t="s">
        <v>158</v>
      </c>
      <c r="D14" s="120" t="s">
        <v>103</v>
      </c>
      <c r="E14" s="73"/>
      <c r="F14" s="126">
        <v>6</v>
      </c>
      <c r="G14" s="73">
        <v>1</v>
      </c>
      <c r="H14" s="80">
        <v>6</v>
      </c>
      <c r="I14" s="97"/>
      <c r="J14" s="80">
        <v>7</v>
      </c>
      <c r="K14" s="73"/>
      <c r="L14" s="93">
        <v>7</v>
      </c>
      <c r="M14" s="254">
        <v>7</v>
      </c>
      <c r="N14" s="89">
        <v>5</v>
      </c>
      <c r="O14" s="73"/>
      <c r="P14" s="126">
        <v>6</v>
      </c>
      <c r="Q14" s="73"/>
      <c r="R14" s="126">
        <v>6</v>
      </c>
      <c r="S14" s="73">
        <v>7</v>
      </c>
      <c r="T14" s="72">
        <v>6</v>
      </c>
      <c r="U14" s="77">
        <f t="shared" si="1"/>
        <v>5.818181818181818</v>
      </c>
      <c r="V14" s="8">
        <f t="shared" si="2"/>
        <v>6</v>
      </c>
      <c r="Y14" s="3"/>
      <c r="Z14" s="3"/>
    </row>
    <row r="15" spans="1:26" ht="12.75">
      <c r="A15" s="3">
        <f t="shared" si="0"/>
        <v>7.5</v>
      </c>
      <c r="B15" s="2">
        <v>13</v>
      </c>
      <c r="C15" s="2" t="s">
        <v>159</v>
      </c>
      <c r="D15" s="120" t="s">
        <v>105</v>
      </c>
      <c r="E15" s="73"/>
      <c r="F15" s="126">
        <v>9</v>
      </c>
      <c r="G15" s="73"/>
      <c r="H15" s="72">
        <v>9</v>
      </c>
      <c r="I15" s="97"/>
      <c r="J15" s="72">
        <v>9</v>
      </c>
      <c r="K15" s="73"/>
      <c r="L15" s="126">
        <v>6</v>
      </c>
      <c r="M15" s="254">
        <v>7</v>
      </c>
      <c r="N15" s="89">
        <v>8</v>
      </c>
      <c r="O15" s="73"/>
      <c r="P15" s="126">
        <v>6</v>
      </c>
      <c r="Q15" s="73"/>
      <c r="R15" s="126">
        <v>6</v>
      </c>
      <c r="S15" s="73">
        <v>7</v>
      </c>
      <c r="T15" s="72">
        <v>8</v>
      </c>
      <c r="U15" s="77">
        <f t="shared" si="1"/>
        <v>7.5</v>
      </c>
      <c r="V15" s="8">
        <f t="shared" si="2"/>
        <v>8</v>
      </c>
      <c r="Y15" s="3"/>
      <c r="Z15" s="3"/>
    </row>
    <row r="16" spans="1:26" ht="12.75">
      <c r="A16" s="3">
        <f>U16</f>
        <v>8.5</v>
      </c>
      <c r="B16" s="37">
        <v>14</v>
      </c>
      <c r="C16" s="2" t="s">
        <v>160</v>
      </c>
      <c r="D16" s="170" t="s">
        <v>116</v>
      </c>
      <c r="E16" s="73"/>
      <c r="F16" s="126">
        <v>10</v>
      </c>
      <c r="G16" s="73"/>
      <c r="H16" s="72">
        <v>9</v>
      </c>
      <c r="I16" s="95"/>
      <c r="J16" s="70">
        <v>10</v>
      </c>
      <c r="K16" s="74"/>
      <c r="L16" s="102">
        <v>9</v>
      </c>
      <c r="M16" s="82">
        <v>7</v>
      </c>
      <c r="N16" s="89">
        <v>10</v>
      </c>
      <c r="O16" s="73"/>
      <c r="P16" s="126">
        <v>7</v>
      </c>
      <c r="Q16" s="73"/>
      <c r="R16" s="126">
        <v>6</v>
      </c>
      <c r="S16" s="73">
        <v>8</v>
      </c>
      <c r="T16" s="72">
        <v>9</v>
      </c>
      <c r="U16" s="77">
        <f t="shared" si="1"/>
        <v>8.5</v>
      </c>
      <c r="V16" s="8">
        <f t="shared" si="2"/>
        <v>9</v>
      </c>
      <c r="Y16" s="3"/>
      <c r="Z16" s="3"/>
    </row>
    <row r="17" spans="1:26" ht="13.5" thickBot="1">
      <c r="A17" s="3">
        <f>U17</f>
        <v>6.9</v>
      </c>
      <c r="B17" s="2">
        <v>15</v>
      </c>
      <c r="C17" s="114" t="s">
        <v>161</v>
      </c>
      <c r="D17" s="155" t="s">
        <v>102</v>
      </c>
      <c r="E17" s="73"/>
      <c r="F17" s="126">
        <v>9</v>
      </c>
      <c r="G17" s="73"/>
      <c r="H17" s="72">
        <v>8</v>
      </c>
      <c r="I17" s="210"/>
      <c r="J17" s="208">
        <v>6</v>
      </c>
      <c r="K17" s="157"/>
      <c r="L17" s="369">
        <v>6</v>
      </c>
      <c r="M17" s="249">
        <v>5</v>
      </c>
      <c r="N17" s="90">
        <v>7</v>
      </c>
      <c r="O17" s="73" t="s">
        <v>268</v>
      </c>
      <c r="P17" s="126">
        <v>6</v>
      </c>
      <c r="Q17" s="73"/>
      <c r="R17" s="126">
        <v>6</v>
      </c>
      <c r="S17" s="161">
        <v>9</v>
      </c>
      <c r="T17" s="310">
        <v>7</v>
      </c>
      <c r="U17" s="77">
        <f t="shared" si="1"/>
        <v>6.9</v>
      </c>
      <c r="V17" s="8">
        <f t="shared" si="2"/>
        <v>7</v>
      </c>
      <c r="Y17" s="3"/>
      <c r="Z17" s="3"/>
    </row>
    <row r="18" spans="2:22" s="5" customFormat="1" ht="12.75">
      <c r="B18" s="6"/>
      <c r="C18" s="388" t="s">
        <v>0</v>
      </c>
      <c r="D18" s="389"/>
      <c r="E18" s="99"/>
      <c r="F18" s="123">
        <f>AVERAGE(F3:F17)</f>
        <v>7.666666666666667</v>
      </c>
      <c r="G18" s="123"/>
      <c r="H18" s="123">
        <f aca="true" t="shared" si="3" ref="H18:T18">AVERAGE(H3:H17)</f>
        <v>7.666666666666667</v>
      </c>
      <c r="I18" s="123"/>
      <c r="J18" s="123">
        <f t="shared" si="3"/>
        <v>6.866666666666666</v>
      </c>
      <c r="K18" s="123"/>
      <c r="L18" s="123">
        <f t="shared" si="3"/>
        <v>6.4</v>
      </c>
      <c r="M18" s="123">
        <f t="shared" si="3"/>
        <v>6.533333333333333</v>
      </c>
      <c r="N18" s="123">
        <f t="shared" si="3"/>
        <v>6.466666666666667</v>
      </c>
      <c r="O18" s="123"/>
      <c r="P18" s="123">
        <f t="shared" si="3"/>
        <v>6.266666666666667</v>
      </c>
      <c r="Q18" s="123"/>
      <c r="R18" s="123">
        <f t="shared" si="3"/>
        <v>6.666666666666667</v>
      </c>
      <c r="S18" s="123"/>
      <c r="T18" s="123">
        <f t="shared" si="3"/>
        <v>7.466666666666667</v>
      </c>
      <c r="U18" s="66">
        <f>AVERAGE(U3:U17)</f>
        <v>6.777878787878787</v>
      </c>
      <c r="V18" s="11">
        <f>AVERAGE(V3:V17)</f>
        <v>7.133333333333334</v>
      </c>
    </row>
    <row r="19" spans="2:22" s="5" customFormat="1" ht="13.5" thickBot="1">
      <c r="B19" s="6"/>
      <c r="C19" s="7"/>
      <c r="D19" s="64"/>
      <c r="E19" s="405" t="s">
        <v>58</v>
      </c>
      <c r="F19" s="375"/>
      <c r="G19" s="408" t="s">
        <v>59</v>
      </c>
      <c r="H19" s="409"/>
      <c r="I19" s="408" t="s">
        <v>60</v>
      </c>
      <c r="J19" s="409"/>
      <c r="K19" s="408" t="s">
        <v>98</v>
      </c>
      <c r="L19" s="376"/>
      <c r="M19" s="105" t="s">
        <v>65</v>
      </c>
      <c r="N19" s="259" t="s">
        <v>63</v>
      </c>
      <c r="O19" s="408" t="s">
        <v>86</v>
      </c>
      <c r="P19" s="409"/>
      <c r="Q19" s="408" t="s">
        <v>87</v>
      </c>
      <c r="R19" s="409"/>
      <c r="S19" s="410" t="s">
        <v>390</v>
      </c>
      <c r="T19" s="410"/>
      <c r="U19" s="327"/>
      <c r="V19" s="163"/>
    </row>
    <row r="20" spans="2:22" ht="13.5" thickBot="1">
      <c r="B20" s="399" t="s">
        <v>36</v>
      </c>
      <c r="C20" s="399"/>
      <c r="D20" s="396"/>
      <c r="E20" s="392" t="s">
        <v>70</v>
      </c>
      <c r="F20" s="395"/>
      <c r="G20" s="390"/>
      <c r="H20" s="390"/>
      <c r="I20" s="390"/>
      <c r="J20" s="390"/>
      <c r="K20" s="390"/>
      <c r="L20" s="390"/>
      <c r="M20" s="390"/>
      <c r="N20" s="395"/>
      <c r="O20" s="394" t="s">
        <v>143</v>
      </c>
      <c r="P20" s="390"/>
      <c r="Q20" s="390"/>
      <c r="R20" s="390"/>
      <c r="S20" s="390"/>
      <c r="T20" s="390"/>
      <c r="U20" s="226">
        <f>V20/B17</f>
        <v>1</v>
      </c>
      <c r="V20" s="36">
        <f>COUNTIF(V3:V17,"&gt;3")</f>
        <v>15</v>
      </c>
    </row>
    <row r="21" spans="2:22" ht="12.75">
      <c r="B21" s="396" t="s">
        <v>47</v>
      </c>
      <c r="C21" s="397"/>
      <c r="D21" s="39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>
        <f>V21/B17</f>
        <v>0.6</v>
      </c>
      <c r="V21" s="8">
        <f>COUNTIF(V3:V17,"&gt;6")</f>
        <v>9</v>
      </c>
    </row>
    <row r="23" spans="3:4" ht="12.75">
      <c r="C23" s="22" t="s">
        <v>72</v>
      </c>
      <c r="D23" t="s">
        <v>73</v>
      </c>
    </row>
    <row r="56" ht="13.5" thickBot="1"/>
    <row r="57" spans="1:30" ht="16.5" customHeight="1" thickBot="1">
      <c r="A57" s="3"/>
      <c r="B57" s="55" t="s">
        <v>68</v>
      </c>
      <c r="C57" s="56" t="s">
        <v>26</v>
      </c>
      <c r="D57" s="57" t="s">
        <v>347</v>
      </c>
      <c r="E57" s="67">
        <v>43486</v>
      </c>
      <c r="F57" s="101">
        <v>43490</v>
      </c>
      <c r="G57" s="67"/>
      <c r="H57" s="68">
        <v>43493</v>
      </c>
      <c r="I57" s="248">
        <v>43500</v>
      </c>
      <c r="J57" s="197">
        <v>43504</v>
      </c>
      <c r="K57" s="195">
        <v>43517</v>
      </c>
      <c r="L57" s="198">
        <v>43518</v>
      </c>
      <c r="M57" s="76">
        <v>43511</v>
      </c>
      <c r="N57" s="103">
        <v>43543</v>
      </c>
      <c r="O57" s="67">
        <v>43553</v>
      </c>
      <c r="P57" s="103">
        <v>43556</v>
      </c>
      <c r="Q57" s="67">
        <v>43557</v>
      </c>
      <c r="R57" s="106">
        <v>43643</v>
      </c>
      <c r="S57" s="67">
        <v>43644</v>
      </c>
      <c r="T57" s="106"/>
      <c r="U57" s="58" t="s">
        <v>24</v>
      </c>
      <c r="V57" s="59" t="s">
        <v>78</v>
      </c>
      <c r="W57" s="33"/>
      <c r="X57" s="33"/>
      <c r="Y57" s="33"/>
      <c r="Z57" s="33"/>
      <c r="AA57" s="33"/>
      <c r="AB57" s="33"/>
      <c r="AC57" s="33"/>
      <c r="AD57" s="33"/>
    </row>
    <row r="58" spans="1:26" ht="12.75">
      <c r="A58" s="3">
        <f aca="true" t="shared" si="4" ref="A58:A72">U58</f>
        <v>1.5</v>
      </c>
      <c r="B58" s="37">
        <v>16</v>
      </c>
      <c r="C58" s="313" t="s">
        <v>269</v>
      </c>
      <c r="D58" s="314" t="s">
        <v>350</v>
      </c>
      <c r="E58" s="74"/>
      <c r="F58" s="319">
        <v>1</v>
      </c>
      <c r="G58" s="74"/>
      <c r="H58" s="319">
        <v>1</v>
      </c>
      <c r="I58" s="118"/>
      <c r="J58" s="320">
        <v>1</v>
      </c>
      <c r="K58" s="118"/>
      <c r="L58" s="321">
        <v>1</v>
      </c>
      <c r="M58" s="322">
        <v>1</v>
      </c>
      <c r="N58" s="87">
        <v>5</v>
      </c>
      <c r="O58" s="74"/>
      <c r="P58" s="319">
        <v>1</v>
      </c>
      <c r="Q58" s="74"/>
      <c r="R58" s="319">
        <v>1</v>
      </c>
      <c r="S58" s="118"/>
      <c r="T58" s="117"/>
      <c r="U58" s="77">
        <f aca="true" t="shared" si="5" ref="U58:U72">AVERAGE(E58:T58)</f>
        <v>1.5</v>
      </c>
      <c r="V58" s="36">
        <f aca="true" t="shared" si="6" ref="V58:V64">ROUND(U58,0)</f>
        <v>2</v>
      </c>
      <c r="Y58" s="3"/>
      <c r="Z58" s="3"/>
    </row>
    <row r="59" spans="1:26" ht="12.75">
      <c r="A59" s="3">
        <f t="shared" si="4"/>
        <v>7.6</v>
      </c>
      <c r="B59" s="2">
        <v>17</v>
      </c>
      <c r="C59" s="312" t="s">
        <v>270</v>
      </c>
      <c r="D59" s="170" t="s">
        <v>361</v>
      </c>
      <c r="E59" s="73"/>
      <c r="F59" s="102">
        <v>8</v>
      </c>
      <c r="G59" s="73"/>
      <c r="H59" s="325">
        <v>7</v>
      </c>
      <c r="I59" s="73"/>
      <c r="J59" s="126">
        <v>7</v>
      </c>
      <c r="K59" s="73"/>
      <c r="L59" s="72">
        <v>7</v>
      </c>
      <c r="M59" s="109">
        <v>7</v>
      </c>
      <c r="N59" s="89">
        <v>6</v>
      </c>
      <c r="O59" s="73"/>
      <c r="P59" s="126">
        <v>8</v>
      </c>
      <c r="Q59" s="73"/>
      <c r="R59" s="126">
        <v>9</v>
      </c>
      <c r="S59" s="73">
        <v>9</v>
      </c>
      <c r="T59" s="72">
        <v>8</v>
      </c>
      <c r="U59" s="77">
        <f t="shared" si="5"/>
        <v>7.6</v>
      </c>
      <c r="V59" s="8">
        <f t="shared" si="6"/>
        <v>8</v>
      </c>
      <c r="Y59" s="3"/>
      <c r="Z59" s="3"/>
    </row>
    <row r="60" spans="1:26" ht="12.75">
      <c r="A60" s="3">
        <f t="shared" si="4"/>
        <v>7.5</v>
      </c>
      <c r="B60" s="37">
        <v>18</v>
      </c>
      <c r="C60" s="312" t="s">
        <v>271</v>
      </c>
      <c r="D60" s="170" t="s">
        <v>351</v>
      </c>
      <c r="E60" s="73"/>
      <c r="F60" s="102">
        <v>5</v>
      </c>
      <c r="G60" s="73"/>
      <c r="H60" s="325">
        <v>6</v>
      </c>
      <c r="I60" s="73"/>
      <c r="J60" s="126">
        <v>9</v>
      </c>
      <c r="K60" s="73"/>
      <c r="L60" s="246">
        <v>7</v>
      </c>
      <c r="M60" s="326">
        <v>6</v>
      </c>
      <c r="N60" s="89">
        <v>9</v>
      </c>
      <c r="O60" s="73"/>
      <c r="P60" s="126">
        <v>7</v>
      </c>
      <c r="Q60" s="73"/>
      <c r="R60" s="126">
        <v>7</v>
      </c>
      <c r="S60" s="73">
        <v>10</v>
      </c>
      <c r="T60" s="72">
        <v>9</v>
      </c>
      <c r="U60" s="77">
        <f t="shared" si="5"/>
        <v>7.5</v>
      </c>
      <c r="V60" s="8">
        <f t="shared" si="6"/>
        <v>8</v>
      </c>
      <c r="Y60" s="3"/>
      <c r="Z60" s="3"/>
    </row>
    <row r="61" spans="1:26" ht="12.75">
      <c r="A61" s="3">
        <f t="shared" si="4"/>
        <v>5</v>
      </c>
      <c r="B61" s="2">
        <v>19</v>
      </c>
      <c r="C61" s="312" t="s">
        <v>272</v>
      </c>
      <c r="D61" s="170" t="s">
        <v>352</v>
      </c>
      <c r="E61" s="73"/>
      <c r="F61" s="328">
        <v>4</v>
      </c>
      <c r="G61" s="73"/>
      <c r="H61" s="325">
        <v>5</v>
      </c>
      <c r="I61" s="73"/>
      <c r="J61" s="325">
        <v>5</v>
      </c>
      <c r="K61" s="73"/>
      <c r="L61" s="246">
        <v>4</v>
      </c>
      <c r="M61" s="326">
        <v>5</v>
      </c>
      <c r="N61" s="89">
        <v>5</v>
      </c>
      <c r="O61" s="73"/>
      <c r="P61" s="126">
        <v>5</v>
      </c>
      <c r="Q61" s="73"/>
      <c r="R61" s="126">
        <v>6</v>
      </c>
      <c r="S61" s="73">
        <v>6</v>
      </c>
      <c r="T61" s="72">
        <v>5</v>
      </c>
      <c r="U61" s="77">
        <f t="shared" si="5"/>
        <v>5</v>
      </c>
      <c r="V61" s="8">
        <f t="shared" si="6"/>
        <v>5</v>
      </c>
      <c r="Y61" s="3"/>
      <c r="Z61" s="3"/>
    </row>
    <row r="62" spans="1:26" ht="12.75">
      <c r="A62" s="3">
        <f t="shared" si="4"/>
        <v>5.5</v>
      </c>
      <c r="B62" s="37">
        <v>20</v>
      </c>
      <c r="C62" s="312" t="s">
        <v>273</v>
      </c>
      <c r="D62" s="170" t="s">
        <v>353</v>
      </c>
      <c r="E62" s="73"/>
      <c r="F62" s="328">
        <v>5</v>
      </c>
      <c r="G62" s="73"/>
      <c r="H62" s="325">
        <v>5</v>
      </c>
      <c r="I62" s="73"/>
      <c r="J62" s="325">
        <v>5</v>
      </c>
      <c r="K62" s="73"/>
      <c r="L62" s="246">
        <v>4</v>
      </c>
      <c r="M62" s="326">
        <v>5</v>
      </c>
      <c r="N62" s="89">
        <v>5</v>
      </c>
      <c r="O62" s="73"/>
      <c r="P62" s="126">
        <v>5</v>
      </c>
      <c r="Q62" s="73"/>
      <c r="R62" s="126">
        <v>6</v>
      </c>
      <c r="S62" s="73">
        <v>7</v>
      </c>
      <c r="T62" s="72">
        <v>8</v>
      </c>
      <c r="U62" s="77">
        <f t="shared" si="5"/>
        <v>5.5</v>
      </c>
      <c r="V62" s="8">
        <f t="shared" si="6"/>
        <v>6</v>
      </c>
      <c r="Y62" s="3"/>
      <c r="Z62" s="3"/>
    </row>
    <row r="63" spans="1:26" ht="12.75">
      <c r="A63" s="3">
        <f t="shared" si="4"/>
        <v>6.9</v>
      </c>
      <c r="B63" s="2">
        <v>21</v>
      </c>
      <c r="C63" s="312" t="s">
        <v>274</v>
      </c>
      <c r="D63" s="170" t="s">
        <v>359</v>
      </c>
      <c r="E63" s="73"/>
      <c r="F63" s="102">
        <v>9</v>
      </c>
      <c r="G63" s="73"/>
      <c r="H63" s="126">
        <v>7</v>
      </c>
      <c r="I63" s="73"/>
      <c r="J63" s="126">
        <v>6</v>
      </c>
      <c r="K63" s="73"/>
      <c r="L63" s="72">
        <v>7</v>
      </c>
      <c r="M63" s="326">
        <v>6</v>
      </c>
      <c r="N63" s="89">
        <v>6</v>
      </c>
      <c r="O63" s="73"/>
      <c r="P63" s="126">
        <v>6</v>
      </c>
      <c r="Q63" s="73"/>
      <c r="R63" s="126">
        <v>6</v>
      </c>
      <c r="S63" s="73">
        <v>9</v>
      </c>
      <c r="T63" s="72">
        <v>7</v>
      </c>
      <c r="U63" s="77">
        <f t="shared" si="5"/>
        <v>6.9</v>
      </c>
      <c r="V63" s="8">
        <f t="shared" si="6"/>
        <v>7</v>
      </c>
      <c r="Y63" s="3"/>
      <c r="Z63" s="3"/>
    </row>
    <row r="64" spans="1:26" ht="12.75">
      <c r="A64" s="3">
        <f t="shared" si="4"/>
        <v>5.5</v>
      </c>
      <c r="B64" s="37">
        <v>22</v>
      </c>
      <c r="C64" s="312" t="s">
        <v>275</v>
      </c>
      <c r="D64" s="170" t="s">
        <v>354</v>
      </c>
      <c r="E64" s="73"/>
      <c r="F64" s="328">
        <v>5</v>
      </c>
      <c r="G64" s="317"/>
      <c r="H64" s="325">
        <v>5</v>
      </c>
      <c r="I64" s="73"/>
      <c r="J64" s="325">
        <v>7</v>
      </c>
      <c r="K64" s="73"/>
      <c r="L64" s="246">
        <v>5</v>
      </c>
      <c r="M64" s="326">
        <v>7</v>
      </c>
      <c r="N64" s="90">
        <v>5</v>
      </c>
      <c r="O64" s="73"/>
      <c r="P64" s="126">
        <v>5</v>
      </c>
      <c r="Q64" s="73" t="s">
        <v>268</v>
      </c>
      <c r="R64" s="126">
        <v>4</v>
      </c>
      <c r="S64" s="73">
        <v>5</v>
      </c>
      <c r="T64" s="72">
        <v>7</v>
      </c>
      <c r="U64" s="77">
        <f t="shared" si="5"/>
        <v>5.5</v>
      </c>
      <c r="V64" s="8">
        <f t="shared" si="6"/>
        <v>6</v>
      </c>
      <c r="Y64" s="3"/>
      <c r="Z64" s="3"/>
    </row>
    <row r="65" spans="1:26" ht="12.75">
      <c r="A65" s="3">
        <f t="shared" si="4"/>
        <v>7</v>
      </c>
      <c r="B65" s="2">
        <v>23</v>
      </c>
      <c r="C65" s="312" t="s">
        <v>276</v>
      </c>
      <c r="D65" s="170" t="s">
        <v>356</v>
      </c>
      <c r="E65" s="73"/>
      <c r="F65" s="102">
        <v>8</v>
      </c>
      <c r="G65" s="73"/>
      <c r="H65" s="126">
        <v>6</v>
      </c>
      <c r="I65" s="73"/>
      <c r="J65" s="126">
        <v>6</v>
      </c>
      <c r="K65" s="73"/>
      <c r="L65" s="72">
        <v>5</v>
      </c>
      <c r="M65" s="326">
        <v>5</v>
      </c>
      <c r="N65" s="89">
        <v>7</v>
      </c>
      <c r="O65" s="73"/>
      <c r="P65" s="126">
        <v>7</v>
      </c>
      <c r="Q65" s="73"/>
      <c r="R65" s="126">
        <v>7</v>
      </c>
      <c r="S65" s="73">
        <v>10</v>
      </c>
      <c r="T65" s="72">
        <v>9</v>
      </c>
      <c r="U65" s="77">
        <f t="shared" si="5"/>
        <v>7</v>
      </c>
      <c r="V65" s="8">
        <f aca="true" t="shared" si="7" ref="V65:V72">ROUND(U65,0)</f>
        <v>7</v>
      </c>
      <c r="Y65" s="3"/>
      <c r="Z65" s="3"/>
    </row>
    <row r="66" spans="1:26" ht="12.75">
      <c r="A66" s="3">
        <f t="shared" si="4"/>
        <v>6.5</v>
      </c>
      <c r="B66" s="37">
        <v>24</v>
      </c>
      <c r="C66" s="312" t="s">
        <v>277</v>
      </c>
      <c r="D66" s="170" t="s">
        <v>355</v>
      </c>
      <c r="E66" s="73"/>
      <c r="F66" s="328">
        <v>6</v>
      </c>
      <c r="G66" s="73"/>
      <c r="H66" s="325">
        <v>6</v>
      </c>
      <c r="I66" s="73"/>
      <c r="J66" s="325">
        <v>7</v>
      </c>
      <c r="K66" s="73"/>
      <c r="L66" s="246">
        <v>5</v>
      </c>
      <c r="M66" s="326">
        <v>7</v>
      </c>
      <c r="N66" s="89">
        <v>6</v>
      </c>
      <c r="O66" s="73"/>
      <c r="P66" s="126">
        <v>8</v>
      </c>
      <c r="Q66" s="73"/>
      <c r="R66" s="126">
        <v>7</v>
      </c>
      <c r="S66" s="73">
        <v>6</v>
      </c>
      <c r="T66" s="72">
        <v>7</v>
      </c>
      <c r="U66" s="77">
        <f t="shared" si="5"/>
        <v>6.5</v>
      </c>
      <c r="V66" s="8">
        <f t="shared" si="7"/>
        <v>7</v>
      </c>
      <c r="Y66" s="3"/>
      <c r="Z66" s="3"/>
    </row>
    <row r="67" spans="1:26" ht="12.75">
      <c r="A67" s="3">
        <f t="shared" si="4"/>
        <v>8</v>
      </c>
      <c r="B67" s="2">
        <v>25</v>
      </c>
      <c r="C67" s="312" t="s">
        <v>278</v>
      </c>
      <c r="D67" s="170" t="s">
        <v>360</v>
      </c>
      <c r="E67" s="73"/>
      <c r="F67" s="102">
        <v>8</v>
      </c>
      <c r="G67" s="73"/>
      <c r="H67" s="126">
        <v>8</v>
      </c>
      <c r="I67" s="73"/>
      <c r="J67" s="126">
        <v>9</v>
      </c>
      <c r="K67" s="73"/>
      <c r="L67" s="72">
        <v>7</v>
      </c>
      <c r="M67" s="109">
        <v>6</v>
      </c>
      <c r="N67" s="89">
        <v>6</v>
      </c>
      <c r="O67" s="73"/>
      <c r="P67" s="126">
        <v>9</v>
      </c>
      <c r="Q67" s="73"/>
      <c r="R67" s="126">
        <v>9</v>
      </c>
      <c r="S67" s="73">
        <v>9</v>
      </c>
      <c r="T67" s="72">
        <v>9</v>
      </c>
      <c r="U67" s="77">
        <f t="shared" si="5"/>
        <v>8</v>
      </c>
      <c r="V67" s="8">
        <f t="shared" si="7"/>
        <v>8</v>
      </c>
      <c r="Y67" s="3"/>
      <c r="Z67" s="3"/>
    </row>
    <row r="68" spans="1:26" ht="12.75">
      <c r="A68" s="3">
        <f t="shared" si="4"/>
        <v>3.3333333333333335</v>
      </c>
      <c r="B68" s="37">
        <v>26</v>
      </c>
      <c r="C68" s="312" t="s">
        <v>279</v>
      </c>
      <c r="D68" s="170" t="s">
        <v>358</v>
      </c>
      <c r="E68" s="73"/>
      <c r="F68" s="319">
        <v>1</v>
      </c>
      <c r="G68" s="73"/>
      <c r="H68" s="318">
        <v>1</v>
      </c>
      <c r="I68" s="73"/>
      <c r="J68" s="318">
        <v>1</v>
      </c>
      <c r="K68" s="73"/>
      <c r="L68" s="316">
        <v>1</v>
      </c>
      <c r="M68" s="323">
        <v>1</v>
      </c>
      <c r="N68" s="89">
        <v>5</v>
      </c>
      <c r="O68" s="73"/>
      <c r="P68" s="126">
        <v>4</v>
      </c>
      <c r="Q68" s="73"/>
      <c r="R68" s="126">
        <v>8</v>
      </c>
      <c r="S68" s="73">
        <v>8</v>
      </c>
      <c r="T68" s="72"/>
      <c r="U68" s="77">
        <f t="shared" si="5"/>
        <v>3.3333333333333335</v>
      </c>
      <c r="V68" s="8">
        <f t="shared" si="7"/>
        <v>3</v>
      </c>
      <c r="Y68" s="3"/>
      <c r="Z68" s="3"/>
    </row>
    <row r="69" spans="1:26" ht="12.75">
      <c r="A69" s="3">
        <f t="shared" si="4"/>
        <v>1.5</v>
      </c>
      <c r="B69" s="2">
        <v>27</v>
      </c>
      <c r="C69" s="312" t="s">
        <v>280</v>
      </c>
      <c r="D69" s="170" t="s">
        <v>357</v>
      </c>
      <c r="E69" s="73"/>
      <c r="F69" s="319">
        <v>1</v>
      </c>
      <c r="G69" s="73"/>
      <c r="H69" s="318">
        <v>1</v>
      </c>
      <c r="I69" s="73"/>
      <c r="J69" s="318">
        <v>1</v>
      </c>
      <c r="K69" s="73"/>
      <c r="L69" s="316">
        <v>1</v>
      </c>
      <c r="M69" s="323">
        <v>1</v>
      </c>
      <c r="N69" s="89">
        <v>5</v>
      </c>
      <c r="O69" s="73"/>
      <c r="P69" s="318">
        <v>1</v>
      </c>
      <c r="Q69" s="73"/>
      <c r="R69" s="318">
        <v>1</v>
      </c>
      <c r="S69" s="73"/>
      <c r="T69" s="72"/>
      <c r="U69" s="77">
        <f t="shared" si="5"/>
        <v>1.5</v>
      </c>
      <c r="V69" s="8">
        <f t="shared" si="7"/>
        <v>2</v>
      </c>
      <c r="Y69" s="3"/>
      <c r="Z69" s="3"/>
    </row>
    <row r="70" spans="1:26" ht="12.75">
      <c r="A70" s="3">
        <f t="shared" si="4"/>
        <v>8</v>
      </c>
      <c r="B70" s="37">
        <v>28</v>
      </c>
      <c r="C70" s="312" t="s">
        <v>281</v>
      </c>
      <c r="D70" s="170" t="s">
        <v>115</v>
      </c>
      <c r="E70" s="73"/>
      <c r="F70" s="102">
        <v>9</v>
      </c>
      <c r="G70" s="73"/>
      <c r="H70" s="126">
        <v>9</v>
      </c>
      <c r="I70" s="73"/>
      <c r="J70" s="126">
        <v>6</v>
      </c>
      <c r="K70" s="73"/>
      <c r="L70" s="72">
        <v>7</v>
      </c>
      <c r="M70" s="109">
        <v>9</v>
      </c>
      <c r="N70" s="89">
        <v>6</v>
      </c>
      <c r="O70" s="73"/>
      <c r="P70" s="126">
        <v>8</v>
      </c>
      <c r="Q70" s="73"/>
      <c r="R70" s="126">
        <v>9</v>
      </c>
      <c r="S70" s="73">
        <v>9</v>
      </c>
      <c r="T70" s="72">
        <v>8</v>
      </c>
      <c r="U70" s="77">
        <f t="shared" si="5"/>
        <v>8</v>
      </c>
      <c r="V70" s="8">
        <f t="shared" si="7"/>
        <v>8</v>
      </c>
      <c r="Y70" s="3"/>
      <c r="Z70" s="3"/>
    </row>
    <row r="71" spans="1:26" ht="12.75">
      <c r="A71" s="3">
        <f t="shared" si="4"/>
        <v>7.7</v>
      </c>
      <c r="B71" s="2">
        <v>29</v>
      </c>
      <c r="C71" s="312" t="s">
        <v>282</v>
      </c>
      <c r="D71" s="170" t="s">
        <v>100</v>
      </c>
      <c r="E71" s="73"/>
      <c r="F71" s="102">
        <v>8</v>
      </c>
      <c r="G71" s="73"/>
      <c r="H71" s="126">
        <v>9</v>
      </c>
      <c r="I71" s="73"/>
      <c r="J71" s="126">
        <v>6</v>
      </c>
      <c r="K71" s="73"/>
      <c r="L71" s="72">
        <v>7</v>
      </c>
      <c r="M71" s="109">
        <v>7</v>
      </c>
      <c r="N71" s="89">
        <v>7</v>
      </c>
      <c r="O71" s="73"/>
      <c r="P71" s="126">
        <v>7</v>
      </c>
      <c r="Q71" s="73"/>
      <c r="R71" s="126">
        <v>9</v>
      </c>
      <c r="S71" s="73">
        <v>9</v>
      </c>
      <c r="T71" s="72">
        <v>8</v>
      </c>
      <c r="U71" s="77">
        <f t="shared" si="5"/>
        <v>7.7</v>
      </c>
      <c r="V71" s="8">
        <f t="shared" si="7"/>
        <v>8</v>
      </c>
      <c r="Y71" s="3"/>
      <c r="Z71" s="3"/>
    </row>
    <row r="72" spans="1:22" ht="13.5" thickBot="1">
      <c r="A72" s="3">
        <f t="shared" si="4"/>
        <v>4.222222222222222</v>
      </c>
      <c r="B72" s="37">
        <v>30</v>
      </c>
      <c r="C72" s="114" t="s">
        <v>283</v>
      </c>
      <c r="D72" s="155" t="s">
        <v>362</v>
      </c>
      <c r="E72" s="73"/>
      <c r="F72" s="328">
        <v>4</v>
      </c>
      <c r="G72" s="73"/>
      <c r="H72" s="325">
        <v>4</v>
      </c>
      <c r="I72" s="73"/>
      <c r="J72" s="325">
        <v>7</v>
      </c>
      <c r="K72" s="73"/>
      <c r="L72" s="316">
        <v>1</v>
      </c>
      <c r="M72" s="324">
        <v>1</v>
      </c>
      <c r="N72" s="89">
        <v>5</v>
      </c>
      <c r="O72" s="73"/>
      <c r="P72" s="126">
        <v>4</v>
      </c>
      <c r="Q72" s="73"/>
      <c r="R72" s="126">
        <v>8</v>
      </c>
      <c r="S72" s="73">
        <v>4</v>
      </c>
      <c r="T72" s="72"/>
      <c r="U72" s="77">
        <f t="shared" si="5"/>
        <v>4.222222222222222</v>
      </c>
      <c r="V72" s="8">
        <f t="shared" si="7"/>
        <v>4</v>
      </c>
    </row>
    <row r="73" spans="5:20" ht="13.5" thickBot="1">
      <c r="E73" s="405" t="s">
        <v>58</v>
      </c>
      <c r="F73" s="375"/>
      <c r="G73" s="408" t="s">
        <v>59</v>
      </c>
      <c r="H73" s="409"/>
      <c r="I73" s="408" t="s">
        <v>60</v>
      </c>
      <c r="J73" s="409"/>
      <c r="K73" s="408" t="s">
        <v>98</v>
      </c>
      <c r="L73" s="376"/>
      <c r="M73" s="105" t="s">
        <v>65</v>
      </c>
      <c r="N73" s="259" t="s">
        <v>63</v>
      </c>
      <c r="O73" s="408" t="s">
        <v>86</v>
      </c>
      <c r="P73" s="409"/>
      <c r="Q73" s="408" t="s">
        <v>87</v>
      </c>
      <c r="R73" s="409"/>
      <c r="S73" s="410" t="s">
        <v>390</v>
      </c>
      <c r="T73" s="410"/>
    </row>
  </sheetData>
  <sheetProtection/>
  <mergeCells count="20">
    <mergeCell ref="B21:D21"/>
    <mergeCell ref="B20:D20"/>
    <mergeCell ref="E20:N20"/>
    <mergeCell ref="K19:L19"/>
    <mergeCell ref="O20:T20"/>
    <mergeCell ref="Q19:R19"/>
    <mergeCell ref="S19:T19"/>
    <mergeCell ref="O19:P19"/>
    <mergeCell ref="C1:J1"/>
    <mergeCell ref="C18:D18"/>
    <mergeCell ref="I19:J19"/>
    <mergeCell ref="E19:F19"/>
    <mergeCell ref="G19:H19"/>
    <mergeCell ref="O73:P73"/>
    <mergeCell ref="Q73:R73"/>
    <mergeCell ref="S73:T73"/>
    <mergeCell ref="E73:F73"/>
    <mergeCell ref="G73:H73"/>
    <mergeCell ref="I73:J73"/>
    <mergeCell ref="K73:L73"/>
  </mergeCells>
  <conditionalFormatting sqref="V3:V17 V58:V72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58:U72 U3:U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0"/>
  <sheetViews>
    <sheetView zoomScalePageLayoutView="0" workbookViewId="0" topLeftCell="B1">
      <selection activeCell="T17" sqref="T17"/>
    </sheetView>
  </sheetViews>
  <sheetFormatPr defaultColWidth="9.00390625" defaultRowHeight="12.75"/>
  <cols>
    <col min="1" max="1" width="5.125" style="0" hidden="1" customWidth="1"/>
    <col min="2" max="2" width="3.625" style="0" customWidth="1"/>
    <col min="3" max="3" width="20.125" style="0" customWidth="1"/>
    <col min="4" max="4" width="8.625" style="0" customWidth="1"/>
    <col min="5" max="5" width="3.875" style="0" customWidth="1"/>
    <col min="6" max="6" width="5.75390625" style="0" customWidth="1"/>
    <col min="7" max="7" width="3.875" style="0" customWidth="1"/>
    <col min="8" max="8" width="5.75390625" style="0" customWidth="1"/>
    <col min="9" max="9" width="5.625" style="0" customWidth="1"/>
    <col min="10" max="12" width="5.75390625" style="0" customWidth="1"/>
    <col min="13" max="13" width="6.00390625" style="0" customWidth="1"/>
    <col min="14" max="14" width="6.75390625" style="0" customWidth="1"/>
    <col min="15" max="15" width="6.125" style="0" customWidth="1"/>
    <col min="16" max="16" width="5.75390625" style="14" customWidth="1"/>
    <col min="17" max="18" width="5.75390625" style="0" customWidth="1"/>
    <col min="19" max="19" width="9.125" style="3" customWidth="1"/>
    <col min="20" max="20" width="9.125" style="10" customWidth="1"/>
  </cols>
  <sheetData>
    <row r="1" spans="3:29" ht="13.5" thickBot="1">
      <c r="C1" s="379" t="s">
        <v>301</v>
      </c>
      <c r="D1" s="379"/>
      <c r="E1" s="380"/>
      <c r="F1" s="380"/>
      <c r="G1" s="380"/>
      <c r="H1" s="380"/>
      <c r="I1" s="380"/>
      <c r="J1" s="380"/>
      <c r="K1" s="379"/>
      <c r="L1" s="379"/>
      <c r="M1" s="47"/>
      <c r="N1" s="33"/>
      <c r="O1" s="33"/>
      <c r="P1" s="33"/>
      <c r="Q1" s="52"/>
      <c r="R1" s="52"/>
      <c r="S1" s="33"/>
      <c r="T1" s="33"/>
      <c r="U1" s="33"/>
      <c r="V1" s="33"/>
      <c r="W1" s="33"/>
      <c r="X1" s="53"/>
      <c r="Y1" s="54"/>
      <c r="AB1" s="14"/>
      <c r="AC1" s="15"/>
    </row>
    <row r="2" spans="2:25" ht="16.5" customHeight="1" thickBot="1">
      <c r="B2" s="55" t="s">
        <v>68</v>
      </c>
      <c r="C2" s="56" t="s">
        <v>26</v>
      </c>
      <c r="D2" s="57" t="s">
        <v>69</v>
      </c>
      <c r="E2" s="351"/>
      <c r="F2" s="196">
        <v>43544</v>
      </c>
      <c r="G2" s="198"/>
      <c r="H2" s="197">
        <v>43551</v>
      </c>
      <c r="I2" s="196">
        <v>43565</v>
      </c>
      <c r="J2" s="197">
        <v>43579</v>
      </c>
      <c r="K2" s="67">
        <v>43600</v>
      </c>
      <c r="L2" s="68">
        <v>43607</v>
      </c>
      <c r="M2" s="106">
        <v>43621</v>
      </c>
      <c r="N2" s="76">
        <v>43628</v>
      </c>
      <c r="O2" s="272">
        <v>43635</v>
      </c>
      <c r="P2" s="106">
        <v>43636</v>
      </c>
      <c r="Q2" s="94">
        <v>43637</v>
      </c>
      <c r="R2" s="68">
        <v>43642</v>
      </c>
      <c r="S2" s="58" t="s">
        <v>24</v>
      </c>
      <c r="T2" s="59" t="s">
        <v>91</v>
      </c>
      <c r="U2" s="45" t="s">
        <v>30</v>
      </c>
      <c r="V2" s="1">
        <f>B17-SUM(V3:V5)</f>
        <v>1</v>
      </c>
      <c r="W2" s="43">
        <f>V2/$B$17</f>
        <v>0.06666666666666667</v>
      </c>
      <c r="X2" s="33"/>
      <c r="Y2" s="33"/>
    </row>
    <row r="3" spans="1:23" ht="12.75">
      <c r="A3" s="3">
        <f aca="true" t="shared" si="0" ref="A3:A17">S3</f>
        <v>4.916666666666667</v>
      </c>
      <c r="B3" s="51">
        <v>1</v>
      </c>
      <c r="C3" s="112" t="s">
        <v>304</v>
      </c>
      <c r="D3" s="154" t="s">
        <v>102</v>
      </c>
      <c r="E3" s="355"/>
      <c r="F3" s="119">
        <v>4</v>
      </c>
      <c r="G3" s="213"/>
      <c r="H3" s="119">
        <v>6</v>
      </c>
      <c r="I3" s="348">
        <v>4</v>
      </c>
      <c r="J3" s="117">
        <v>7</v>
      </c>
      <c r="K3" s="118">
        <v>7</v>
      </c>
      <c r="L3" s="329">
        <v>4</v>
      </c>
      <c r="M3" s="361">
        <v>4</v>
      </c>
      <c r="N3" s="341">
        <v>4</v>
      </c>
      <c r="O3" s="359">
        <v>4</v>
      </c>
      <c r="P3" s="109">
        <v>7</v>
      </c>
      <c r="Q3" s="366">
        <v>4</v>
      </c>
      <c r="R3" s="364">
        <v>4</v>
      </c>
      <c r="S3" s="77">
        <f aca="true" t="shared" si="1" ref="S3:S17">AVERAGE(F3:R3)</f>
        <v>4.916666666666667</v>
      </c>
      <c r="T3" s="8">
        <f aca="true" t="shared" si="2" ref="T3:T17">ROUND(S3,0)</f>
        <v>5</v>
      </c>
      <c r="U3" s="1" t="s">
        <v>31</v>
      </c>
      <c r="V3" s="44">
        <f>COUNTIF(T3:T17,7)+COUNTIF(T3:T17,8)</f>
        <v>8</v>
      </c>
      <c r="W3" s="43">
        <f>V3/$B$17</f>
        <v>0.5333333333333333</v>
      </c>
    </row>
    <row r="4" spans="1:23" ht="12.75">
      <c r="A4" s="3">
        <f t="shared" si="0"/>
        <v>7.583333333333333</v>
      </c>
      <c r="B4" s="51">
        <v>2</v>
      </c>
      <c r="C4" s="2" t="s">
        <v>305</v>
      </c>
      <c r="D4" s="120" t="s">
        <v>94</v>
      </c>
      <c r="E4" s="225"/>
      <c r="F4" s="224">
        <v>4</v>
      </c>
      <c r="G4" s="247"/>
      <c r="H4" s="224">
        <v>7</v>
      </c>
      <c r="I4" s="342">
        <v>4</v>
      </c>
      <c r="J4" s="224">
        <v>7</v>
      </c>
      <c r="K4" s="360">
        <v>9</v>
      </c>
      <c r="L4" s="79">
        <v>9</v>
      </c>
      <c r="M4" s="115">
        <v>6</v>
      </c>
      <c r="N4" s="109">
        <v>10</v>
      </c>
      <c r="O4" s="80">
        <v>8</v>
      </c>
      <c r="P4" s="109">
        <v>9</v>
      </c>
      <c r="Q4" s="96">
        <v>9</v>
      </c>
      <c r="R4" s="79">
        <v>9</v>
      </c>
      <c r="S4" s="84">
        <f t="shared" si="1"/>
        <v>7.583333333333333</v>
      </c>
      <c r="T4" s="8">
        <f t="shared" si="2"/>
        <v>8</v>
      </c>
      <c r="U4" s="1" t="s">
        <v>32</v>
      </c>
      <c r="V4" s="44">
        <f>COUNTIF(T3:T17,4)+COUNTIF(T3:T17,5)+COUNTIF(T3:T17,6)</f>
        <v>6</v>
      </c>
      <c r="W4" s="43">
        <f>V4/$B$17</f>
        <v>0.4</v>
      </c>
    </row>
    <row r="5" spans="1:23" ht="12.75">
      <c r="A5" s="3">
        <f t="shared" si="0"/>
        <v>6.083333333333333</v>
      </c>
      <c r="B5" s="51">
        <v>3</v>
      </c>
      <c r="C5" s="2" t="s">
        <v>306</v>
      </c>
      <c r="D5" s="120" t="s">
        <v>116</v>
      </c>
      <c r="E5" s="225"/>
      <c r="F5" s="80">
        <v>5</v>
      </c>
      <c r="G5" s="90"/>
      <c r="H5" s="80">
        <v>4</v>
      </c>
      <c r="I5" s="342">
        <v>5</v>
      </c>
      <c r="J5" s="224">
        <v>6</v>
      </c>
      <c r="K5" s="73">
        <v>9</v>
      </c>
      <c r="L5" s="246">
        <v>7</v>
      </c>
      <c r="M5" s="358">
        <v>4</v>
      </c>
      <c r="N5" s="326">
        <v>7</v>
      </c>
      <c r="O5" s="80">
        <v>8</v>
      </c>
      <c r="P5" s="109">
        <v>4</v>
      </c>
      <c r="Q5" s="97">
        <v>7</v>
      </c>
      <c r="R5" s="246">
        <v>7</v>
      </c>
      <c r="S5" s="84">
        <f t="shared" si="1"/>
        <v>6.083333333333333</v>
      </c>
      <c r="T5" s="8">
        <f t="shared" si="2"/>
        <v>6</v>
      </c>
      <c r="U5" s="1" t="s">
        <v>33</v>
      </c>
      <c r="V5" s="1">
        <f>COUNTIF(T3:T17,"&lt;4")</f>
        <v>0</v>
      </c>
      <c r="W5" s="43">
        <f>V5/$B$17</f>
        <v>0</v>
      </c>
    </row>
    <row r="6" spans="1:20" ht="12.75">
      <c r="A6" s="3">
        <f t="shared" si="0"/>
        <v>6.833333333333333</v>
      </c>
      <c r="B6" s="51">
        <v>4</v>
      </c>
      <c r="C6" s="2" t="s">
        <v>307</v>
      </c>
      <c r="D6" s="120" t="s">
        <v>116</v>
      </c>
      <c r="E6" s="225"/>
      <c r="F6" s="224">
        <v>8</v>
      </c>
      <c r="G6" s="247"/>
      <c r="H6" s="246">
        <v>4</v>
      </c>
      <c r="I6" s="98">
        <v>6</v>
      </c>
      <c r="J6" s="224">
        <v>6</v>
      </c>
      <c r="K6" s="73">
        <v>9</v>
      </c>
      <c r="L6" s="224">
        <v>7</v>
      </c>
      <c r="M6" s="326">
        <v>6</v>
      </c>
      <c r="N6" s="326">
        <v>7</v>
      </c>
      <c r="O6" s="80">
        <v>8</v>
      </c>
      <c r="P6" s="108">
        <v>4</v>
      </c>
      <c r="Q6" s="97">
        <v>10</v>
      </c>
      <c r="R6" s="80">
        <v>7</v>
      </c>
      <c r="S6" s="84">
        <f t="shared" si="1"/>
        <v>6.833333333333333</v>
      </c>
      <c r="T6" s="8">
        <f t="shared" si="2"/>
        <v>7</v>
      </c>
    </row>
    <row r="7" spans="1:21" ht="12.75">
      <c r="A7" s="3">
        <f t="shared" si="0"/>
        <v>6.076923076923077</v>
      </c>
      <c r="B7" s="51">
        <v>5</v>
      </c>
      <c r="C7" s="2" t="s">
        <v>308</v>
      </c>
      <c r="D7" s="120" t="s">
        <v>97</v>
      </c>
      <c r="E7" s="225">
        <v>1</v>
      </c>
      <c r="F7" s="224">
        <v>4</v>
      </c>
      <c r="G7" s="247">
        <v>1</v>
      </c>
      <c r="H7" s="224">
        <v>6</v>
      </c>
      <c r="I7" s="98">
        <v>4</v>
      </c>
      <c r="J7" s="224">
        <v>6</v>
      </c>
      <c r="K7" s="74">
        <v>10</v>
      </c>
      <c r="L7" s="257">
        <v>7</v>
      </c>
      <c r="M7" s="115">
        <v>4</v>
      </c>
      <c r="N7" s="326">
        <v>7</v>
      </c>
      <c r="O7" s="246">
        <v>8</v>
      </c>
      <c r="P7" s="108">
        <v>4</v>
      </c>
      <c r="Q7" s="95">
        <v>9</v>
      </c>
      <c r="R7" s="257">
        <v>9</v>
      </c>
      <c r="S7" s="84">
        <f t="shared" si="1"/>
        <v>6.076923076923077</v>
      </c>
      <c r="T7" s="8">
        <f t="shared" si="2"/>
        <v>6</v>
      </c>
      <c r="U7" s="216"/>
    </row>
    <row r="8" spans="1:20" ht="12.75">
      <c r="A8" s="3">
        <f t="shared" si="0"/>
        <v>8.25</v>
      </c>
      <c r="B8" s="51">
        <v>6</v>
      </c>
      <c r="C8" s="2" t="s">
        <v>309</v>
      </c>
      <c r="D8" s="120" t="s">
        <v>105</v>
      </c>
      <c r="E8" s="225"/>
      <c r="F8" s="80">
        <v>4</v>
      </c>
      <c r="G8" s="90"/>
      <c r="H8" s="80">
        <v>8</v>
      </c>
      <c r="I8" s="98">
        <v>6</v>
      </c>
      <c r="J8" s="80">
        <v>9</v>
      </c>
      <c r="K8" s="73">
        <v>10</v>
      </c>
      <c r="L8" s="80">
        <v>10</v>
      </c>
      <c r="M8" s="109">
        <v>7</v>
      </c>
      <c r="N8" s="109">
        <v>10</v>
      </c>
      <c r="O8" s="80">
        <v>7</v>
      </c>
      <c r="P8" s="109">
        <v>8</v>
      </c>
      <c r="Q8" s="97">
        <v>10</v>
      </c>
      <c r="R8" s="80">
        <v>10</v>
      </c>
      <c r="S8" s="84">
        <f t="shared" si="1"/>
        <v>8.25</v>
      </c>
      <c r="T8" s="8">
        <v>9</v>
      </c>
    </row>
    <row r="9" spans="1:20" ht="12.75">
      <c r="A9" s="3">
        <f t="shared" si="0"/>
        <v>6.833333333333333</v>
      </c>
      <c r="B9" s="51">
        <v>7</v>
      </c>
      <c r="C9" s="2" t="s">
        <v>310</v>
      </c>
      <c r="D9" s="120" t="s">
        <v>103</v>
      </c>
      <c r="E9" s="225"/>
      <c r="F9" s="80">
        <v>7</v>
      </c>
      <c r="G9" s="90"/>
      <c r="H9" s="80">
        <v>7</v>
      </c>
      <c r="I9" s="98">
        <v>9</v>
      </c>
      <c r="J9" s="330">
        <v>4</v>
      </c>
      <c r="K9" s="71">
        <v>10</v>
      </c>
      <c r="L9" s="330">
        <v>4</v>
      </c>
      <c r="M9" s="326">
        <v>5</v>
      </c>
      <c r="N9" s="326">
        <v>7</v>
      </c>
      <c r="O9" s="224">
        <v>6</v>
      </c>
      <c r="P9" s="109">
        <v>4</v>
      </c>
      <c r="Q9" s="98">
        <v>10</v>
      </c>
      <c r="R9" s="224">
        <v>9</v>
      </c>
      <c r="S9" s="84">
        <f t="shared" si="1"/>
        <v>6.833333333333333</v>
      </c>
      <c r="T9" s="8">
        <f t="shared" si="2"/>
        <v>7</v>
      </c>
    </row>
    <row r="10" spans="1:24" ht="12.75">
      <c r="A10" s="3">
        <f t="shared" si="0"/>
        <v>7.923076923076923</v>
      </c>
      <c r="B10" s="51">
        <v>8</v>
      </c>
      <c r="C10" s="2" t="s">
        <v>311</v>
      </c>
      <c r="D10" s="120" t="s">
        <v>95</v>
      </c>
      <c r="E10" s="225"/>
      <c r="F10" s="224">
        <v>6</v>
      </c>
      <c r="G10" s="247">
        <v>8</v>
      </c>
      <c r="H10" s="80">
        <v>4</v>
      </c>
      <c r="I10" s="342">
        <v>8</v>
      </c>
      <c r="J10" s="224">
        <v>7</v>
      </c>
      <c r="K10" s="73">
        <v>10</v>
      </c>
      <c r="L10" s="80">
        <v>8</v>
      </c>
      <c r="M10" s="109">
        <v>4</v>
      </c>
      <c r="N10" s="109">
        <v>9</v>
      </c>
      <c r="O10" s="80">
        <v>10</v>
      </c>
      <c r="P10" s="109">
        <v>10</v>
      </c>
      <c r="Q10" s="98">
        <v>9</v>
      </c>
      <c r="R10" s="80">
        <v>10</v>
      </c>
      <c r="S10" s="84">
        <f t="shared" si="1"/>
        <v>7.923076923076923</v>
      </c>
      <c r="T10" s="8">
        <f t="shared" si="2"/>
        <v>8</v>
      </c>
      <c r="W10" s="14"/>
      <c r="X10" s="14"/>
    </row>
    <row r="11" spans="1:20" ht="12.75">
      <c r="A11" s="3">
        <f t="shared" si="0"/>
        <v>7.75</v>
      </c>
      <c r="B11" s="51">
        <v>9</v>
      </c>
      <c r="C11" s="2" t="s">
        <v>312</v>
      </c>
      <c r="D11" s="120" t="s">
        <v>104</v>
      </c>
      <c r="E11" s="225"/>
      <c r="F11" s="224">
        <v>4</v>
      </c>
      <c r="G11" s="247"/>
      <c r="H11" s="224">
        <v>8</v>
      </c>
      <c r="I11" s="98">
        <v>6</v>
      </c>
      <c r="J11" s="72">
        <v>8</v>
      </c>
      <c r="K11" s="73">
        <v>9</v>
      </c>
      <c r="L11" s="80">
        <v>10</v>
      </c>
      <c r="M11" s="109">
        <v>6</v>
      </c>
      <c r="N11" s="109">
        <v>9</v>
      </c>
      <c r="O11" s="80">
        <v>6</v>
      </c>
      <c r="P11" s="108">
        <v>8</v>
      </c>
      <c r="Q11" s="97">
        <v>10</v>
      </c>
      <c r="R11" s="224">
        <v>9</v>
      </c>
      <c r="S11" s="84">
        <f t="shared" si="1"/>
        <v>7.75</v>
      </c>
      <c r="T11" s="8">
        <f t="shared" si="2"/>
        <v>8</v>
      </c>
    </row>
    <row r="12" spans="1:20" ht="12.75">
      <c r="A12" s="3">
        <f t="shared" si="0"/>
        <v>7.25</v>
      </c>
      <c r="B12" s="51">
        <v>10</v>
      </c>
      <c r="C12" s="2" t="s">
        <v>313</v>
      </c>
      <c r="D12" s="120" t="s">
        <v>106</v>
      </c>
      <c r="E12" s="225"/>
      <c r="F12" s="224">
        <v>5</v>
      </c>
      <c r="G12" s="247"/>
      <c r="H12" s="224">
        <v>6</v>
      </c>
      <c r="I12" s="98">
        <v>5</v>
      </c>
      <c r="J12" s="246">
        <v>7</v>
      </c>
      <c r="K12" s="71">
        <v>9</v>
      </c>
      <c r="L12" s="224">
        <v>7</v>
      </c>
      <c r="M12" s="326">
        <v>6</v>
      </c>
      <c r="N12" s="109">
        <v>9</v>
      </c>
      <c r="O12" s="72">
        <v>7</v>
      </c>
      <c r="P12" s="108">
        <v>6</v>
      </c>
      <c r="Q12" s="98">
        <v>10</v>
      </c>
      <c r="R12" s="224">
        <v>10</v>
      </c>
      <c r="S12" s="84">
        <f t="shared" si="1"/>
        <v>7.25</v>
      </c>
      <c r="T12" s="8">
        <v>8</v>
      </c>
    </row>
    <row r="13" spans="1:20" ht="12.75">
      <c r="A13" s="3">
        <f t="shared" si="0"/>
        <v>6.666666666666667</v>
      </c>
      <c r="B13" s="51">
        <v>11</v>
      </c>
      <c r="C13" s="2" t="s">
        <v>343</v>
      </c>
      <c r="D13" s="120" t="s">
        <v>96</v>
      </c>
      <c r="E13" s="225"/>
      <c r="F13" s="80">
        <v>9</v>
      </c>
      <c r="G13" s="90"/>
      <c r="H13" s="80">
        <v>4</v>
      </c>
      <c r="I13" s="98">
        <v>4</v>
      </c>
      <c r="J13" s="246">
        <v>6</v>
      </c>
      <c r="K13" s="71">
        <v>10</v>
      </c>
      <c r="L13" s="80">
        <v>4</v>
      </c>
      <c r="M13" s="109">
        <v>7</v>
      </c>
      <c r="N13" s="109">
        <v>9</v>
      </c>
      <c r="O13" s="80">
        <v>6</v>
      </c>
      <c r="P13" s="109">
        <v>8</v>
      </c>
      <c r="Q13" s="98">
        <v>7</v>
      </c>
      <c r="R13" s="80">
        <v>6</v>
      </c>
      <c r="S13" s="84">
        <f>AVERAGE(F13:R13)</f>
        <v>6.666666666666667</v>
      </c>
      <c r="T13" s="8">
        <f t="shared" si="2"/>
        <v>7</v>
      </c>
    </row>
    <row r="14" spans="1:20" ht="12.75">
      <c r="A14" s="3">
        <f t="shared" si="0"/>
        <v>4.846153846153846</v>
      </c>
      <c r="B14" s="51">
        <v>12</v>
      </c>
      <c r="C14" s="2" t="s">
        <v>344</v>
      </c>
      <c r="D14" s="120" t="s">
        <v>100</v>
      </c>
      <c r="E14" s="225"/>
      <c r="F14" s="80">
        <v>4</v>
      </c>
      <c r="G14" s="90">
        <v>1</v>
      </c>
      <c r="H14" s="224">
        <v>4</v>
      </c>
      <c r="I14" s="342">
        <v>4</v>
      </c>
      <c r="J14" s="246">
        <v>4</v>
      </c>
      <c r="K14" s="71">
        <v>10</v>
      </c>
      <c r="L14" s="224">
        <v>7</v>
      </c>
      <c r="M14" s="326">
        <v>6</v>
      </c>
      <c r="N14" s="109">
        <v>5</v>
      </c>
      <c r="O14" s="80">
        <v>4</v>
      </c>
      <c r="P14" s="109">
        <v>5</v>
      </c>
      <c r="Q14" s="342">
        <v>4</v>
      </c>
      <c r="R14" s="224">
        <v>5</v>
      </c>
      <c r="S14" s="84">
        <f>AVERAGE(F14:R14)</f>
        <v>4.846153846153846</v>
      </c>
      <c r="T14" s="8">
        <f t="shared" si="2"/>
        <v>5</v>
      </c>
    </row>
    <row r="15" spans="1:20" ht="12.75">
      <c r="A15" s="3">
        <f t="shared" si="0"/>
        <v>5</v>
      </c>
      <c r="B15" s="51">
        <v>13</v>
      </c>
      <c r="C15" s="2" t="s">
        <v>342</v>
      </c>
      <c r="D15" s="120" t="s">
        <v>100</v>
      </c>
      <c r="E15" s="225"/>
      <c r="F15" s="80">
        <v>5</v>
      </c>
      <c r="G15" s="90">
        <v>1</v>
      </c>
      <c r="H15" s="224">
        <v>4</v>
      </c>
      <c r="I15" s="342">
        <v>5</v>
      </c>
      <c r="J15" s="246">
        <v>4</v>
      </c>
      <c r="K15" s="71">
        <v>10</v>
      </c>
      <c r="L15" s="224">
        <v>7</v>
      </c>
      <c r="M15" s="109">
        <v>4</v>
      </c>
      <c r="N15" s="108">
        <v>5</v>
      </c>
      <c r="O15" s="72">
        <v>4</v>
      </c>
      <c r="P15" s="109">
        <v>5</v>
      </c>
      <c r="Q15" s="98">
        <v>6</v>
      </c>
      <c r="R15" s="246">
        <v>5</v>
      </c>
      <c r="S15" s="84">
        <f t="shared" si="1"/>
        <v>5</v>
      </c>
      <c r="T15" s="8">
        <f t="shared" si="2"/>
        <v>5</v>
      </c>
    </row>
    <row r="16" spans="1:20" ht="12.75">
      <c r="A16" s="3">
        <f t="shared" si="0"/>
        <v>7.5</v>
      </c>
      <c r="B16" s="51">
        <v>14</v>
      </c>
      <c r="C16" s="2" t="s">
        <v>345</v>
      </c>
      <c r="D16" s="170" t="s">
        <v>94</v>
      </c>
      <c r="E16" s="225"/>
      <c r="F16" s="80">
        <v>5</v>
      </c>
      <c r="G16" s="90"/>
      <c r="H16" s="224">
        <v>7</v>
      </c>
      <c r="I16" s="98">
        <v>4</v>
      </c>
      <c r="J16" s="246">
        <v>7</v>
      </c>
      <c r="K16" s="73">
        <v>7</v>
      </c>
      <c r="L16" s="80">
        <v>9</v>
      </c>
      <c r="M16" s="109">
        <v>6</v>
      </c>
      <c r="N16" s="109">
        <v>10</v>
      </c>
      <c r="O16" s="80">
        <v>8</v>
      </c>
      <c r="P16" s="109">
        <v>9</v>
      </c>
      <c r="Q16" s="98">
        <v>9</v>
      </c>
      <c r="R16" s="80">
        <v>9</v>
      </c>
      <c r="S16" s="84">
        <f t="shared" si="1"/>
        <v>7.5</v>
      </c>
      <c r="T16" s="8">
        <f t="shared" si="2"/>
        <v>8</v>
      </c>
    </row>
    <row r="17" spans="1:20" ht="13.5" thickBot="1">
      <c r="A17" s="3">
        <f t="shared" si="0"/>
        <v>5</v>
      </c>
      <c r="B17" s="51">
        <v>15</v>
      </c>
      <c r="C17" s="2" t="s">
        <v>346</v>
      </c>
      <c r="D17" s="120" t="s">
        <v>115</v>
      </c>
      <c r="E17" s="356"/>
      <c r="F17" s="159">
        <v>4</v>
      </c>
      <c r="G17" s="173">
        <v>1</v>
      </c>
      <c r="H17" s="224">
        <v>4</v>
      </c>
      <c r="I17" s="228">
        <v>4</v>
      </c>
      <c r="J17" s="246">
        <v>5</v>
      </c>
      <c r="K17" s="161">
        <v>10</v>
      </c>
      <c r="L17" s="365">
        <v>5</v>
      </c>
      <c r="M17" s="180">
        <v>6</v>
      </c>
      <c r="N17" s="363">
        <v>4</v>
      </c>
      <c r="O17" s="159">
        <v>4</v>
      </c>
      <c r="P17" s="181">
        <v>4</v>
      </c>
      <c r="Q17" s="228">
        <v>10</v>
      </c>
      <c r="R17" s="166">
        <v>4</v>
      </c>
      <c r="S17" s="84">
        <f t="shared" si="1"/>
        <v>5</v>
      </c>
      <c r="T17" s="8">
        <f t="shared" si="2"/>
        <v>5</v>
      </c>
    </row>
    <row r="18" spans="2:20" s="5" customFormat="1" ht="13.5" thickBot="1">
      <c r="B18" s="388" t="s">
        <v>0</v>
      </c>
      <c r="C18" s="404"/>
      <c r="D18" s="404"/>
      <c r="E18" s="352"/>
      <c r="F18" s="353">
        <f>AVERAGE(F3:F17)</f>
        <v>5.2</v>
      </c>
      <c r="G18" s="263"/>
      <c r="H18" s="218">
        <f>AVERAGE(H3:H17)</f>
        <v>5.533333333333333</v>
      </c>
      <c r="I18" s="218">
        <f>AVERAGE(I3:I17)</f>
        <v>5.2</v>
      </c>
      <c r="J18" s="218">
        <f>AVERAGE(J3:J17)</f>
        <v>6.2</v>
      </c>
      <c r="K18" s="218"/>
      <c r="L18" s="218">
        <f>AVERAGE(L3:L17)</f>
        <v>7</v>
      </c>
      <c r="M18" s="253">
        <f>AVERAGE(M3:M17)</f>
        <v>5.4</v>
      </c>
      <c r="N18" s="253">
        <f>AVERAGE(N3:N17)</f>
        <v>7.466666666666667</v>
      </c>
      <c r="O18" s="253">
        <f>AVERAGE(O3:O17)</f>
        <v>6.533333333333333</v>
      </c>
      <c r="P18" s="218">
        <f>AVERAGE(P3:P17)</f>
        <v>6.333333333333333</v>
      </c>
      <c r="Q18" s="218"/>
      <c r="R18" s="168">
        <f>AVERAGE(R3:R17)</f>
        <v>7.533333333333333</v>
      </c>
      <c r="S18" s="83">
        <f>AVERAGE(S3:S17)</f>
        <v>6.567521367521367</v>
      </c>
      <c r="T18" s="34">
        <f>AVERAGE(T3:T17)</f>
        <v>6.8</v>
      </c>
    </row>
    <row r="19" spans="2:20" s="5" customFormat="1" ht="13.5" thickBot="1">
      <c r="B19" s="388"/>
      <c r="C19" s="389"/>
      <c r="D19" s="389"/>
      <c r="E19" s="349"/>
      <c r="F19" s="381" t="s">
        <v>109</v>
      </c>
      <c r="G19" s="395"/>
      <c r="H19" s="382"/>
      <c r="I19" s="377" t="s">
        <v>110</v>
      </c>
      <c r="J19" s="378"/>
      <c r="K19" s="392" t="s">
        <v>381</v>
      </c>
      <c r="L19" s="393"/>
      <c r="M19" s="160" t="s">
        <v>385</v>
      </c>
      <c r="N19" s="160" t="s">
        <v>61</v>
      </c>
      <c r="O19" s="160" t="s">
        <v>62</v>
      </c>
      <c r="P19" s="160" t="s">
        <v>63</v>
      </c>
      <c r="Q19" s="390" t="s">
        <v>386</v>
      </c>
      <c r="R19" s="391"/>
      <c r="S19" s="78"/>
      <c r="T19" s="9"/>
    </row>
    <row r="20" spans="2:20" ht="12.75">
      <c r="B20" s="396" t="s">
        <v>45</v>
      </c>
      <c r="C20" s="397"/>
      <c r="D20" s="398"/>
      <c r="E20" s="350"/>
      <c r="F20" s="403" t="s">
        <v>22</v>
      </c>
      <c r="G20" s="404"/>
      <c r="H20" s="404"/>
      <c r="I20" s="404"/>
      <c r="J20" s="404"/>
      <c r="K20" s="383"/>
      <c r="L20" s="383"/>
      <c r="M20" s="404"/>
      <c r="N20" s="404"/>
      <c r="O20" s="404"/>
      <c r="P20" s="383"/>
      <c r="Q20" s="383"/>
      <c r="R20" s="383"/>
      <c r="S20" s="35">
        <f>T20/B17</f>
        <v>1</v>
      </c>
      <c r="T20" s="8">
        <f>COUNTIF(T3:T17,"&gt;3")</f>
        <v>15</v>
      </c>
    </row>
    <row r="21" spans="2:20" ht="12.75">
      <c r="B21" s="396" t="s">
        <v>46</v>
      </c>
      <c r="C21" s="397"/>
      <c r="D21" s="398"/>
      <c r="E21" s="347"/>
      <c r="F21" s="13"/>
      <c r="G21" s="13"/>
      <c r="H21" s="4"/>
      <c r="I21" s="4"/>
      <c r="J21" s="4"/>
      <c r="K21" s="4"/>
      <c r="L21" s="4"/>
      <c r="M21" s="4"/>
      <c r="N21" s="4"/>
      <c r="O21" s="4"/>
      <c r="P21" s="13"/>
      <c r="Q21" s="4"/>
      <c r="R21" s="4"/>
      <c r="S21" s="35">
        <f>T21/B17</f>
        <v>0.6</v>
      </c>
      <c r="T21" s="8">
        <f>COUNTIF(T3:T17,"&gt;6")</f>
        <v>9</v>
      </c>
    </row>
    <row r="23" ht="12.75">
      <c r="C23" t="s">
        <v>85</v>
      </c>
    </row>
    <row r="25" spans="23:25" ht="12.75">
      <c r="W25" s="48"/>
      <c r="X25" s="48"/>
      <c r="Y25" s="3"/>
    </row>
    <row r="55" spans="2:11" ht="12.75">
      <c r="B55" s="12" t="s">
        <v>68</v>
      </c>
      <c r="C55" s="12" t="s">
        <v>383</v>
      </c>
      <c r="D55" s="1"/>
      <c r="E55" s="12"/>
      <c r="F55" s="12" t="s">
        <v>124</v>
      </c>
      <c r="G55" s="12"/>
      <c r="H55" s="12" t="s">
        <v>125</v>
      </c>
      <c r="I55" s="12" t="s">
        <v>382</v>
      </c>
      <c r="J55" s="12" t="s">
        <v>385</v>
      </c>
      <c r="K55" s="286" t="s">
        <v>391</v>
      </c>
    </row>
    <row r="56" spans="2:11" ht="12.75">
      <c r="B56" s="1">
        <v>16</v>
      </c>
      <c r="C56" s="1" t="s">
        <v>366</v>
      </c>
      <c r="D56" s="1"/>
      <c r="E56" s="12"/>
      <c r="F56" s="286">
        <v>4</v>
      </c>
      <c r="G56" s="286"/>
      <c r="H56" s="286">
        <v>4</v>
      </c>
      <c r="I56" s="12">
        <v>8</v>
      </c>
      <c r="J56" s="12">
        <v>4</v>
      </c>
      <c r="K56" s="12">
        <v>5</v>
      </c>
    </row>
    <row r="57" spans="2:11" ht="12.75">
      <c r="B57" s="1">
        <v>17</v>
      </c>
      <c r="C57" s="1" t="s">
        <v>367</v>
      </c>
      <c r="D57" s="1"/>
      <c r="E57" s="12"/>
      <c r="F57" s="354">
        <v>4</v>
      </c>
      <c r="G57" s="354">
        <v>1</v>
      </c>
      <c r="H57" s="354">
        <v>4</v>
      </c>
      <c r="I57" s="286">
        <v>4</v>
      </c>
      <c r="J57" s="333">
        <v>4</v>
      </c>
      <c r="K57" s="333">
        <v>4</v>
      </c>
    </row>
    <row r="58" spans="2:11" ht="12.75">
      <c r="B58" s="1">
        <v>18</v>
      </c>
      <c r="C58" s="1" t="s">
        <v>368</v>
      </c>
      <c r="D58" s="1"/>
      <c r="E58" s="12"/>
      <c r="F58" s="12">
        <v>6</v>
      </c>
      <c r="G58" s="12"/>
      <c r="H58" s="12">
        <v>4</v>
      </c>
      <c r="I58" s="12">
        <v>7</v>
      </c>
      <c r="J58" s="12">
        <v>4</v>
      </c>
      <c r="K58" s="12">
        <v>6</v>
      </c>
    </row>
    <row r="59" spans="2:11" ht="12.75">
      <c r="B59" s="1">
        <v>19</v>
      </c>
      <c r="C59" s="1" t="s">
        <v>369</v>
      </c>
      <c r="D59" s="1"/>
      <c r="E59" s="12"/>
      <c r="F59" s="286">
        <v>4</v>
      </c>
      <c r="G59" s="286"/>
      <c r="H59" s="12">
        <v>4</v>
      </c>
      <c r="I59" s="12">
        <v>6</v>
      </c>
      <c r="J59" s="286">
        <v>6</v>
      </c>
      <c r="K59" s="12">
        <v>4</v>
      </c>
    </row>
    <row r="60" spans="2:11" ht="12.75">
      <c r="B60" s="1">
        <v>20</v>
      </c>
      <c r="C60" s="1" t="s">
        <v>370</v>
      </c>
      <c r="D60" s="1"/>
      <c r="E60" s="12"/>
      <c r="F60" s="12">
        <v>9</v>
      </c>
      <c r="G60" s="12"/>
      <c r="H60" s="12">
        <v>9</v>
      </c>
      <c r="I60" s="12">
        <v>9</v>
      </c>
      <c r="J60" s="12">
        <v>7</v>
      </c>
      <c r="K60" s="12">
        <v>9</v>
      </c>
    </row>
    <row r="61" spans="2:11" ht="12.75">
      <c r="B61" s="1">
        <v>21</v>
      </c>
      <c r="C61" s="1" t="s">
        <v>371</v>
      </c>
      <c r="D61" s="1"/>
      <c r="E61" s="12"/>
      <c r="F61" s="286">
        <v>7</v>
      </c>
      <c r="G61" s="286"/>
      <c r="H61" s="12">
        <v>5</v>
      </c>
      <c r="I61" s="12">
        <v>8</v>
      </c>
      <c r="J61" s="286">
        <v>4</v>
      </c>
      <c r="K61" s="12">
        <v>8</v>
      </c>
    </row>
    <row r="62" spans="2:11" ht="12.75">
      <c r="B62" s="1">
        <v>22</v>
      </c>
      <c r="C62" s="1" t="s">
        <v>372</v>
      </c>
      <c r="D62" s="1"/>
      <c r="E62" s="12"/>
      <c r="F62" s="12">
        <v>7</v>
      </c>
      <c r="G62" s="12"/>
      <c r="H62" s="286">
        <v>4</v>
      </c>
      <c r="I62" s="12">
        <v>10</v>
      </c>
      <c r="J62" s="286">
        <v>4</v>
      </c>
      <c r="K62" s="286">
        <v>5</v>
      </c>
    </row>
    <row r="63" spans="2:11" ht="12.75">
      <c r="B63" s="1">
        <v>23</v>
      </c>
      <c r="C63" s="1" t="s">
        <v>373</v>
      </c>
      <c r="D63" s="1"/>
      <c r="E63" s="12"/>
      <c r="F63" s="354">
        <v>4</v>
      </c>
      <c r="G63" s="286"/>
      <c r="H63" s="286">
        <v>5</v>
      </c>
      <c r="I63" s="286">
        <v>8</v>
      </c>
      <c r="J63" s="333">
        <v>4</v>
      </c>
      <c r="K63" s="286">
        <v>4</v>
      </c>
    </row>
    <row r="64" spans="2:11" ht="12.75">
      <c r="B64" s="1">
        <v>24</v>
      </c>
      <c r="C64" s="1" t="s">
        <v>374</v>
      </c>
      <c r="D64" s="1"/>
      <c r="E64" s="12"/>
      <c r="F64" s="12">
        <v>9</v>
      </c>
      <c r="G64" s="12"/>
      <c r="H64" s="12">
        <v>9</v>
      </c>
      <c r="I64" s="12">
        <v>10</v>
      </c>
      <c r="J64" s="12">
        <v>7</v>
      </c>
      <c r="K64" s="12">
        <v>9</v>
      </c>
    </row>
    <row r="65" spans="2:11" ht="12.75">
      <c r="B65" s="1">
        <v>25</v>
      </c>
      <c r="C65" s="1" t="s">
        <v>375</v>
      </c>
      <c r="D65" s="1"/>
      <c r="E65" s="12"/>
      <c r="F65" s="12">
        <v>7</v>
      </c>
      <c r="G65" s="12"/>
      <c r="H65" s="286">
        <v>4</v>
      </c>
      <c r="I65" s="286">
        <v>10</v>
      </c>
      <c r="J65" s="333">
        <v>4</v>
      </c>
      <c r="K65" s="333">
        <v>4</v>
      </c>
    </row>
    <row r="66" spans="2:11" ht="12.75">
      <c r="B66" s="1">
        <v>26</v>
      </c>
      <c r="C66" s="1" t="s">
        <v>376</v>
      </c>
      <c r="D66" s="1"/>
      <c r="E66" s="12"/>
      <c r="F66" s="12">
        <v>6</v>
      </c>
      <c r="G66" s="12"/>
      <c r="H66" s="12">
        <v>7</v>
      </c>
      <c r="I66" s="12">
        <v>9</v>
      </c>
      <c r="J66" s="286">
        <v>5</v>
      </c>
      <c r="K66" s="286">
        <v>7</v>
      </c>
    </row>
    <row r="67" spans="2:11" ht="12.75">
      <c r="B67" s="1">
        <v>27</v>
      </c>
      <c r="C67" s="1" t="s">
        <v>377</v>
      </c>
      <c r="D67" s="1"/>
      <c r="E67" s="12"/>
      <c r="F67" s="12">
        <v>4</v>
      </c>
      <c r="G67" s="12"/>
      <c r="H67" s="12">
        <v>4</v>
      </c>
      <c r="I67" s="12">
        <v>7</v>
      </c>
      <c r="J67" s="333">
        <v>4</v>
      </c>
      <c r="K67" s="12">
        <v>4</v>
      </c>
    </row>
    <row r="68" spans="2:11" ht="12.75">
      <c r="B68" s="1">
        <v>28</v>
      </c>
      <c r="C68" s="1" t="s">
        <v>378</v>
      </c>
      <c r="D68" s="1"/>
      <c r="E68" s="12"/>
      <c r="F68" s="12">
        <v>6</v>
      </c>
      <c r="G68" s="12"/>
      <c r="H68" s="12">
        <v>5</v>
      </c>
      <c r="I68" s="12">
        <v>7</v>
      </c>
      <c r="J68" s="12">
        <v>4</v>
      </c>
      <c r="K68" s="12">
        <v>6</v>
      </c>
    </row>
    <row r="69" spans="2:11" ht="12.75">
      <c r="B69" s="1">
        <v>29</v>
      </c>
      <c r="C69" s="1" t="s">
        <v>379</v>
      </c>
      <c r="D69" s="1"/>
      <c r="E69" s="12"/>
      <c r="F69" s="286">
        <v>6</v>
      </c>
      <c r="G69" s="286">
        <v>1</v>
      </c>
      <c r="H69" s="362">
        <v>4</v>
      </c>
      <c r="I69" s="12">
        <v>10</v>
      </c>
      <c r="J69" s="333">
        <v>4</v>
      </c>
      <c r="K69" s="333">
        <v>4</v>
      </c>
    </row>
    <row r="70" spans="2:11" ht="12.75">
      <c r="B70" s="1">
        <v>30</v>
      </c>
      <c r="C70" s="1" t="s">
        <v>380</v>
      </c>
      <c r="D70" s="1"/>
      <c r="E70" s="12"/>
      <c r="F70" s="286">
        <v>4</v>
      </c>
      <c r="G70" s="286"/>
      <c r="H70" s="286">
        <v>6</v>
      </c>
      <c r="I70" s="12">
        <v>10</v>
      </c>
      <c r="J70" s="12">
        <v>6</v>
      </c>
      <c r="K70" s="12">
        <v>10</v>
      </c>
    </row>
  </sheetData>
  <sheetProtection/>
  <mergeCells count="10">
    <mergeCell ref="I19:J19"/>
    <mergeCell ref="Q19:R19"/>
    <mergeCell ref="B21:D21"/>
    <mergeCell ref="C1:L1"/>
    <mergeCell ref="B18:D18"/>
    <mergeCell ref="B19:D19"/>
    <mergeCell ref="B20:D20"/>
    <mergeCell ref="F19:H19"/>
    <mergeCell ref="K19:L19"/>
    <mergeCell ref="F20:R20"/>
  </mergeCells>
  <conditionalFormatting sqref="T3:T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S3:S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zoomScale="95" zoomScaleNormal="95" zoomScalePageLayoutView="0" workbookViewId="0" topLeftCell="B1">
      <selection activeCell="C3" sqref="C3"/>
    </sheetView>
  </sheetViews>
  <sheetFormatPr defaultColWidth="9.00390625" defaultRowHeight="12.75"/>
  <cols>
    <col min="1" max="1" width="6.75390625" style="0" hidden="1" customWidth="1"/>
    <col min="2" max="2" width="4.375" style="0" customWidth="1"/>
    <col min="3" max="3" width="21.125" style="0" customWidth="1"/>
    <col min="4" max="4" width="8.875" style="0" customWidth="1"/>
    <col min="5" max="6" width="5.125" style="0" hidden="1" customWidth="1"/>
    <col min="7" max="7" width="5.375" style="0" customWidth="1"/>
    <col min="8" max="9" width="4.875" style="0" hidden="1" customWidth="1"/>
    <col min="10" max="10" width="5.125" style="0" customWidth="1"/>
    <col min="11" max="11" width="5.875" style="0" hidden="1" customWidth="1"/>
    <col min="12" max="12" width="5.875" style="0" customWidth="1"/>
    <col min="13" max="13" width="5.875" style="0" bestFit="1" customWidth="1"/>
    <col min="14" max="14" width="5.875" style="0" hidden="1" customWidth="1"/>
    <col min="15" max="16" width="5.875" style="0" customWidth="1"/>
    <col min="17" max="18" width="5.25390625" style="0" customWidth="1"/>
    <col min="19" max="22" width="5.875" style="0" customWidth="1"/>
    <col min="23" max="23" width="6.25390625" style="0" customWidth="1"/>
    <col min="24" max="25" width="5.875" style="0" customWidth="1"/>
    <col min="26" max="26" width="6.00390625" style="0" customWidth="1"/>
    <col min="27" max="27" width="9.25390625" style="3" bestFit="1" customWidth="1"/>
    <col min="28" max="28" width="9.25390625" style="10" bestFit="1" customWidth="1"/>
    <col min="30" max="31" width="9.25390625" style="0" bestFit="1" customWidth="1"/>
  </cols>
  <sheetData>
    <row r="1" spans="3:40" ht="13.5" thickBot="1">
      <c r="C1" s="379" t="s">
        <v>300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3"/>
      <c r="O1" s="33"/>
      <c r="P1" s="33"/>
      <c r="Q1" s="33"/>
      <c r="R1" s="33"/>
      <c r="S1" s="33"/>
      <c r="T1" s="33"/>
      <c r="U1" s="33"/>
      <c r="V1" s="33"/>
      <c r="W1" s="52"/>
      <c r="X1" s="33"/>
      <c r="Y1" s="33"/>
      <c r="Z1" s="33"/>
      <c r="AA1" s="52"/>
      <c r="AB1" s="52"/>
      <c r="AC1" s="33"/>
      <c r="AD1" s="33"/>
      <c r="AE1" s="33"/>
      <c r="AF1" s="33"/>
      <c r="AG1" s="33"/>
      <c r="AH1" s="33"/>
      <c r="AI1" s="53"/>
      <c r="AJ1" s="54"/>
      <c r="AM1" s="14"/>
      <c r="AN1" s="15"/>
    </row>
    <row r="2" spans="2:36" ht="16.5" customHeight="1" thickBot="1">
      <c r="B2" s="55" t="s">
        <v>68</v>
      </c>
      <c r="C2" s="57" t="s">
        <v>26</v>
      </c>
      <c r="D2" s="194" t="s">
        <v>69</v>
      </c>
      <c r="E2" s="195">
        <v>43503</v>
      </c>
      <c r="F2" s="217">
        <v>43528</v>
      </c>
      <c r="G2" s="197">
        <v>43535</v>
      </c>
      <c r="H2" s="67">
        <v>43545</v>
      </c>
      <c r="I2" s="103">
        <v>43556</v>
      </c>
      <c r="J2" s="68">
        <v>43559</v>
      </c>
      <c r="K2" s="198">
        <v>43570</v>
      </c>
      <c r="L2" s="198">
        <v>43573</v>
      </c>
      <c r="M2" s="197">
        <v>43577</v>
      </c>
      <c r="N2" s="234">
        <v>43585</v>
      </c>
      <c r="O2" s="101">
        <v>43587</v>
      </c>
      <c r="P2" s="68">
        <v>43589</v>
      </c>
      <c r="Q2" s="94">
        <v>43599</v>
      </c>
      <c r="R2" s="101">
        <v>43601</v>
      </c>
      <c r="S2" s="68">
        <v>43605</v>
      </c>
      <c r="T2" s="125">
        <v>43614</v>
      </c>
      <c r="U2" s="101">
        <v>43615</v>
      </c>
      <c r="V2" s="68">
        <v>43619</v>
      </c>
      <c r="W2" s="106">
        <v>43621</v>
      </c>
      <c r="X2" s="94">
        <v>43629</v>
      </c>
      <c r="Y2" s="103">
        <v>43633</v>
      </c>
      <c r="Z2" s="68">
        <v>43636</v>
      </c>
      <c r="AA2" s="58" t="s">
        <v>24</v>
      </c>
      <c r="AB2" s="59" t="s">
        <v>91</v>
      </c>
      <c r="AC2" s="33"/>
      <c r="AD2" s="33"/>
      <c r="AE2" s="33"/>
      <c r="AF2" s="33"/>
      <c r="AG2" s="33"/>
      <c r="AH2" s="33"/>
      <c r="AI2" s="33"/>
      <c r="AJ2" s="33"/>
    </row>
    <row r="3" spans="1:31" ht="12.75">
      <c r="A3" s="3">
        <f aca="true" t="shared" si="0" ref="A3:A17">AA3</f>
        <v>5.25</v>
      </c>
      <c r="B3" s="111">
        <v>1</v>
      </c>
      <c r="C3" s="112" t="s">
        <v>304</v>
      </c>
      <c r="D3" s="154" t="s">
        <v>102</v>
      </c>
      <c r="E3" s="116"/>
      <c r="F3" s="213"/>
      <c r="G3" s="117">
        <v>6</v>
      </c>
      <c r="H3" s="118"/>
      <c r="I3" s="121"/>
      <c r="J3" s="117">
        <v>6</v>
      </c>
      <c r="K3" s="273"/>
      <c r="L3" s="274"/>
      <c r="M3" s="117">
        <v>5</v>
      </c>
      <c r="N3" s="275"/>
      <c r="O3" s="232"/>
      <c r="P3" s="119">
        <v>4</v>
      </c>
      <c r="Q3" s="95"/>
      <c r="R3" s="87"/>
      <c r="S3" s="70">
        <v>8</v>
      </c>
      <c r="T3" s="12"/>
      <c r="U3" s="102"/>
      <c r="V3" s="256">
        <v>4</v>
      </c>
      <c r="W3" s="107">
        <v>5</v>
      </c>
      <c r="X3" s="118"/>
      <c r="Y3" s="121"/>
      <c r="Z3" s="117">
        <v>4</v>
      </c>
      <c r="AA3" s="77">
        <f aca="true" t="shared" si="1" ref="AA3:AA17">AVERAGE(E3:Z3)</f>
        <v>5.25</v>
      </c>
      <c r="AB3" s="8">
        <f aca="true" t="shared" si="2" ref="AB3:AB9">ROUND(AA3,0)</f>
        <v>5</v>
      </c>
      <c r="AC3" s="1" t="s">
        <v>30</v>
      </c>
      <c r="AD3" s="1">
        <f>COUNTIF(AB3:AB17,"&gt;8")</f>
        <v>0</v>
      </c>
      <c r="AE3" s="43">
        <f>AD3/$B$17</f>
        <v>0</v>
      </c>
    </row>
    <row r="4" spans="1:31" ht="12.75">
      <c r="A4" s="3">
        <f t="shared" si="0"/>
        <v>7.375</v>
      </c>
      <c r="B4" s="113">
        <v>2</v>
      </c>
      <c r="C4" s="2" t="s">
        <v>305</v>
      </c>
      <c r="D4" s="120" t="s">
        <v>94</v>
      </c>
      <c r="E4" s="71"/>
      <c r="F4" s="90"/>
      <c r="G4" s="246">
        <v>7</v>
      </c>
      <c r="H4" s="73"/>
      <c r="I4" s="89"/>
      <c r="J4" s="72">
        <v>9</v>
      </c>
      <c r="K4" s="97"/>
      <c r="L4" s="89"/>
      <c r="M4" s="72">
        <v>7</v>
      </c>
      <c r="N4" s="268"/>
      <c r="O4" s="126"/>
      <c r="P4" s="246">
        <v>7</v>
      </c>
      <c r="Q4" s="97"/>
      <c r="R4" s="89"/>
      <c r="S4" s="246">
        <v>8</v>
      </c>
      <c r="T4" s="12"/>
      <c r="U4" s="126"/>
      <c r="V4" s="72">
        <v>8</v>
      </c>
      <c r="W4" s="108">
        <v>4</v>
      </c>
      <c r="X4" s="73" t="s">
        <v>268</v>
      </c>
      <c r="Y4" s="89"/>
      <c r="Z4" s="72">
        <v>9</v>
      </c>
      <c r="AA4" s="77">
        <f t="shared" si="1"/>
        <v>7.375</v>
      </c>
      <c r="AB4" s="8">
        <v>8</v>
      </c>
      <c r="AC4" s="1" t="s">
        <v>31</v>
      </c>
      <c r="AD4" s="44">
        <f>COUNTIF(AB3:AB17,7)+COUNTIF(AB3:AB17,8)</f>
        <v>6</v>
      </c>
      <c r="AE4" s="43">
        <f>AD4/$B$17</f>
        <v>0.4</v>
      </c>
    </row>
    <row r="5" spans="1:31" ht="12.75">
      <c r="A5" s="3">
        <f t="shared" si="0"/>
        <v>6.5</v>
      </c>
      <c r="B5" s="113">
        <v>3</v>
      </c>
      <c r="C5" s="2" t="s">
        <v>306</v>
      </c>
      <c r="D5" s="120" t="s">
        <v>116</v>
      </c>
      <c r="E5" s="71"/>
      <c r="F5" s="90"/>
      <c r="G5" s="80">
        <v>6</v>
      </c>
      <c r="H5" s="73" t="s">
        <v>268</v>
      </c>
      <c r="I5" s="89" t="s">
        <v>268</v>
      </c>
      <c r="J5" s="72">
        <v>7</v>
      </c>
      <c r="K5" s="97"/>
      <c r="L5" s="89"/>
      <c r="M5" s="80">
        <v>6</v>
      </c>
      <c r="N5" s="268"/>
      <c r="O5" s="126"/>
      <c r="P5" s="80">
        <v>7</v>
      </c>
      <c r="Q5" s="97"/>
      <c r="R5" s="89"/>
      <c r="S5" s="246">
        <v>6</v>
      </c>
      <c r="T5" s="12"/>
      <c r="U5" s="126"/>
      <c r="V5" s="246">
        <v>5</v>
      </c>
      <c r="W5" s="108">
        <v>8</v>
      </c>
      <c r="X5" s="73"/>
      <c r="Y5" s="89"/>
      <c r="Z5" s="72">
        <v>7</v>
      </c>
      <c r="AA5" s="77">
        <f t="shared" si="1"/>
        <v>6.5</v>
      </c>
      <c r="AB5" s="8">
        <f t="shared" si="2"/>
        <v>7</v>
      </c>
      <c r="AC5" s="1" t="s">
        <v>32</v>
      </c>
      <c r="AD5" s="44">
        <f>COUNTIF(AB3:AB17,4)+COUNTIF(AB3:AB17,5)+COUNTIF(AB3:AB17,6)</f>
        <v>9</v>
      </c>
      <c r="AE5" s="43">
        <f>AD5/$B$17</f>
        <v>0.6</v>
      </c>
    </row>
    <row r="6" spans="1:31" ht="12.75">
      <c r="A6" s="3">
        <f t="shared" si="0"/>
        <v>6.5</v>
      </c>
      <c r="B6" s="113">
        <v>4</v>
      </c>
      <c r="C6" s="2" t="s">
        <v>307</v>
      </c>
      <c r="D6" s="120" t="s">
        <v>116</v>
      </c>
      <c r="E6" s="73"/>
      <c r="F6" s="89"/>
      <c r="G6" s="72">
        <v>6</v>
      </c>
      <c r="H6" s="73"/>
      <c r="I6" s="89"/>
      <c r="J6" s="80">
        <v>7</v>
      </c>
      <c r="K6" s="97"/>
      <c r="L6" s="89"/>
      <c r="M6" s="80">
        <v>6</v>
      </c>
      <c r="N6" s="268"/>
      <c r="O6" s="126"/>
      <c r="P6" s="80">
        <v>7</v>
      </c>
      <c r="Q6" s="97"/>
      <c r="R6" s="89"/>
      <c r="S6" s="246">
        <v>6</v>
      </c>
      <c r="T6" s="12"/>
      <c r="U6" s="126"/>
      <c r="V6" s="72">
        <v>5</v>
      </c>
      <c r="W6" s="108">
        <v>8</v>
      </c>
      <c r="X6" s="73"/>
      <c r="Y6" s="89"/>
      <c r="Z6" s="72">
        <v>7</v>
      </c>
      <c r="AA6" s="77">
        <f t="shared" si="1"/>
        <v>6.5</v>
      </c>
      <c r="AB6" s="8">
        <f t="shared" si="2"/>
        <v>7</v>
      </c>
      <c r="AC6" s="1" t="s">
        <v>33</v>
      </c>
      <c r="AD6" s="1">
        <f>COUNTIF(AB3:AB17,"&lt;4")</f>
        <v>0</v>
      </c>
      <c r="AE6" s="43">
        <f>AD6/$B$17</f>
        <v>0</v>
      </c>
    </row>
    <row r="7" spans="1:31" ht="12.75">
      <c r="A7" s="3">
        <f t="shared" si="0"/>
        <v>5.111111111111111</v>
      </c>
      <c r="B7" s="113">
        <v>5</v>
      </c>
      <c r="C7" s="2" t="s">
        <v>308</v>
      </c>
      <c r="D7" s="120" t="s">
        <v>97</v>
      </c>
      <c r="E7" s="73"/>
      <c r="F7" s="89"/>
      <c r="G7" s="72">
        <v>7</v>
      </c>
      <c r="H7" s="73"/>
      <c r="I7" s="89"/>
      <c r="J7" s="72">
        <v>4</v>
      </c>
      <c r="K7" s="97"/>
      <c r="L7" s="89">
        <v>1</v>
      </c>
      <c r="M7" s="224">
        <v>4</v>
      </c>
      <c r="N7" s="268"/>
      <c r="O7" s="126"/>
      <c r="P7" s="80">
        <v>4</v>
      </c>
      <c r="Q7" s="98"/>
      <c r="R7" s="90"/>
      <c r="S7" s="224">
        <v>7</v>
      </c>
      <c r="T7" s="156"/>
      <c r="U7" s="93"/>
      <c r="V7" s="224">
        <v>8</v>
      </c>
      <c r="W7" s="109">
        <v>5</v>
      </c>
      <c r="X7" s="71"/>
      <c r="Y7" s="188"/>
      <c r="Z7" s="72">
        <v>6</v>
      </c>
      <c r="AA7" s="77">
        <f t="shared" si="1"/>
        <v>5.111111111111111</v>
      </c>
      <c r="AB7" s="8">
        <f t="shared" si="2"/>
        <v>5</v>
      </c>
      <c r="AC7" s="45" t="s">
        <v>34</v>
      </c>
      <c r="AD7" s="1">
        <f>B17-SUM(AD3:AD6)</f>
        <v>0</v>
      </c>
      <c r="AE7" s="43">
        <f>AD7/$B$17</f>
        <v>0</v>
      </c>
    </row>
    <row r="8" spans="1:28" ht="12.75">
      <c r="A8" s="3">
        <f t="shared" si="0"/>
        <v>7.375</v>
      </c>
      <c r="B8" s="113">
        <v>6</v>
      </c>
      <c r="C8" s="2" t="s">
        <v>309</v>
      </c>
      <c r="D8" s="120" t="s">
        <v>105</v>
      </c>
      <c r="E8" s="73"/>
      <c r="F8" s="89"/>
      <c r="G8" s="80">
        <v>8</v>
      </c>
      <c r="H8" s="73" t="s">
        <v>268</v>
      </c>
      <c r="I8" s="89"/>
      <c r="J8" s="80">
        <v>7</v>
      </c>
      <c r="K8" s="97"/>
      <c r="L8" s="89"/>
      <c r="M8" s="80">
        <v>5</v>
      </c>
      <c r="N8" s="268"/>
      <c r="O8" s="126"/>
      <c r="P8" s="80">
        <v>7</v>
      </c>
      <c r="Q8" s="97"/>
      <c r="R8" s="89"/>
      <c r="S8" s="72">
        <v>10</v>
      </c>
      <c r="T8" s="12"/>
      <c r="U8" s="126"/>
      <c r="V8" s="72">
        <v>7</v>
      </c>
      <c r="W8" s="108">
        <v>9</v>
      </c>
      <c r="X8" s="73"/>
      <c r="Y8" s="188"/>
      <c r="Z8" s="72">
        <v>6</v>
      </c>
      <c r="AA8" s="77">
        <f t="shared" si="1"/>
        <v>7.375</v>
      </c>
      <c r="AB8" s="8">
        <v>8</v>
      </c>
    </row>
    <row r="9" spans="1:28" ht="12.75">
      <c r="A9" s="3">
        <f t="shared" si="0"/>
        <v>5</v>
      </c>
      <c r="B9" s="113">
        <v>7</v>
      </c>
      <c r="C9" s="2" t="s">
        <v>310</v>
      </c>
      <c r="D9" s="120" t="s">
        <v>103</v>
      </c>
      <c r="E9" s="73"/>
      <c r="F9" s="89"/>
      <c r="G9" s="80">
        <v>5</v>
      </c>
      <c r="H9" s="73"/>
      <c r="I9" s="89"/>
      <c r="J9" s="337">
        <v>4</v>
      </c>
      <c r="K9" s="97"/>
      <c r="L9" s="89"/>
      <c r="M9" s="72">
        <v>4</v>
      </c>
      <c r="N9" s="268"/>
      <c r="O9" s="126">
        <v>1</v>
      </c>
      <c r="P9" s="224">
        <v>4</v>
      </c>
      <c r="Q9" s="97"/>
      <c r="R9" s="89"/>
      <c r="S9" s="246">
        <v>5</v>
      </c>
      <c r="T9" s="12"/>
      <c r="U9" s="126"/>
      <c r="V9" s="72">
        <v>7</v>
      </c>
      <c r="W9" s="108">
        <v>6</v>
      </c>
      <c r="X9" s="73"/>
      <c r="Y9" s="89"/>
      <c r="Z9" s="80">
        <v>9</v>
      </c>
      <c r="AA9" s="77">
        <f t="shared" si="1"/>
        <v>5</v>
      </c>
      <c r="AB9" s="8">
        <f t="shared" si="2"/>
        <v>5</v>
      </c>
    </row>
    <row r="10" spans="1:28" ht="12.75">
      <c r="A10" s="3">
        <f t="shared" si="0"/>
        <v>4.75</v>
      </c>
      <c r="B10" s="113">
        <v>8</v>
      </c>
      <c r="C10" s="2" t="s">
        <v>311</v>
      </c>
      <c r="D10" s="120" t="s">
        <v>95</v>
      </c>
      <c r="E10" s="73"/>
      <c r="F10" s="89"/>
      <c r="G10" s="72">
        <v>5</v>
      </c>
      <c r="H10" s="73"/>
      <c r="I10" s="89"/>
      <c r="J10" s="224">
        <v>7</v>
      </c>
      <c r="K10" s="97"/>
      <c r="L10" s="89"/>
      <c r="M10" s="80">
        <v>4</v>
      </c>
      <c r="N10" s="268"/>
      <c r="O10" s="126"/>
      <c r="P10" s="80">
        <v>4</v>
      </c>
      <c r="Q10" s="97"/>
      <c r="R10" s="89"/>
      <c r="S10" s="224">
        <v>4</v>
      </c>
      <c r="T10" s="12"/>
      <c r="U10" s="126"/>
      <c r="V10" s="80">
        <v>4</v>
      </c>
      <c r="W10" s="108">
        <v>6</v>
      </c>
      <c r="X10" s="73"/>
      <c r="Y10" s="89"/>
      <c r="Z10" s="72">
        <v>4</v>
      </c>
      <c r="AA10" s="77">
        <f t="shared" si="1"/>
        <v>4.75</v>
      </c>
      <c r="AB10" s="8">
        <f aca="true" t="shared" si="3" ref="AB10:AB17">ROUND(AA10,0)</f>
        <v>5</v>
      </c>
    </row>
    <row r="11" spans="1:28" ht="12.75">
      <c r="A11" s="3">
        <f t="shared" si="0"/>
        <v>5.666666666666667</v>
      </c>
      <c r="B11" s="113">
        <v>9</v>
      </c>
      <c r="C11" s="2" t="s">
        <v>312</v>
      </c>
      <c r="D11" s="120" t="s">
        <v>104</v>
      </c>
      <c r="E11" s="71"/>
      <c r="F11" s="90"/>
      <c r="G11" s="72">
        <v>5</v>
      </c>
      <c r="H11" s="73" t="s">
        <v>268</v>
      </c>
      <c r="I11" s="89"/>
      <c r="J11" s="72">
        <v>7</v>
      </c>
      <c r="K11" s="97"/>
      <c r="L11" s="89">
        <v>1</v>
      </c>
      <c r="M11" s="337">
        <v>5</v>
      </c>
      <c r="N11" s="268"/>
      <c r="O11" s="126"/>
      <c r="P11" s="72">
        <v>8</v>
      </c>
      <c r="Q11" s="97"/>
      <c r="R11" s="89"/>
      <c r="S11" s="72">
        <v>7</v>
      </c>
      <c r="T11" s="12"/>
      <c r="U11" s="126"/>
      <c r="V11" s="80">
        <v>4</v>
      </c>
      <c r="W11" s="108">
        <v>7</v>
      </c>
      <c r="X11" s="73"/>
      <c r="Y11" s="89"/>
      <c r="Z11" s="72">
        <v>7</v>
      </c>
      <c r="AA11" s="77">
        <f t="shared" si="1"/>
        <v>5.666666666666667</v>
      </c>
      <c r="AB11" s="8">
        <f t="shared" si="3"/>
        <v>6</v>
      </c>
    </row>
    <row r="12" spans="1:28" ht="12.75">
      <c r="A12" s="3">
        <f t="shared" si="0"/>
        <v>4.875</v>
      </c>
      <c r="B12" s="113">
        <v>10</v>
      </c>
      <c r="C12" s="2" t="s">
        <v>313</v>
      </c>
      <c r="D12" s="120" t="s">
        <v>106</v>
      </c>
      <c r="E12" s="73"/>
      <c r="F12" s="89"/>
      <c r="G12" s="72">
        <v>6</v>
      </c>
      <c r="H12" s="71"/>
      <c r="I12" s="90"/>
      <c r="J12" s="80">
        <v>6</v>
      </c>
      <c r="K12" s="98"/>
      <c r="L12" s="90"/>
      <c r="M12" s="80">
        <v>4</v>
      </c>
      <c r="N12" s="268"/>
      <c r="O12" s="126"/>
      <c r="P12" s="80">
        <v>4</v>
      </c>
      <c r="Q12" s="97"/>
      <c r="R12" s="89"/>
      <c r="S12" s="246">
        <v>4</v>
      </c>
      <c r="T12" s="12"/>
      <c r="U12" s="126"/>
      <c r="V12" s="224">
        <v>6</v>
      </c>
      <c r="W12" s="109">
        <v>5</v>
      </c>
      <c r="X12" s="73"/>
      <c r="Y12" s="89"/>
      <c r="Z12" s="72">
        <v>4</v>
      </c>
      <c r="AA12" s="77">
        <f t="shared" si="1"/>
        <v>4.875</v>
      </c>
      <c r="AB12" s="8">
        <f t="shared" si="3"/>
        <v>5</v>
      </c>
    </row>
    <row r="13" spans="1:28" ht="12.75">
      <c r="A13" s="3">
        <f t="shared" si="0"/>
        <v>5.555555555555555</v>
      </c>
      <c r="B13" s="113">
        <v>11</v>
      </c>
      <c r="C13" s="2" t="s">
        <v>343</v>
      </c>
      <c r="D13" s="120" t="s">
        <v>96</v>
      </c>
      <c r="E13" s="73"/>
      <c r="F13" s="89"/>
      <c r="G13" s="72">
        <v>5</v>
      </c>
      <c r="H13" s="71"/>
      <c r="I13" s="90"/>
      <c r="J13" s="80">
        <v>7</v>
      </c>
      <c r="K13" s="98"/>
      <c r="L13" s="90">
        <v>1</v>
      </c>
      <c r="M13" s="224">
        <v>6</v>
      </c>
      <c r="N13" s="268"/>
      <c r="O13" s="126"/>
      <c r="P13" s="80">
        <v>7</v>
      </c>
      <c r="Q13" s="97"/>
      <c r="R13" s="89"/>
      <c r="S13" s="246">
        <v>7</v>
      </c>
      <c r="T13" s="12"/>
      <c r="U13" s="126"/>
      <c r="V13" s="246">
        <v>7</v>
      </c>
      <c r="W13" s="115">
        <v>6</v>
      </c>
      <c r="X13" s="73"/>
      <c r="Y13" s="89"/>
      <c r="Z13" s="72">
        <v>4</v>
      </c>
      <c r="AA13" s="77">
        <f>AVERAGE(E13:Z13)</f>
        <v>5.555555555555555</v>
      </c>
      <c r="AB13" s="8">
        <f t="shared" si="3"/>
        <v>6</v>
      </c>
    </row>
    <row r="14" spans="1:28" ht="12.75">
      <c r="A14" s="3">
        <f t="shared" si="0"/>
        <v>5</v>
      </c>
      <c r="B14" s="113">
        <v>12</v>
      </c>
      <c r="C14" s="2" t="s">
        <v>344</v>
      </c>
      <c r="D14" s="120" t="s">
        <v>100</v>
      </c>
      <c r="E14" s="71"/>
      <c r="F14" s="90"/>
      <c r="G14" s="72">
        <v>6</v>
      </c>
      <c r="H14" s="73"/>
      <c r="I14" s="89"/>
      <c r="J14" s="72">
        <v>8</v>
      </c>
      <c r="K14" s="97"/>
      <c r="L14" s="89"/>
      <c r="M14" s="80">
        <v>4</v>
      </c>
      <c r="N14" s="268"/>
      <c r="O14" s="126"/>
      <c r="P14" s="80">
        <v>4</v>
      </c>
      <c r="Q14" s="97"/>
      <c r="R14" s="89"/>
      <c r="S14" s="246">
        <v>5</v>
      </c>
      <c r="T14" s="12"/>
      <c r="U14" s="126"/>
      <c r="V14" s="80">
        <v>4</v>
      </c>
      <c r="W14" s="115">
        <v>4</v>
      </c>
      <c r="X14" s="73"/>
      <c r="Y14" s="89"/>
      <c r="Z14" s="80">
        <v>5</v>
      </c>
      <c r="AA14" s="77">
        <f t="shared" si="1"/>
        <v>5</v>
      </c>
      <c r="AB14" s="8">
        <f t="shared" si="3"/>
        <v>5</v>
      </c>
    </row>
    <row r="15" spans="1:28" ht="12.75">
      <c r="A15" s="3">
        <f t="shared" si="0"/>
        <v>5</v>
      </c>
      <c r="B15" s="113">
        <v>13</v>
      </c>
      <c r="C15" s="2" t="s">
        <v>342</v>
      </c>
      <c r="D15" s="120" t="s">
        <v>100</v>
      </c>
      <c r="E15" s="73" t="s">
        <v>268</v>
      </c>
      <c r="F15" s="89"/>
      <c r="G15" s="72">
        <v>6</v>
      </c>
      <c r="H15" s="73"/>
      <c r="I15" s="89"/>
      <c r="J15" s="72">
        <v>8</v>
      </c>
      <c r="K15" s="97"/>
      <c r="L15" s="89"/>
      <c r="M15" s="80">
        <v>4</v>
      </c>
      <c r="N15" s="268"/>
      <c r="O15" s="126"/>
      <c r="P15" s="80">
        <v>4</v>
      </c>
      <c r="Q15" s="97"/>
      <c r="R15" s="89"/>
      <c r="S15" s="246">
        <v>5</v>
      </c>
      <c r="T15" s="12"/>
      <c r="U15" s="126"/>
      <c r="V15" s="246">
        <v>4</v>
      </c>
      <c r="W15" s="98">
        <v>4</v>
      </c>
      <c r="X15" s="73"/>
      <c r="Y15" s="89"/>
      <c r="Z15" s="72">
        <v>5</v>
      </c>
      <c r="AA15" s="77">
        <f t="shared" si="1"/>
        <v>5</v>
      </c>
      <c r="AB15" s="8">
        <f t="shared" si="3"/>
        <v>5</v>
      </c>
    </row>
    <row r="16" spans="1:28" ht="12.75">
      <c r="A16" s="3">
        <f t="shared" si="0"/>
        <v>7.375</v>
      </c>
      <c r="B16" s="113">
        <v>14</v>
      </c>
      <c r="C16" s="2" t="s">
        <v>345</v>
      </c>
      <c r="D16" s="170" t="s">
        <v>94</v>
      </c>
      <c r="E16" s="73"/>
      <c r="F16" s="89" t="s">
        <v>268</v>
      </c>
      <c r="G16" s="246">
        <v>7</v>
      </c>
      <c r="H16" s="73"/>
      <c r="I16" s="89"/>
      <c r="J16" s="72">
        <v>9</v>
      </c>
      <c r="K16" s="97"/>
      <c r="L16" s="89"/>
      <c r="M16" s="72">
        <v>7</v>
      </c>
      <c r="N16" s="268"/>
      <c r="O16" s="126"/>
      <c r="P16" s="224">
        <v>7</v>
      </c>
      <c r="Q16" s="97"/>
      <c r="R16" s="89"/>
      <c r="S16" s="246">
        <v>8</v>
      </c>
      <c r="T16" s="12"/>
      <c r="U16" s="126"/>
      <c r="V16" s="72">
        <v>8</v>
      </c>
      <c r="W16" s="98">
        <v>4</v>
      </c>
      <c r="X16" s="73"/>
      <c r="Y16" s="89"/>
      <c r="Z16" s="72">
        <v>9</v>
      </c>
      <c r="AA16" s="77">
        <f t="shared" si="1"/>
        <v>7.375</v>
      </c>
      <c r="AB16" s="8">
        <v>8</v>
      </c>
    </row>
    <row r="17" spans="1:28" ht="12.75">
      <c r="A17" s="3">
        <f t="shared" si="0"/>
        <v>6.5</v>
      </c>
      <c r="B17" s="113">
        <v>15</v>
      </c>
      <c r="C17" s="2" t="s">
        <v>346</v>
      </c>
      <c r="D17" s="271" t="s">
        <v>115</v>
      </c>
      <c r="E17" s="73"/>
      <c r="F17" s="89"/>
      <c r="G17" s="72">
        <v>9</v>
      </c>
      <c r="H17" s="73"/>
      <c r="I17" s="89"/>
      <c r="J17" s="80">
        <v>7</v>
      </c>
      <c r="K17" s="97"/>
      <c r="L17" s="89"/>
      <c r="M17" s="80">
        <v>5</v>
      </c>
      <c r="N17" s="268"/>
      <c r="O17" s="126"/>
      <c r="P17" s="80">
        <v>6</v>
      </c>
      <c r="Q17" s="97"/>
      <c r="R17" s="89"/>
      <c r="S17" s="246">
        <v>6</v>
      </c>
      <c r="T17" s="12"/>
      <c r="U17" s="126"/>
      <c r="V17" s="224">
        <v>6</v>
      </c>
      <c r="W17" s="98">
        <v>8</v>
      </c>
      <c r="X17" s="73"/>
      <c r="Y17" s="89"/>
      <c r="Z17" s="72">
        <v>5</v>
      </c>
      <c r="AA17" s="77">
        <f t="shared" si="1"/>
        <v>6.5</v>
      </c>
      <c r="AB17" s="8">
        <f t="shared" si="3"/>
        <v>7</v>
      </c>
    </row>
    <row r="18" spans="2:28" s="5" customFormat="1" ht="12.75">
      <c r="B18" s="62"/>
      <c r="C18" s="403" t="s">
        <v>0</v>
      </c>
      <c r="D18" s="404"/>
      <c r="E18" s="99"/>
      <c r="F18" s="122"/>
      <c r="G18" s="100">
        <f>AVERAGE(G3:G15,G17:G17)</f>
        <v>6.214285714285714</v>
      </c>
      <c r="H18" s="99"/>
      <c r="I18" s="122"/>
      <c r="J18" s="100">
        <f>AVERAGE(J3:J15,J17:J17)</f>
        <v>6.714285714285714</v>
      </c>
      <c r="K18" s="99"/>
      <c r="L18" s="122"/>
      <c r="M18" s="100">
        <f>AVERAGE(M3:M15,M17:M17)</f>
        <v>4.928571428571429</v>
      </c>
      <c r="N18" s="276"/>
      <c r="O18" s="123"/>
      <c r="P18" s="100">
        <f>AVERAGE(P3:P15,P17:P17)</f>
        <v>5.5</v>
      </c>
      <c r="Q18" s="99"/>
      <c r="R18" s="122"/>
      <c r="S18" s="100">
        <f>AVERAGE(S3:S17)</f>
        <v>6.4</v>
      </c>
      <c r="T18" s="34"/>
      <c r="U18" s="34"/>
      <c r="V18" s="34">
        <f>AVERAGE(V3:V15,V17:V17)</f>
        <v>5.642857142857143</v>
      </c>
      <c r="W18" s="110">
        <f>AVERAGE(W3:W15,W17:W17)</f>
        <v>6.071428571428571</v>
      </c>
      <c r="X18" s="99"/>
      <c r="Y18" s="122"/>
      <c r="Z18" s="100">
        <f>AVERAGE(Z3:Z15,Z17:Z17)</f>
        <v>5.857142857142857</v>
      </c>
      <c r="AA18" s="66">
        <f>AVERAGE(AA3:AA15,AA17:AA17)</f>
        <v>5.74702380952381</v>
      </c>
      <c r="AB18" s="11">
        <f>AVERAGE(AB3:AB15,AB17:AB17)</f>
        <v>6</v>
      </c>
    </row>
    <row r="19" spans="2:28" s="5" customFormat="1" ht="13.5" thickBot="1">
      <c r="B19" s="6"/>
      <c r="C19" s="7"/>
      <c r="D19" s="64"/>
      <c r="E19" s="408" t="s">
        <v>58</v>
      </c>
      <c r="F19" s="375"/>
      <c r="G19" s="376"/>
      <c r="H19" s="394" t="s">
        <v>59</v>
      </c>
      <c r="I19" s="390"/>
      <c r="J19" s="391"/>
      <c r="K19" s="394" t="s">
        <v>60</v>
      </c>
      <c r="L19" s="390"/>
      <c r="M19" s="391"/>
      <c r="N19" s="394" t="s">
        <v>98</v>
      </c>
      <c r="O19" s="390"/>
      <c r="P19" s="391"/>
      <c r="Q19" s="394" t="s">
        <v>65</v>
      </c>
      <c r="R19" s="390"/>
      <c r="S19" s="391"/>
      <c r="T19" s="394" t="s">
        <v>99</v>
      </c>
      <c r="U19" s="390"/>
      <c r="V19" s="391"/>
      <c r="W19" s="105" t="s">
        <v>63</v>
      </c>
      <c r="X19" s="408" t="s">
        <v>64</v>
      </c>
      <c r="Y19" s="375"/>
      <c r="Z19" s="376"/>
      <c r="AA19" s="78"/>
      <c r="AB19" s="9"/>
    </row>
    <row r="20" spans="2:28" ht="12.75">
      <c r="B20" s="399" t="s">
        <v>36</v>
      </c>
      <c r="C20" s="399"/>
      <c r="D20" s="399"/>
      <c r="E20" s="404" t="s">
        <v>48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35">
        <f>AB20/B17</f>
        <v>1</v>
      </c>
      <c r="AB20" s="8">
        <f>COUNTIF(AB3:AB17,"&gt;3")</f>
        <v>15</v>
      </c>
    </row>
    <row r="21" spans="1:28" ht="12.75">
      <c r="A21" t="s">
        <v>120</v>
      </c>
      <c r="B21" s="396" t="s">
        <v>47</v>
      </c>
      <c r="C21" s="397"/>
      <c r="D21" s="39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3"/>
      <c r="Q21" s="13"/>
      <c r="R21" s="13"/>
      <c r="S21" s="4"/>
      <c r="T21" s="4"/>
      <c r="U21" s="4"/>
      <c r="V21" s="4"/>
      <c r="W21" s="4"/>
      <c r="X21" s="4"/>
      <c r="Y21" s="13" t="s">
        <v>268</v>
      </c>
      <c r="Z21" s="4"/>
      <c r="AA21" s="35">
        <f>AB21/B17</f>
        <v>0.4</v>
      </c>
      <c r="AB21" s="8">
        <f>COUNTIF(AB3:AB17,"&gt;6")</f>
        <v>6</v>
      </c>
    </row>
    <row r="23" spans="3:4" ht="12.75">
      <c r="C23" s="22" t="s">
        <v>72</v>
      </c>
      <c r="D23" t="s">
        <v>303</v>
      </c>
    </row>
  </sheetData>
  <sheetProtection/>
  <mergeCells count="12">
    <mergeCell ref="B21:D21"/>
    <mergeCell ref="E20:Z20"/>
    <mergeCell ref="Q19:S19"/>
    <mergeCell ref="T19:V19"/>
    <mergeCell ref="X19:Z19"/>
    <mergeCell ref="N19:P19"/>
    <mergeCell ref="B20:D20"/>
    <mergeCell ref="C1:M1"/>
    <mergeCell ref="C18:D18"/>
    <mergeCell ref="E19:G19"/>
    <mergeCell ref="H19:J19"/>
    <mergeCell ref="K19:M19"/>
  </mergeCells>
  <conditionalFormatting sqref="AB3:AB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A3:AA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B1">
      <selection activeCell="X14" sqref="X14"/>
    </sheetView>
  </sheetViews>
  <sheetFormatPr defaultColWidth="9.00390625" defaultRowHeight="12.75"/>
  <cols>
    <col min="1" max="1" width="5.875" style="0" hidden="1" customWidth="1"/>
    <col min="2" max="2" width="3.625" style="0" customWidth="1"/>
    <col min="3" max="3" width="20.125" style="0" customWidth="1"/>
    <col min="4" max="4" width="8.625" style="0" customWidth="1"/>
    <col min="5" max="5" width="5.75390625" style="0" hidden="1" customWidth="1"/>
    <col min="6" max="6" width="5.75390625" style="0" customWidth="1"/>
    <col min="7" max="8" width="5.625" style="0" customWidth="1"/>
    <col min="9" max="9" width="6.00390625" style="0" customWidth="1"/>
    <col min="10" max="10" width="5.75390625" style="0" customWidth="1"/>
    <col min="11" max="11" width="3.875" style="0" customWidth="1"/>
    <col min="12" max="12" width="5.75390625" style="0" customWidth="1"/>
    <col min="13" max="13" width="7.25390625" style="0" customWidth="1"/>
    <col min="14" max="14" width="6.375" style="0" customWidth="1"/>
    <col min="15" max="19" width="6.125" style="0" customWidth="1"/>
    <col min="20" max="20" width="5.75390625" style="14" customWidth="1"/>
    <col min="21" max="21" width="9.125" style="3" customWidth="1"/>
    <col min="22" max="24" width="9.125" style="10" customWidth="1"/>
  </cols>
  <sheetData>
    <row r="1" spans="3:33" ht="13.5" thickBot="1">
      <c r="C1" s="379" t="s">
        <v>193</v>
      </c>
      <c r="D1" s="379"/>
      <c r="E1" s="380"/>
      <c r="F1" s="380"/>
      <c r="G1" s="380"/>
      <c r="H1" s="380"/>
      <c r="I1" s="380"/>
      <c r="J1" s="380"/>
      <c r="K1" s="380"/>
      <c r="L1" s="380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53"/>
      <c r="AC1" s="54"/>
      <c r="AF1" s="14"/>
      <c r="AG1" s="15"/>
    </row>
    <row r="2" spans="2:29" ht="16.5" customHeight="1" thickBot="1">
      <c r="B2" s="55" t="s">
        <v>68</v>
      </c>
      <c r="C2" s="56" t="s">
        <v>26</v>
      </c>
      <c r="D2" s="57" t="s">
        <v>69</v>
      </c>
      <c r="E2" s="67">
        <v>43507</v>
      </c>
      <c r="F2" s="68">
        <v>43509</v>
      </c>
      <c r="G2" s="67">
        <v>43522</v>
      </c>
      <c r="H2" s="68">
        <v>43523</v>
      </c>
      <c r="I2" s="234">
        <v>43563</v>
      </c>
      <c r="J2" s="101">
        <v>43565</v>
      </c>
      <c r="K2" s="67"/>
      <c r="L2" s="68">
        <v>43579</v>
      </c>
      <c r="M2" s="103">
        <v>43600</v>
      </c>
      <c r="N2" s="67">
        <v>43607</v>
      </c>
      <c r="O2" s="101">
        <v>43614</v>
      </c>
      <c r="P2" s="67">
        <v>43628</v>
      </c>
      <c r="Q2" s="101">
        <v>43635</v>
      </c>
      <c r="R2" s="67">
        <v>43644</v>
      </c>
      <c r="S2" s="68"/>
      <c r="T2" s="106">
        <v>43642</v>
      </c>
      <c r="U2" s="58" t="s">
        <v>24</v>
      </c>
      <c r="V2" s="59" t="s">
        <v>91</v>
      </c>
      <c r="W2" s="128" t="s">
        <v>92</v>
      </c>
      <c r="X2" s="229" t="s">
        <v>128</v>
      </c>
      <c r="Y2" s="33"/>
      <c r="Z2" s="33"/>
      <c r="AA2" s="33"/>
      <c r="AB2" s="33"/>
      <c r="AC2" s="33"/>
    </row>
    <row r="3" spans="1:27" ht="12.75">
      <c r="A3" s="3">
        <f aca="true" t="shared" si="0" ref="A3:A14">U3</f>
        <v>5.5</v>
      </c>
      <c r="B3" s="51">
        <v>1</v>
      </c>
      <c r="C3" s="37" t="s">
        <v>194</v>
      </c>
      <c r="D3" s="154" t="s">
        <v>95</v>
      </c>
      <c r="E3" s="69"/>
      <c r="F3" s="91">
        <v>4</v>
      </c>
      <c r="G3" s="116">
        <v>1</v>
      </c>
      <c r="H3" s="339">
        <v>4</v>
      </c>
      <c r="I3" s="96"/>
      <c r="J3" s="315">
        <v>7</v>
      </c>
      <c r="K3" s="360"/>
      <c r="L3" s="70">
        <v>5</v>
      </c>
      <c r="M3" s="90">
        <v>8</v>
      </c>
      <c r="N3" s="69"/>
      <c r="O3" s="91">
        <v>8</v>
      </c>
      <c r="P3" s="69"/>
      <c r="Q3" s="91">
        <v>8</v>
      </c>
      <c r="R3" s="116"/>
      <c r="S3" s="119">
        <v>6</v>
      </c>
      <c r="T3" s="109">
        <v>4</v>
      </c>
      <c r="U3" s="84">
        <f aca="true" t="shared" si="1" ref="U3:U14">AVERAGE(E3:T3)</f>
        <v>5.5</v>
      </c>
      <c r="V3" s="8">
        <f aca="true" t="shared" si="2" ref="V3:V14">ROUND(U3,0)</f>
        <v>6</v>
      </c>
      <c r="W3" s="8">
        <v>5</v>
      </c>
      <c r="X3" s="36">
        <f aca="true" t="shared" si="3" ref="X3:X14">AVERAGE(V3:W3)</f>
        <v>5.5</v>
      </c>
      <c r="Y3" s="124" t="s">
        <v>30</v>
      </c>
      <c r="Z3" s="1">
        <f>COUNTIF(V3:V14,"&gt;8")</f>
        <v>2</v>
      </c>
      <c r="AA3" s="43">
        <f>Z3/$B$14</f>
        <v>0.16666666666666666</v>
      </c>
    </row>
    <row r="4" spans="1:27" ht="12.75">
      <c r="A4" s="3">
        <f t="shared" si="0"/>
        <v>4.5</v>
      </c>
      <c r="B4" s="51">
        <v>2</v>
      </c>
      <c r="C4" s="37" t="s">
        <v>195</v>
      </c>
      <c r="D4" s="154" t="s">
        <v>102</v>
      </c>
      <c r="E4" s="71"/>
      <c r="F4" s="93">
        <v>5</v>
      </c>
      <c r="G4" s="71"/>
      <c r="H4" s="80">
        <v>6</v>
      </c>
      <c r="I4" s="98"/>
      <c r="J4" s="244">
        <v>5</v>
      </c>
      <c r="K4" s="225">
        <v>1</v>
      </c>
      <c r="L4" s="224">
        <v>4</v>
      </c>
      <c r="M4" s="247">
        <v>4</v>
      </c>
      <c r="N4" s="225"/>
      <c r="O4" s="244">
        <v>4</v>
      </c>
      <c r="P4" s="225"/>
      <c r="Q4" s="244">
        <v>6</v>
      </c>
      <c r="R4" s="225"/>
      <c r="S4" s="224">
        <v>5</v>
      </c>
      <c r="T4" s="109">
        <v>5</v>
      </c>
      <c r="U4" s="84">
        <f t="shared" si="1"/>
        <v>4.5</v>
      </c>
      <c r="V4" s="8">
        <f t="shared" si="2"/>
        <v>5</v>
      </c>
      <c r="W4" s="8">
        <v>6</v>
      </c>
      <c r="X4" s="36">
        <f t="shared" si="3"/>
        <v>5.5</v>
      </c>
      <c r="Y4" s="20" t="s">
        <v>31</v>
      </c>
      <c r="Z4" s="44">
        <f>COUNTIF(V3:V14,7)+COUNTIF(V3:V14,8)</f>
        <v>4</v>
      </c>
      <c r="AA4" s="43">
        <f>Z4/$B$14</f>
        <v>0.3333333333333333</v>
      </c>
    </row>
    <row r="5" spans="1:27" ht="12.75">
      <c r="A5" s="3">
        <f t="shared" si="0"/>
        <v>8.777777777777779</v>
      </c>
      <c r="B5" s="51">
        <v>3</v>
      </c>
      <c r="C5" s="37" t="s">
        <v>196</v>
      </c>
      <c r="D5" s="154" t="s">
        <v>100</v>
      </c>
      <c r="E5" s="71"/>
      <c r="F5" s="93">
        <v>6</v>
      </c>
      <c r="G5" s="71"/>
      <c r="H5" s="80">
        <v>7</v>
      </c>
      <c r="I5" s="98"/>
      <c r="J5" s="93">
        <v>9</v>
      </c>
      <c r="K5" s="71"/>
      <c r="L5" s="80">
        <v>9</v>
      </c>
      <c r="M5" s="90">
        <v>10</v>
      </c>
      <c r="N5" s="71"/>
      <c r="O5" s="93">
        <v>9</v>
      </c>
      <c r="P5" s="71"/>
      <c r="Q5" s="93">
        <v>10</v>
      </c>
      <c r="R5" s="71"/>
      <c r="S5" s="80">
        <v>9</v>
      </c>
      <c r="T5" s="109">
        <v>10</v>
      </c>
      <c r="U5" s="84">
        <f t="shared" si="1"/>
        <v>8.777777777777779</v>
      </c>
      <c r="V5" s="8">
        <f t="shared" si="2"/>
        <v>9</v>
      </c>
      <c r="W5" s="8">
        <v>8</v>
      </c>
      <c r="X5" s="36">
        <f t="shared" si="3"/>
        <v>8.5</v>
      </c>
      <c r="Y5" s="20" t="s">
        <v>32</v>
      </c>
      <c r="Z5" s="44">
        <f>COUNTIF(V3:V14,4)+COUNTIF(V3:V14,5)+COUNTIF(V3:V14,6)</f>
        <v>6</v>
      </c>
      <c r="AA5" s="43">
        <f>Z5/$B$14</f>
        <v>0.5</v>
      </c>
    </row>
    <row r="6" spans="1:27" ht="12.75">
      <c r="A6" s="3">
        <f t="shared" si="0"/>
        <v>7.555555555555555</v>
      </c>
      <c r="B6" s="51">
        <v>4</v>
      </c>
      <c r="C6" s="37" t="s">
        <v>197</v>
      </c>
      <c r="D6" s="154" t="s">
        <v>105</v>
      </c>
      <c r="E6" s="71"/>
      <c r="F6" s="93">
        <v>10</v>
      </c>
      <c r="G6" s="71"/>
      <c r="H6" s="80">
        <v>7</v>
      </c>
      <c r="I6" s="98"/>
      <c r="J6" s="93">
        <v>6</v>
      </c>
      <c r="K6" s="71"/>
      <c r="L6" s="80">
        <v>5</v>
      </c>
      <c r="M6" s="90">
        <v>7</v>
      </c>
      <c r="N6" s="71"/>
      <c r="O6" s="244">
        <v>7</v>
      </c>
      <c r="P6" s="71"/>
      <c r="Q6" s="93">
        <v>10</v>
      </c>
      <c r="R6" s="71"/>
      <c r="S6" s="80">
        <v>9</v>
      </c>
      <c r="T6" s="109">
        <v>7</v>
      </c>
      <c r="U6" s="84">
        <f t="shared" si="1"/>
        <v>7.555555555555555</v>
      </c>
      <c r="V6" s="8">
        <f t="shared" si="2"/>
        <v>8</v>
      </c>
      <c r="W6" s="8">
        <v>7</v>
      </c>
      <c r="X6" s="36">
        <f t="shared" si="3"/>
        <v>7.5</v>
      </c>
      <c r="Y6" s="20" t="s">
        <v>33</v>
      </c>
      <c r="Z6" s="1">
        <f>COUNTIF(V3:V14,"&lt;4")</f>
        <v>0</v>
      </c>
      <c r="AA6" s="43">
        <f>Z6/$B$14</f>
        <v>0</v>
      </c>
    </row>
    <row r="7" spans="1:27" ht="12.75">
      <c r="A7" s="3">
        <f t="shared" si="0"/>
        <v>5.9</v>
      </c>
      <c r="B7" s="51">
        <v>5</v>
      </c>
      <c r="C7" s="37" t="s">
        <v>198</v>
      </c>
      <c r="D7" s="154" t="s">
        <v>97</v>
      </c>
      <c r="E7" s="71"/>
      <c r="F7" s="93">
        <v>5</v>
      </c>
      <c r="G7" s="71"/>
      <c r="H7" s="80">
        <v>5</v>
      </c>
      <c r="I7" s="98">
        <v>1</v>
      </c>
      <c r="J7" s="244">
        <v>6</v>
      </c>
      <c r="K7" s="225"/>
      <c r="L7" s="224">
        <v>5</v>
      </c>
      <c r="M7" s="247">
        <v>9</v>
      </c>
      <c r="N7" s="225"/>
      <c r="O7" s="244">
        <v>7</v>
      </c>
      <c r="P7" s="225"/>
      <c r="Q7" s="244">
        <v>10</v>
      </c>
      <c r="R7" s="225"/>
      <c r="S7" s="224">
        <v>6</v>
      </c>
      <c r="T7" s="108">
        <v>5</v>
      </c>
      <c r="U7" s="84">
        <f t="shared" si="1"/>
        <v>5.9</v>
      </c>
      <c r="V7" s="8">
        <f t="shared" si="2"/>
        <v>6</v>
      </c>
      <c r="W7" s="8">
        <v>6</v>
      </c>
      <c r="X7" s="36">
        <f t="shared" si="3"/>
        <v>6</v>
      </c>
      <c r="Y7" s="45" t="s">
        <v>34</v>
      </c>
      <c r="Z7" s="1">
        <f>B14-SUM(Z3:Z6)</f>
        <v>0</v>
      </c>
      <c r="AA7" s="43">
        <f>Z7/$B$14</f>
        <v>0</v>
      </c>
    </row>
    <row r="8" spans="1:24" ht="12.75">
      <c r="A8" s="3">
        <f t="shared" si="0"/>
        <v>4.5</v>
      </c>
      <c r="B8" s="51">
        <v>6</v>
      </c>
      <c r="C8" s="37" t="s">
        <v>199</v>
      </c>
      <c r="D8" s="154" t="s">
        <v>116</v>
      </c>
      <c r="E8" s="71"/>
      <c r="F8" s="93">
        <v>5</v>
      </c>
      <c r="G8" s="71">
        <v>1</v>
      </c>
      <c r="H8" s="338">
        <v>4</v>
      </c>
      <c r="I8" s="98"/>
      <c r="J8" s="93">
        <v>4</v>
      </c>
      <c r="K8" s="71"/>
      <c r="L8" s="80">
        <v>6</v>
      </c>
      <c r="M8" s="90">
        <v>4</v>
      </c>
      <c r="N8" s="71"/>
      <c r="O8" s="244">
        <v>4</v>
      </c>
      <c r="P8" s="71"/>
      <c r="Q8" s="244">
        <v>5</v>
      </c>
      <c r="R8" s="71"/>
      <c r="S8" s="80">
        <v>6</v>
      </c>
      <c r="T8" s="108">
        <v>6</v>
      </c>
      <c r="U8" s="84">
        <f t="shared" si="1"/>
        <v>4.5</v>
      </c>
      <c r="V8" s="8">
        <f t="shared" si="2"/>
        <v>5</v>
      </c>
      <c r="W8" s="8">
        <v>5</v>
      </c>
      <c r="X8" s="36">
        <f t="shared" si="3"/>
        <v>5</v>
      </c>
    </row>
    <row r="9" spans="1:24" ht="12.75">
      <c r="A9" s="3">
        <f t="shared" si="0"/>
        <v>6.777777777777778</v>
      </c>
      <c r="B9" s="51">
        <v>7</v>
      </c>
      <c r="C9" s="37" t="s">
        <v>200</v>
      </c>
      <c r="D9" s="154" t="s">
        <v>104</v>
      </c>
      <c r="E9" s="71"/>
      <c r="F9" s="93">
        <v>7</v>
      </c>
      <c r="G9" s="71"/>
      <c r="H9" s="80">
        <v>5</v>
      </c>
      <c r="I9" s="98"/>
      <c r="J9" s="93">
        <v>6</v>
      </c>
      <c r="K9" s="71"/>
      <c r="L9" s="224">
        <v>5</v>
      </c>
      <c r="M9" s="90">
        <v>9</v>
      </c>
      <c r="N9" s="71"/>
      <c r="O9" s="93">
        <v>6</v>
      </c>
      <c r="P9" s="71"/>
      <c r="Q9" s="93">
        <v>9</v>
      </c>
      <c r="R9" s="71"/>
      <c r="S9" s="80">
        <v>7</v>
      </c>
      <c r="T9" s="109">
        <v>7</v>
      </c>
      <c r="U9" s="84">
        <f t="shared" si="1"/>
        <v>6.777777777777778</v>
      </c>
      <c r="V9" s="8">
        <f t="shared" si="2"/>
        <v>7</v>
      </c>
      <c r="W9" s="8">
        <v>7</v>
      </c>
      <c r="X9" s="36">
        <f t="shared" si="3"/>
        <v>7</v>
      </c>
    </row>
    <row r="10" spans="1:24" ht="12.75">
      <c r="A10" s="3">
        <f t="shared" si="0"/>
        <v>9.444444444444445</v>
      </c>
      <c r="B10" s="51">
        <v>8</v>
      </c>
      <c r="C10" s="37" t="s">
        <v>201</v>
      </c>
      <c r="D10" s="154" t="s">
        <v>103</v>
      </c>
      <c r="E10" s="71"/>
      <c r="F10" s="93">
        <v>10</v>
      </c>
      <c r="G10" s="71"/>
      <c r="H10" s="80">
        <v>9</v>
      </c>
      <c r="I10" s="98"/>
      <c r="J10" s="93">
        <v>10</v>
      </c>
      <c r="K10" s="71"/>
      <c r="L10" s="80">
        <v>9</v>
      </c>
      <c r="M10" s="247">
        <v>9</v>
      </c>
      <c r="N10" s="225"/>
      <c r="O10" s="244">
        <v>9</v>
      </c>
      <c r="P10" s="225"/>
      <c r="Q10" s="244">
        <v>10</v>
      </c>
      <c r="R10" s="225"/>
      <c r="S10" s="224">
        <v>10</v>
      </c>
      <c r="T10" s="109">
        <v>9</v>
      </c>
      <c r="U10" s="84">
        <f t="shared" si="1"/>
        <v>9.444444444444445</v>
      </c>
      <c r="V10" s="8">
        <v>10</v>
      </c>
      <c r="W10" s="8">
        <v>5</v>
      </c>
      <c r="X10" s="36">
        <f t="shared" si="3"/>
        <v>7.5</v>
      </c>
    </row>
    <row r="11" spans="1:24" ht="12.75">
      <c r="A11" s="3">
        <f t="shared" si="0"/>
        <v>4.8</v>
      </c>
      <c r="B11" s="51">
        <v>9</v>
      </c>
      <c r="C11" s="2" t="s">
        <v>202</v>
      </c>
      <c r="D11" s="120" t="s">
        <v>102</v>
      </c>
      <c r="E11" s="71"/>
      <c r="F11" s="93">
        <v>5</v>
      </c>
      <c r="G11" s="71"/>
      <c r="H11" s="80">
        <v>6</v>
      </c>
      <c r="I11" s="98"/>
      <c r="J11" s="244">
        <v>4</v>
      </c>
      <c r="K11" s="225">
        <v>1</v>
      </c>
      <c r="L11" s="224">
        <v>4</v>
      </c>
      <c r="M11" s="89">
        <v>9</v>
      </c>
      <c r="N11" s="73"/>
      <c r="O11" s="325">
        <v>4</v>
      </c>
      <c r="P11" s="73"/>
      <c r="Q11" s="126">
        <v>4</v>
      </c>
      <c r="R11" s="73"/>
      <c r="S11" s="72">
        <v>5</v>
      </c>
      <c r="T11" s="109">
        <v>6</v>
      </c>
      <c r="U11" s="84">
        <f t="shared" si="1"/>
        <v>4.8</v>
      </c>
      <c r="V11" s="8">
        <f t="shared" si="2"/>
        <v>5</v>
      </c>
      <c r="W11" s="8">
        <v>7</v>
      </c>
      <c r="X11" s="36">
        <f t="shared" si="3"/>
        <v>6</v>
      </c>
    </row>
    <row r="12" spans="1:24" ht="12.75">
      <c r="A12" s="3">
        <f t="shared" si="0"/>
        <v>4.6</v>
      </c>
      <c r="B12" s="51">
        <v>10</v>
      </c>
      <c r="C12" s="2" t="s">
        <v>203</v>
      </c>
      <c r="D12" s="120" t="s">
        <v>96</v>
      </c>
      <c r="E12" s="71"/>
      <c r="F12" s="93">
        <v>6</v>
      </c>
      <c r="G12" s="71">
        <v>1</v>
      </c>
      <c r="H12" s="338">
        <v>4</v>
      </c>
      <c r="I12" s="98"/>
      <c r="J12" s="93">
        <v>4</v>
      </c>
      <c r="K12" s="71"/>
      <c r="L12" s="80">
        <v>6</v>
      </c>
      <c r="M12" s="90">
        <v>7</v>
      </c>
      <c r="N12" s="71"/>
      <c r="O12" s="93">
        <v>5</v>
      </c>
      <c r="P12" s="71"/>
      <c r="Q12" s="93">
        <v>4</v>
      </c>
      <c r="R12" s="71"/>
      <c r="S12" s="80">
        <v>5</v>
      </c>
      <c r="T12" s="109">
        <v>4</v>
      </c>
      <c r="U12" s="84">
        <f t="shared" si="1"/>
        <v>4.6</v>
      </c>
      <c r="V12" s="8">
        <f t="shared" si="2"/>
        <v>5</v>
      </c>
      <c r="W12" s="8">
        <v>7</v>
      </c>
      <c r="X12" s="36">
        <f t="shared" si="3"/>
        <v>6</v>
      </c>
    </row>
    <row r="13" spans="1:24" ht="12.75">
      <c r="A13" s="3">
        <f t="shared" si="0"/>
        <v>7.555555555555555</v>
      </c>
      <c r="B13" s="51">
        <v>11</v>
      </c>
      <c r="C13" s="2" t="s">
        <v>204</v>
      </c>
      <c r="D13" s="120" t="s">
        <v>106</v>
      </c>
      <c r="E13" s="277"/>
      <c r="F13" s="255">
        <v>9</v>
      </c>
      <c r="G13" s="277"/>
      <c r="H13" s="166">
        <v>8</v>
      </c>
      <c r="I13" s="228"/>
      <c r="J13" s="255">
        <v>8</v>
      </c>
      <c r="K13" s="71"/>
      <c r="L13" s="80">
        <v>6</v>
      </c>
      <c r="M13" s="173">
        <v>10</v>
      </c>
      <c r="N13" s="71"/>
      <c r="O13" s="244">
        <v>6</v>
      </c>
      <c r="P13" s="71"/>
      <c r="Q13" s="244">
        <v>9</v>
      </c>
      <c r="R13" s="71"/>
      <c r="S13" s="80">
        <v>8</v>
      </c>
      <c r="T13" s="109">
        <v>4</v>
      </c>
      <c r="U13" s="84">
        <f t="shared" si="1"/>
        <v>7.555555555555555</v>
      </c>
      <c r="V13" s="8">
        <f t="shared" si="2"/>
        <v>8</v>
      </c>
      <c r="W13" s="8">
        <v>4</v>
      </c>
      <c r="X13" s="36">
        <f t="shared" si="3"/>
        <v>6</v>
      </c>
    </row>
    <row r="14" spans="1:24" ht="13.5" thickBot="1">
      <c r="A14" s="3">
        <f t="shared" si="0"/>
        <v>7.555555555555555</v>
      </c>
      <c r="B14" s="51">
        <v>12</v>
      </c>
      <c r="C14" s="2" t="s">
        <v>205</v>
      </c>
      <c r="D14" s="120" t="s">
        <v>94</v>
      </c>
      <c r="E14" s="158"/>
      <c r="F14" s="252">
        <v>5</v>
      </c>
      <c r="G14" s="158"/>
      <c r="H14" s="159">
        <v>7</v>
      </c>
      <c r="I14" s="242"/>
      <c r="J14" s="252">
        <v>9</v>
      </c>
      <c r="K14" s="158"/>
      <c r="L14" s="159">
        <v>9</v>
      </c>
      <c r="M14" s="164">
        <v>7</v>
      </c>
      <c r="N14" s="158"/>
      <c r="O14" s="252">
        <v>4</v>
      </c>
      <c r="P14" s="158"/>
      <c r="Q14" s="370">
        <v>9</v>
      </c>
      <c r="R14" s="158"/>
      <c r="S14" s="159">
        <v>10</v>
      </c>
      <c r="T14" s="180">
        <v>8</v>
      </c>
      <c r="U14" s="84">
        <f t="shared" si="1"/>
        <v>7.555555555555555</v>
      </c>
      <c r="V14" s="8">
        <f t="shared" si="2"/>
        <v>8</v>
      </c>
      <c r="W14" s="8">
        <v>6</v>
      </c>
      <c r="X14" s="36">
        <f t="shared" si="3"/>
        <v>7</v>
      </c>
    </row>
    <row r="15" spans="2:24" s="5" customFormat="1" ht="13.5" thickBot="1">
      <c r="B15" s="388" t="s">
        <v>0</v>
      </c>
      <c r="C15" s="389"/>
      <c r="D15" s="389"/>
      <c r="E15" s="167"/>
      <c r="F15" s="218">
        <f>AVERAGE(F3:F14)</f>
        <v>6.416666666666667</v>
      </c>
      <c r="G15" s="253"/>
      <c r="H15" s="280">
        <f>AVERAGE(H3:H14)</f>
        <v>6</v>
      </c>
      <c r="I15" s="167"/>
      <c r="J15" s="168">
        <f>AVERAGE(J3:J14)</f>
        <v>6.5</v>
      </c>
      <c r="K15" s="343"/>
      <c r="L15" s="344">
        <f>AVERAGE(L3:L14)</f>
        <v>6.083333333333333</v>
      </c>
      <c r="M15" s="165">
        <f>AVERAGE(M3:M14)</f>
        <v>7.75</v>
      </c>
      <c r="N15" s="167"/>
      <c r="O15" s="168">
        <f aca="true" t="shared" si="4" ref="O15:X15">AVERAGE(O3:O14)</f>
        <v>6.083333333333333</v>
      </c>
      <c r="P15" s="343"/>
      <c r="Q15" s="345">
        <f t="shared" si="4"/>
        <v>7.833333333333333</v>
      </c>
      <c r="R15" s="344"/>
      <c r="S15" s="344">
        <f t="shared" si="4"/>
        <v>7.166666666666667</v>
      </c>
      <c r="T15" s="262">
        <f t="shared" si="4"/>
        <v>6.25</v>
      </c>
      <c r="U15" s="83">
        <f t="shared" si="4"/>
        <v>6.455555555555556</v>
      </c>
      <c r="V15" s="34">
        <f t="shared" si="4"/>
        <v>6.833333333333333</v>
      </c>
      <c r="W15" s="34">
        <f t="shared" si="4"/>
        <v>6.083333333333333</v>
      </c>
      <c r="X15" s="34">
        <f t="shared" si="4"/>
        <v>6.458333333333333</v>
      </c>
    </row>
    <row r="16" spans="2:24" s="5" customFormat="1" ht="13.5" thickBot="1">
      <c r="B16" s="388"/>
      <c r="C16" s="389"/>
      <c r="D16" s="389"/>
      <c r="E16" s="381" t="s">
        <v>186</v>
      </c>
      <c r="F16" s="382"/>
      <c r="G16" s="381" t="s">
        <v>79</v>
      </c>
      <c r="H16" s="382"/>
      <c r="I16" s="381" t="s">
        <v>187</v>
      </c>
      <c r="J16" s="382"/>
      <c r="K16" s="193"/>
      <c r="L16" s="171" t="s">
        <v>80</v>
      </c>
      <c r="M16" s="160" t="s">
        <v>81</v>
      </c>
      <c r="N16" s="392" t="s">
        <v>82</v>
      </c>
      <c r="O16" s="393"/>
      <c r="P16" s="160"/>
      <c r="Q16" s="160" t="s">
        <v>188</v>
      </c>
      <c r="R16" s="160"/>
      <c r="S16" s="160" t="s">
        <v>83</v>
      </c>
      <c r="T16" s="160" t="s">
        <v>84</v>
      </c>
      <c r="U16" s="78"/>
      <c r="V16" s="9"/>
      <c r="W16"/>
      <c r="X16"/>
    </row>
    <row r="17" spans="2:24" ht="13.5" thickBot="1">
      <c r="B17" s="396" t="s">
        <v>45</v>
      </c>
      <c r="C17" s="397"/>
      <c r="D17" s="397"/>
      <c r="E17" s="392" t="s">
        <v>22</v>
      </c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3"/>
      <c r="U17" s="61">
        <f>V17/B14</f>
        <v>1</v>
      </c>
      <c r="V17" s="8">
        <f>COUNTIF(V3:V14,"&gt;3")</f>
        <v>12</v>
      </c>
      <c r="W17"/>
      <c r="X17"/>
    </row>
    <row r="18" spans="2:24" ht="12.75">
      <c r="B18" s="396" t="s">
        <v>46</v>
      </c>
      <c r="C18" s="397"/>
      <c r="D18" s="398"/>
      <c r="E18" s="264"/>
      <c r="F18" s="60"/>
      <c r="G18" s="60"/>
      <c r="H18" s="264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264"/>
      <c r="U18" s="35">
        <f>V18/B14</f>
        <v>0.5</v>
      </c>
      <c r="V18" s="8">
        <f>COUNTIF(V3:V14,"&gt;6")</f>
        <v>6</v>
      </c>
      <c r="W18"/>
      <c r="X18"/>
    </row>
    <row r="20" ht="12.75">
      <c r="C20" t="s">
        <v>207</v>
      </c>
    </row>
    <row r="22" spans="27:29" ht="12.75">
      <c r="AA22" s="48"/>
      <c r="AB22" s="48"/>
      <c r="AC22" s="3"/>
    </row>
  </sheetData>
  <sheetProtection/>
  <mergeCells count="10">
    <mergeCell ref="B18:D18"/>
    <mergeCell ref="C1:L1"/>
    <mergeCell ref="B15:D15"/>
    <mergeCell ref="B16:D16"/>
    <mergeCell ref="B17:D17"/>
    <mergeCell ref="E16:F16"/>
    <mergeCell ref="E17:T17"/>
    <mergeCell ref="G16:H16"/>
    <mergeCell ref="I16:J16"/>
    <mergeCell ref="N16:O16"/>
  </mergeCells>
  <conditionalFormatting sqref="V3:X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"/>
  <sheetViews>
    <sheetView zoomScale="95" zoomScaleNormal="95" zoomScalePageLayoutView="0" workbookViewId="0" topLeftCell="B1">
      <selection activeCell="C8" sqref="C8"/>
    </sheetView>
  </sheetViews>
  <sheetFormatPr defaultColWidth="9.00390625" defaultRowHeight="12.75"/>
  <cols>
    <col min="1" max="1" width="4.875" style="0" hidden="1" customWidth="1"/>
    <col min="2" max="2" width="4.375" style="0" customWidth="1"/>
    <col min="3" max="3" width="21.125" style="0" customWidth="1"/>
    <col min="4" max="4" width="8.875" style="0" customWidth="1"/>
    <col min="5" max="6" width="5.25390625" style="0" customWidth="1"/>
    <col min="7" max="10" width="5.875" style="0" customWidth="1"/>
    <col min="11" max="11" width="6.25390625" style="0" customWidth="1"/>
    <col min="12" max="13" width="5.875" style="0" customWidth="1"/>
    <col min="14" max="14" width="6.00390625" style="0" customWidth="1"/>
    <col min="15" max="15" width="9.25390625" style="3" bestFit="1" customWidth="1"/>
    <col min="16" max="16" width="9.25390625" style="10" bestFit="1" customWidth="1"/>
    <col min="17" max="18" width="9.25390625" style="10" customWidth="1"/>
    <col min="20" max="21" width="9.25390625" style="0" bestFit="1" customWidth="1"/>
  </cols>
  <sheetData>
    <row r="1" spans="3:30" ht="13.5" thickBot="1">
      <c r="C1" s="63" t="s">
        <v>206</v>
      </c>
      <c r="D1" s="63"/>
      <c r="E1" s="33"/>
      <c r="F1" s="33"/>
      <c r="G1" s="33"/>
      <c r="H1" s="33"/>
      <c r="I1" s="33"/>
      <c r="J1" s="33"/>
      <c r="K1" s="52"/>
      <c r="L1" s="33"/>
      <c r="M1" s="33"/>
      <c r="N1" s="33"/>
      <c r="O1" s="52"/>
      <c r="P1" s="52"/>
      <c r="Q1" s="33"/>
      <c r="R1" s="33"/>
      <c r="S1" s="33"/>
      <c r="T1" s="33"/>
      <c r="U1" s="33"/>
      <c r="V1" s="33"/>
      <c r="W1" s="33"/>
      <c r="X1" s="33"/>
      <c r="Y1" s="53"/>
      <c r="Z1" s="54"/>
      <c r="AC1" s="14"/>
      <c r="AD1" s="15"/>
    </row>
    <row r="2" spans="2:26" ht="16.5" customHeight="1" thickBot="1">
      <c r="B2" s="258" t="s">
        <v>68</v>
      </c>
      <c r="C2" s="57" t="s">
        <v>26</v>
      </c>
      <c r="D2" s="194" t="s">
        <v>69</v>
      </c>
      <c r="E2" s="67">
        <v>43511</v>
      </c>
      <c r="F2" s="125">
        <v>43514</v>
      </c>
      <c r="G2" s="68">
        <v>43517</v>
      </c>
      <c r="H2" s="94">
        <v>43524</v>
      </c>
      <c r="I2" s="125">
        <v>43552</v>
      </c>
      <c r="J2" s="68">
        <v>43566</v>
      </c>
      <c r="K2" s="106">
        <v>43580</v>
      </c>
      <c r="L2" s="94">
        <v>43608</v>
      </c>
      <c r="M2" s="103">
        <v>43622</v>
      </c>
      <c r="N2" s="68">
        <v>43636</v>
      </c>
      <c r="O2" s="58" t="s">
        <v>24</v>
      </c>
      <c r="P2" s="59" t="s">
        <v>91</v>
      </c>
      <c r="Q2" s="229" t="s">
        <v>92</v>
      </c>
      <c r="R2" s="229" t="s">
        <v>128</v>
      </c>
      <c r="S2" s="33"/>
      <c r="T2" s="33"/>
      <c r="U2" s="33"/>
      <c r="V2" s="33"/>
      <c r="W2" s="33"/>
      <c r="X2" s="33"/>
      <c r="Y2" s="33"/>
      <c r="Z2" s="33"/>
    </row>
    <row r="3" spans="1:21" ht="12.75">
      <c r="A3" s="3">
        <f aca="true" t="shared" si="0" ref="A3:A14">O3</f>
        <v>7</v>
      </c>
      <c r="B3" s="2">
        <v>1</v>
      </c>
      <c r="C3" s="37" t="s">
        <v>194</v>
      </c>
      <c r="D3" s="154" t="s">
        <v>95</v>
      </c>
      <c r="E3" s="74"/>
      <c r="F3" s="19"/>
      <c r="G3" s="70">
        <v>10</v>
      </c>
      <c r="H3" s="97"/>
      <c r="I3" s="12" t="s">
        <v>268</v>
      </c>
      <c r="J3" s="72">
        <v>9</v>
      </c>
      <c r="K3" s="108">
        <v>5</v>
      </c>
      <c r="L3" s="73"/>
      <c r="M3" s="89"/>
      <c r="N3" s="72">
        <v>4</v>
      </c>
      <c r="O3" s="77">
        <f aca="true" t="shared" si="1" ref="O3:O14">AVERAGE(E3:N3)</f>
        <v>7</v>
      </c>
      <c r="P3" s="8">
        <f aca="true" t="shared" si="2" ref="P3:P14">ROUND(O3,0)</f>
        <v>7</v>
      </c>
      <c r="Q3" s="8">
        <v>7</v>
      </c>
      <c r="R3" s="230">
        <f aca="true" t="shared" si="3" ref="R3:R14">AVERAGE(P3:Q3)</f>
        <v>7</v>
      </c>
      <c r="S3" s="20" t="s">
        <v>30</v>
      </c>
      <c r="T3" s="1">
        <f>COUNTIF(P3:P14,"&gt;8")</f>
        <v>2</v>
      </c>
      <c r="U3" s="43">
        <f>T3/$B$14</f>
        <v>0.16666666666666666</v>
      </c>
    </row>
    <row r="4" spans="1:21" ht="12.75">
      <c r="A4" s="3">
        <f t="shared" si="0"/>
        <v>7.5</v>
      </c>
      <c r="B4" s="2">
        <v>2</v>
      </c>
      <c r="C4" s="37" t="s">
        <v>195</v>
      </c>
      <c r="D4" s="154" t="s">
        <v>102</v>
      </c>
      <c r="E4" s="71"/>
      <c r="F4" s="156"/>
      <c r="G4" s="80">
        <v>10</v>
      </c>
      <c r="H4" s="98"/>
      <c r="I4" s="156"/>
      <c r="J4" s="80">
        <v>7</v>
      </c>
      <c r="K4" s="109">
        <v>4</v>
      </c>
      <c r="L4" s="71"/>
      <c r="M4" s="188"/>
      <c r="N4" s="72">
        <v>9</v>
      </c>
      <c r="O4" s="77">
        <f t="shared" si="1"/>
        <v>7.5</v>
      </c>
      <c r="P4" s="8">
        <f t="shared" si="2"/>
        <v>8</v>
      </c>
      <c r="Q4" s="8">
        <v>8</v>
      </c>
      <c r="R4" s="230">
        <f t="shared" si="3"/>
        <v>8</v>
      </c>
      <c r="S4" s="20" t="s">
        <v>31</v>
      </c>
      <c r="T4" s="44">
        <f>COUNTIF(P3:P14,7)+COUNTIF(P3:P14,8)</f>
        <v>7</v>
      </c>
      <c r="U4" s="43">
        <f>T4/$B$14</f>
        <v>0.5833333333333334</v>
      </c>
    </row>
    <row r="5" spans="1:21" ht="12.75">
      <c r="A5" s="3">
        <f t="shared" si="0"/>
        <v>9</v>
      </c>
      <c r="B5" s="2">
        <v>3</v>
      </c>
      <c r="C5" s="37" t="s">
        <v>196</v>
      </c>
      <c r="D5" s="154" t="s">
        <v>100</v>
      </c>
      <c r="E5" s="73"/>
      <c r="F5" s="12"/>
      <c r="G5" s="72">
        <v>9</v>
      </c>
      <c r="H5" s="97"/>
      <c r="I5" s="12"/>
      <c r="J5" s="72">
        <v>10</v>
      </c>
      <c r="K5" s="109">
        <v>7</v>
      </c>
      <c r="L5" s="73"/>
      <c r="M5" s="89"/>
      <c r="N5" s="80">
        <v>10</v>
      </c>
      <c r="O5" s="77">
        <f t="shared" si="1"/>
        <v>9</v>
      </c>
      <c r="P5" s="8">
        <f t="shared" si="2"/>
        <v>9</v>
      </c>
      <c r="Q5" s="8">
        <v>8</v>
      </c>
      <c r="R5" s="230">
        <f t="shared" si="3"/>
        <v>8.5</v>
      </c>
      <c r="S5" s="20" t="s">
        <v>32</v>
      </c>
      <c r="T5" s="44">
        <f>COUNTIF(P3:P14,4)+COUNTIF(P3:P14,5)+COUNTIF(P3:P14,6)</f>
        <v>3</v>
      </c>
      <c r="U5" s="43">
        <f>T5/$B$14</f>
        <v>0.25</v>
      </c>
    </row>
    <row r="6" spans="1:21" ht="12.75">
      <c r="A6" s="3">
        <f t="shared" si="0"/>
        <v>6.75</v>
      </c>
      <c r="B6" s="2">
        <v>4</v>
      </c>
      <c r="C6" s="37" t="s">
        <v>197</v>
      </c>
      <c r="D6" s="154" t="s">
        <v>105</v>
      </c>
      <c r="E6" s="73"/>
      <c r="F6" s="12"/>
      <c r="G6" s="80">
        <v>7</v>
      </c>
      <c r="H6" s="97"/>
      <c r="I6" s="12"/>
      <c r="J6" s="80">
        <v>6</v>
      </c>
      <c r="K6" s="108">
        <v>6</v>
      </c>
      <c r="L6" s="73"/>
      <c r="M6" s="89"/>
      <c r="N6" s="72">
        <v>8</v>
      </c>
      <c r="O6" s="77">
        <f t="shared" si="1"/>
        <v>6.75</v>
      </c>
      <c r="P6" s="8">
        <f t="shared" si="2"/>
        <v>7</v>
      </c>
      <c r="Q6" s="8">
        <v>7</v>
      </c>
      <c r="R6" s="230">
        <f t="shared" si="3"/>
        <v>7</v>
      </c>
      <c r="S6" s="20" t="s">
        <v>33</v>
      </c>
      <c r="T6" s="1">
        <f>COUNTIF(P3:P14,"&lt;4")</f>
        <v>0</v>
      </c>
      <c r="U6" s="43">
        <f>T6/$B$14</f>
        <v>0</v>
      </c>
    </row>
    <row r="7" spans="1:21" ht="12.75">
      <c r="A7" s="3">
        <f t="shared" si="0"/>
        <v>6.75</v>
      </c>
      <c r="B7" s="2">
        <v>5</v>
      </c>
      <c r="C7" s="37" t="s">
        <v>198</v>
      </c>
      <c r="D7" s="154" t="s">
        <v>97</v>
      </c>
      <c r="E7" s="73"/>
      <c r="F7" s="12"/>
      <c r="G7" s="72">
        <v>7</v>
      </c>
      <c r="H7" s="97"/>
      <c r="I7" s="12"/>
      <c r="J7" s="80">
        <v>6</v>
      </c>
      <c r="K7" s="108">
        <v>6</v>
      </c>
      <c r="L7" s="73"/>
      <c r="M7" s="89"/>
      <c r="N7" s="72">
        <v>8</v>
      </c>
      <c r="O7" s="77">
        <f t="shared" si="1"/>
        <v>6.75</v>
      </c>
      <c r="P7" s="8">
        <f t="shared" si="2"/>
        <v>7</v>
      </c>
      <c r="Q7" s="8">
        <v>7</v>
      </c>
      <c r="R7" s="230">
        <f t="shared" si="3"/>
        <v>7</v>
      </c>
      <c r="S7" s="124" t="s">
        <v>34</v>
      </c>
      <c r="T7" s="1">
        <f>B14-SUM(T3:T6)</f>
        <v>0</v>
      </c>
      <c r="U7" s="43">
        <f>T7/$B$14</f>
        <v>0</v>
      </c>
    </row>
    <row r="8" spans="1:18" ht="12.75">
      <c r="A8" s="3">
        <f t="shared" si="0"/>
        <v>4.5</v>
      </c>
      <c r="B8" s="2">
        <v>6</v>
      </c>
      <c r="C8" s="37" t="s">
        <v>199</v>
      </c>
      <c r="D8" s="154" t="s">
        <v>116</v>
      </c>
      <c r="E8" s="73"/>
      <c r="F8" s="12"/>
      <c r="G8" s="72">
        <v>5</v>
      </c>
      <c r="H8" s="97"/>
      <c r="I8" s="12"/>
      <c r="J8" s="246">
        <v>4</v>
      </c>
      <c r="K8" s="109">
        <v>5</v>
      </c>
      <c r="L8" s="73"/>
      <c r="M8" s="89"/>
      <c r="N8" s="72">
        <v>4</v>
      </c>
      <c r="O8" s="77">
        <f t="shared" si="1"/>
        <v>4.5</v>
      </c>
      <c r="P8" s="8">
        <f t="shared" si="2"/>
        <v>5</v>
      </c>
      <c r="Q8" s="8">
        <v>6</v>
      </c>
      <c r="R8" s="230">
        <f t="shared" si="3"/>
        <v>5.5</v>
      </c>
    </row>
    <row r="9" spans="1:18" ht="12.75">
      <c r="A9" s="3">
        <f t="shared" si="0"/>
        <v>8</v>
      </c>
      <c r="B9" s="2">
        <v>7</v>
      </c>
      <c r="C9" s="37" t="s">
        <v>200</v>
      </c>
      <c r="D9" s="154" t="s">
        <v>104</v>
      </c>
      <c r="E9" s="73"/>
      <c r="F9" s="12" t="s">
        <v>268</v>
      </c>
      <c r="G9" s="72">
        <v>9</v>
      </c>
      <c r="H9" s="97"/>
      <c r="I9" s="12"/>
      <c r="J9" s="72">
        <v>7</v>
      </c>
      <c r="K9" s="115">
        <v>7</v>
      </c>
      <c r="L9" s="73"/>
      <c r="M9" s="89"/>
      <c r="N9" s="80">
        <v>9</v>
      </c>
      <c r="O9" s="77">
        <f t="shared" si="1"/>
        <v>8</v>
      </c>
      <c r="P9" s="8">
        <f t="shared" si="2"/>
        <v>8</v>
      </c>
      <c r="Q9" s="8">
        <v>7</v>
      </c>
      <c r="R9" s="230">
        <f t="shared" si="3"/>
        <v>7.5</v>
      </c>
    </row>
    <row r="10" spans="1:18" ht="12.75">
      <c r="A10" s="3">
        <f t="shared" si="0"/>
        <v>7.5</v>
      </c>
      <c r="B10" s="2">
        <v>8</v>
      </c>
      <c r="C10" s="37" t="s">
        <v>201</v>
      </c>
      <c r="D10" s="154" t="s">
        <v>103</v>
      </c>
      <c r="E10" s="73"/>
      <c r="F10" s="12"/>
      <c r="G10" s="72">
        <v>9</v>
      </c>
      <c r="H10" s="97"/>
      <c r="I10" s="12"/>
      <c r="J10" s="80">
        <v>5</v>
      </c>
      <c r="K10" s="115">
        <v>6</v>
      </c>
      <c r="L10" s="73"/>
      <c r="M10" s="89"/>
      <c r="N10" s="80">
        <v>10</v>
      </c>
      <c r="O10" s="77">
        <f t="shared" si="1"/>
        <v>7.5</v>
      </c>
      <c r="P10" s="8">
        <f t="shared" si="2"/>
        <v>8</v>
      </c>
      <c r="Q10" s="8">
        <v>6</v>
      </c>
      <c r="R10" s="230">
        <f t="shared" si="3"/>
        <v>7</v>
      </c>
    </row>
    <row r="11" spans="1:18" ht="12.75">
      <c r="A11" s="3">
        <f t="shared" si="0"/>
        <v>8.5</v>
      </c>
      <c r="B11" s="2">
        <v>9</v>
      </c>
      <c r="C11" s="2" t="s">
        <v>202</v>
      </c>
      <c r="D11" s="120" t="s">
        <v>115</v>
      </c>
      <c r="E11" s="73"/>
      <c r="F11" s="12"/>
      <c r="G11" s="72">
        <v>10</v>
      </c>
      <c r="H11" s="97"/>
      <c r="I11" s="12"/>
      <c r="J11" s="72">
        <v>7</v>
      </c>
      <c r="K11" s="98">
        <v>8</v>
      </c>
      <c r="L11" s="73"/>
      <c r="M11" s="89"/>
      <c r="N11" s="72">
        <v>9</v>
      </c>
      <c r="O11" s="77">
        <f t="shared" si="1"/>
        <v>8.5</v>
      </c>
      <c r="P11" s="8">
        <f t="shared" si="2"/>
        <v>9</v>
      </c>
      <c r="Q11" s="8">
        <v>8</v>
      </c>
      <c r="R11" s="230">
        <f t="shared" si="3"/>
        <v>8.5</v>
      </c>
    </row>
    <row r="12" spans="1:18" ht="12.75">
      <c r="A12" s="3">
        <f t="shared" si="0"/>
        <v>5.25</v>
      </c>
      <c r="B12" s="2">
        <v>10</v>
      </c>
      <c r="C12" s="2" t="s">
        <v>203</v>
      </c>
      <c r="D12" s="120" t="s">
        <v>96</v>
      </c>
      <c r="E12" s="73"/>
      <c r="F12" s="12"/>
      <c r="G12" s="72">
        <v>6</v>
      </c>
      <c r="H12" s="97"/>
      <c r="I12" s="12"/>
      <c r="J12" s="72">
        <v>5</v>
      </c>
      <c r="K12" s="98">
        <v>6</v>
      </c>
      <c r="L12" s="73"/>
      <c r="M12" s="89"/>
      <c r="N12" s="72">
        <v>4</v>
      </c>
      <c r="O12" s="77">
        <f t="shared" si="1"/>
        <v>5.25</v>
      </c>
      <c r="P12" s="8">
        <f t="shared" si="2"/>
        <v>5</v>
      </c>
      <c r="Q12" s="8">
        <v>5</v>
      </c>
      <c r="R12" s="230">
        <f t="shared" si="3"/>
        <v>5</v>
      </c>
    </row>
    <row r="13" spans="1:18" ht="12.75">
      <c r="A13" s="3">
        <f t="shared" si="0"/>
        <v>5.25</v>
      </c>
      <c r="B13" s="2">
        <v>11</v>
      </c>
      <c r="C13" s="2" t="s">
        <v>204</v>
      </c>
      <c r="D13" s="120" t="s">
        <v>106</v>
      </c>
      <c r="E13" s="73"/>
      <c r="F13" s="12" t="s">
        <v>268</v>
      </c>
      <c r="G13" s="72">
        <v>8</v>
      </c>
      <c r="H13" s="97"/>
      <c r="I13" s="12"/>
      <c r="J13" s="72">
        <v>4</v>
      </c>
      <c r="K13" s="342">
        <v>5</v>
      </c>
      <c r="L13" s="73"/>
      <c r="M13" s="89"/>
      <c r="N13" s="72">
        <v>4</v>
      </c>
      <c r="O13" s="77">
        <f t="shared" si="1"/>
        <v>5.25</v>
      </c>
      <c r="P13" s="8">
        <f t="shared" si="2"/>
        <v>5</v>
      </c>
      <c r="Q13" s="8">
        <v>4</v>
      </c>
      <c r="R13" s="230">
        <f t="shared" si="3"/>
        <v>4.5</v>
      </c>
    </row>
    <row r="14" spans="1:18" ht="12.75">
      <c r="A14" s="3">
        <f t="shared" si="0"/>
        <v>6.5</v>
      </c>
      <c r="B14" s="2">
        <v>12</v>
      </c>
      <c r="C14" s="2" t="s">
        <v>205</v>
      </c>
      <c r="D14" s="120" t="s">
        <v>94</v>
      </c>
      <c r="E14" s="73"/>
      <c r="F14" s="12"/>
      <c r="G14" s="72">
        <v>9</v>
      </c>
      <c r="H14" s="97"/>
      <c r="I14" s="12"/>
      <c r="J14" s="80">
        <v>4</v>
      </c>
      <c r="K14" s="98">
        <v>4</v>
      </c>
      <c r="L14" s="73"/>
      <c r="M14" s="89"/>
      <c r="N14" s="72">
        <v>9</v>
      </c>
      <c r="O14" s="77">
        <f t="shared" si="1"/>
        <v>6.5</v>
      </c>
      <c r="P14" s="8">
        <f t="shared" si="2"/>
        <v>7</v>
      </c>
      <c r="Q14" s="8">
        <v>7</v>
      </c>
      <c r="R14" s="230">
        <f t="shared" si="3"/>
        <v>7</v>
      </c>
    </row>
    <row r="15" spans="2:18" s="5" customFormat="1" ht="13.5" thickBot="1">
      <c r="B15" s="62"/>
      <c r="C15" s="403" t="s">
        <v>0</v>
      </c>
      <c r="D15" s="404"/>
      <c r="E15" s="172"/>
      <c r="F15" s="237"/>
      <c r="G15" s="201">
        <f>AVERAGE(G3:G14)</f>
        <v>8.25</v>
      </c>
      <c r="H15" s="83"/>
      <c r="I15" s="34"/>
      <c r="J15" s="34">
        <f>AVERAGE(J3:J11,J14:J14)</f>
        <v>6.5</v>
      </c>
      <c r="K15" s="110">
        <f>AVERAGE(K3:K11,K14:K14)</f>
        <v>5.8</v>
      </c>
      <c r="L15" s="99"/>
      <c r="M15" s="122"/>
      <c r="N15" s="100">
        <f>AVERAGE(N3:N11,N14:N14)</f>
        <v>8</v>
      </c>
      <c r="O15" s="66">
        <f>AVERAGE(O3:O11,O14:O14)</f>
        <v>7.2</v>
      </c>
      <c r="P15" s="11">
        <f>AVERAGE(P3:P11,P14:P14)</f>
        <v>7.5</v>
      </c>
      <c r="Q15" s="34">
        <f>AVERAGE(Q3:Q11,Q14:Q14)</f>
        <v>7.1</v>
      </c>
      <c r="R15" s="34">
        <f>AVERAGE(R3:R11,R14:R14)</f>
        <v>7.3</v>
      </c>
    </row>
    <row r="16" spans="2:18" s="5" customFormat="1" ht="13.5" thickBot="1">
      <c r="B16" s="6"/>
      <c r="C16" s="7"/>
      <c r="D16" s="64"/>
      <c r="E16" s="394" t="s">
        <v>65</v>
      </c>
      <c r="F16" s="390"/>
      <c r="G16" s="391"/>
      <c r="H16" s="405" t="s">
        <v>99</v>
      </c>
      <c r="I16" s="375"/>
      <c r="J16" s="376"/>
      <c r="K16" s="105" t="s">
        <v>63</v>
      </c>
      <c r="L16" s="408" t="s">
        <v>64</v>
      </c>
      <c r="M16" s="375"/>
      <c r="N16" s="376"/>
      <c r="O16" s="78"/>
      <c r="P16" s="9"/>
      <c r="Q16" s="10"/>
      <c r="R16" s="10"/>
    </row>
    <row r="17" spans="2:16" ht="12.75">
      <c r="B17" s="399" t="s">
        <v>36</v>
      </c>
      <c r="C17" s="399"/>
      <c r="D17" s="399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35">
        <f>P17/B14</f>
        <v>1</v>
      </c>
      <c r="P17" s="8">
        <f>COUNTIF(P3:P14,"&gt;3")</f>
        <v>12</v>
      </c>
    </row>
    <row r="18" spans="2:16" ht="12.75">
      <c r="B18" s="396" t="s">
        <v>47</v>
      </c>
      <c r="C18" s="397"/>
      <c r="D18" s="398"/>
      <c r="E18" s="4"/>
      <c r="F18" s="13"/>
      <c r="G18" s="4"/>
      <c r="H18" s="4"/>
      <c r="I18" s="4"/>
      <c r="J18" s="4"/>
      <c r="K18" s="4"/>
      <c r="L18" s="4"/>
      <c r="M18" s="4"/>
      <c r="N18" s="4"/>
      <c r="O18" s="35">
        <f>P18/B14</f>
        <v>0.75</v>
      </c>
      <c r="P18" s="8">
        <f>COUNTIF(P3:P14,"&gt;6")</f>
        <v>9</v>
      </c>
    </row>
    <row r="20" spans="3:4" ht="12.75">
      <c r="C20" s="22" t="s">
        <v>72</v>
      </c>
      <c r="D20" t="s">
        <v>144</v>
      </c>
    </row>
  </sheetData>
  <sheetProtection/>
  <mergeCells count="7">
    <mergeCell ref="C15:D15"/>
    <mergeCell ref="B18:D18"/>
    <mergeCell ref="E17:N17"/>
    <mergeCell ref="E16:G16"/>
    <mergeCell ref="H16:J16"/>
    <mergeCell ref="L16:N16"/>
    <mergeCell ref="B17:D17"/>
  </mergeCells>
  <conditionalFormatting sqref="P3:R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O3:O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5"/>
  <sheetViews>
    <sheetView zoomScale="95" zoomScaleNormal="95" zoomScalePageLayoutView="0" workbookViewId="0" topLeftCell="B1">
      <selection activeCell="X5" sqref="X5"/>
    </sheetView>
  </sheetViews>
  <sheetFormatPr defaultColWidth="9.00390625" defaultRowHeight="12.75"/>
  <cols>
    <col min="1" max="1" width="7.375" style="0" hidden="1" customWidth="1"/>
    <col min="2" max="2" width="4.375" style="0" customWidth="1"/>
    <col min="3" max="3" width="24.625" style="0" customWidth="1"/>
    <col min="4" max="4" width="8.875" style="0" customWidth="1"/>
    <col min="5" max="5" width="7.25390625" style="0" hidden="1" customWidth="1"/>
    <col min="6" max="6" width="6.00390625" style="0" customWidth="1"/>
    <col min="7" max="7" width="5.625" style="0" customWidth="1"/>
    <col min="8" max="9" width="5.875" style="0" bestFit="1" customWidth="1"/>
    <col min="10" max="10" width="5.00390625" style="0" customWidth="1"/>
    <col min="11" max="11" width="5.75390625" style="0" customWidth="1"/>
    <col min="12" max="12" width="4.375" style="0" customWidth="1"/>
    <col min="13" max="13" width="5.75390625" style="0" customWidth="1"/>
    <col min="14" max="14" width="6.25390625" style="0" customWidth="1"/>
    <col min="15" max="22" width="5.75390625" style="0" customWidth="1"/>
    <col min="23" max="23" width="9.25390625" style="3" bestFit="1" customWidth="1"/>
    <col min="24" max="24" width="9.25390625" style="10" bestFit="1" customWidth="1"/>
    <col min="26" max="27" width="9.25390625" style="0" bestFit="1" customWidth="1"/>
  </cols>
  <sheetData>
    <row r="1" spans="3:36" ht="13.5" thickBot="1">
      <c r="C1" s="402" t="s">
        <v>208</v>
      </c>
      <c r="D1" s="402"/>
      <c r="E1" s="402"/>
      <c r="F1" s="402"/>
      <c r="G1" s="387"/>
      <c r="H1" s="402"/>
      <c r="I1" s="402"/>
      <c r="J1" s="52"/>
      <c r="K1" s="5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52"/>
      <c r="X1" s="52"/>
      <c r="Y1" s="33"/>
      <c r="Z1" s="33"/>
      <c r="AA1" s="33"/>
      <c r="AB1" s="33"/>
      <c r="AC1" s="33"/>
      <c r="AD1" s="33"/>
      <c r="AE1" s="53"/>
      <c r="AF1" s="54"/>
      <c r="AI1" s="14"/>
      <c r="AJ1" s="15"/>
    </row>
    <row r="2" spans="2:32" ht="16.5" customHeight="1" thickBot="1">
      <c r="B2" s="55" t="s">
        <v>68</v>
      </c>
      <c r="C2" s="56" t="s">
        <v>26</v>
      </c>
      <c r="D2" s="57" t="s">
        <v>69</v>
      </c>
      <c r="E2" s="67">
        <v>43516</v>
      </c>
      <c r="F2" s="68">
        <v>43518</v>
      </c>
      <c r="G2" s="68">
        <v>43551</v>
      </c>
      <c r="H2" s="94">
        <v>43565</v>
      </c>
      <c r="I2" s="68">
        <v>43572</v>
      </c>
      <c r="J2" s="67">
        <v>43588</v>
      </c>
      <c r="K2" s="101">
        <v>43596</v>
      </c>
      <c r="L2" s="67"/>
      <c r="M2" s="68">
        <v>43600</v>
      </c>
      <c r="N2" s="103">
        <v>43601</v>
      </c>
      <c r="O2" s="67">
        <v>43616</v>
      </c>
      <c r="P2" s="106">
        <v>43621</v>
      </c>
      <c r="Q2" s="67">
        <v>43622</v>
      </c>
      <c r="R2" s="106">
        <v>43628</v>
      </c>
      <c r="S2" s="67">
        <v>43630</v>
      </c>
      <c r="T2" s="106">
        <v>43635</v>
      </c>
      <c r="U2" s="67">
        <v>43642</v>
      </c>
      <c r="V2" s="68">
        <v>43644</v>
      </c>
      <c r="W2" s="58" t="s">
        <v>24</v>
      </c>
      <c r="X2" s="59" t="s">
        <v>78</v>
      </c>
      <c r="Y2" s="33"/>
      <c r="Z2" s="33"/>
      <c r="AA2" s="33"/>
      <c r="AB2" s="33"/>
      <c r="AC2" s="33"/>
      <c r="AD2" s="33"/>
      <c r="AE2" s="33"/>
      <c r="AF2" s="33"/>
    </row>
    <row r="3" spans="1:27" ht="12.75">
      <c r="A3" s="3">
        <f aca="true" t="shared" si="0" ref="A3:A14">W3</f>
        <v>6</v>
      </c>
      <c r="B3" s="2">
        <v>1</v>
      </c>
      <c r="C3" s="37" t="s">
        <v>194</v>
      </c>
      <c r="D3" s="154" t="s">
        <v>95</v>
      </c>
      <c r="E3" s="69"/>
      <c r="F3" s="102">
        <v>6</v>
      </c>
      <c r="G3" s="72">
        <v>10</v>
      </c>
      <c r="H3" s="97"/>
      <c r="I3" s="246">
        <v>7</v>
      </c>
      <c r="J3" s="73"/>
      <c r="K3" s="126">
        <v>6</v>
      </c>
      <c r="L3" s="118">
        <v>1</v>
      </c>
      <c r="M3" s="329">
        <v>5</v>
      </c>
      <c r="N3" s="89">
        <v>7</v>
      </c>
      <c r="O3" s="74"/>
      <c r="P3" s="328">
        <v>6</v>
      </c>
      <c r="Q3" s="73"/>
      <c r="R3" s="325">
        <v>6</v>
      </c>
      <c r="S3" s="73"/>
      <c r="T3" s="325">
        <v>6</v>
      </c>
      <c r="U3" s="74"/>
      <c r="V3" s="70">
        <v>6</v>
      </c>
      <c r="W3" s="77">
        <f aca="true" t="shared" si="1" ref="W3:W14">AVERAGE(E3:V3)</f>
        <v>6</v>
      </c>
      <c r="X3" s="36">
        <f aca="true" t="shared" si="2" ref="X3:X14">ROUND(W3,0)</f>
        <v>6</v>
      </c>
      <c r="Y3" s="1" t="s">
        <v>30</v>
      </c>
      <c r="Z3" s="1">
        <f>COUNTIF(X3:X14,"&gt;8")</f>
        <v>2</v>
      </c>
      <c r="AA3" s="43">
        <f>Z3/$B$14</f>
        <v>0.16666666666666666</v>
      </c>
    </row>
    <row r="4" spans="1:27" ht="12.75">
      <c r="A4" s="3">
        <f t="shared" si="0"/>
        <v>6.916666666666667</v>
      </c>
      <c r="B4" s="2">
        <v>2</v>
      </c>
      <c r="C4" s="37" t="s">
        <v>195</v>
      </c>
      <c r="D4" s="154" t="s">
        <v>102</v>
      </c>
      <c r="E4" s="71"/>
      <c r="F4" s="126">
        <v>8</v>
      </c>
      <c r="G4" s="72">
        <v>9</v>
      </c>
      <c r="H4" s="97"/>
      <c r="I4" s="72">
        <v>5</v>
      </c>
      <c r="J4" s="73">
        <v>1</v>
      </c>
      <c r="K4" s="244">
        <v>6</v>
      </c>
      <c r="L4" s="225"/>
      <c r="M4" s="246">
        <v>5</v>
      </c>
      <c r="N4" s="89">
        <v>6</v>
      </c>
      <c r="O4" s="73">
        <v>9</v>
      </c>
      <c r="P4" s="126">
        <v>9</v>
      </c>
      <c r="Q4" s="73"/>
      <c r="R4" s="126">
        <v>8</v>
      </c>
      <c r="S4" s="73"/>
      <c r="T4" s="126">
        <v>8</v>
      </c>
      <c r="U4" s="73"/>
      <c r="V4" s="72">
        <v>9</v>
      </c>
      <c r="W4" s="77">
        <f t="shared" si="1"/>
        <v>6.916666666666667</v>
      </c>
      <c r="X4" s="36">
        <f t="shared" si="2"/>
        <v>7</v>
      </c>
      <c r="Y4" s="1" t="s">
        <v>31</v>
      </c>
      <c r="Z4" s="44">
        <f>COUNTIF(X3:X14,7)+COUNTIF(X3:X14,8)</f>
        <v>6</v>
      </c>
      <c r="AA4" s="43">
        <f>Z4/$B$14</f>
        <v>0.5</v>
      </c>
    </row>
    <row r="5" spans="1:27" ht="12.75">
      <c r="A5" s="3">
        <f t="shared" si="0"/>
        <v>9.636363636363637</v>
      </c>
      <c r="B5" s="2">
        <v>3</v>
      </c>
      <c r="C5" s="37" t="s">
        <v>196</v>
      </c>
      <c r="D5" s="154" t="s">
        <v>100</v>
      </c>
      <c r="E5" s="73"/>
      <c r="F5" s="126">
        <v>10</v>
      </c>
      <c r="G5" s="72">
        <v>9</v>
      </c>
      <c r="H5" s="97"/>
      <c r="I5" s="80">
        <v>10</v>
      </c>
      <c r="J5" s="73"/>
      <c r="K5" s="126">
        <v>9</v>
      </c>
      <c r="L5" s="73"/>
      <c r="M5" s="72">
        <v>9</v>
      </c>
      <c r="N5" s="89">
        <v>10</v>
      </c>
      <c r="O5" s="73">
        <v>9</v>
      </c>
      <c r="P5" s="126">
        <v>10</v>
      </c>
      <c r="Q5" s="73"/>
      <c r="R5" s="126">
        <v>10</v>
      </c>
      <c r="S5" s="73"/>
      <c r="T5" s="126">
        <v>10</v>
      </c>
      <c r="U5" s="73"/>
      <c r="V5" s="72">
        <v>10</v>
      </c>
      <c r="W5" s="77">
        <f t="shared" si="1"/>
        <v>9.636363636363637</v>
      </c>
      <c r="X5" s="36">
        <f t="shared" si="2"/>
        <v>10</v>
      </c>
      <c r="Y5" s="1" t="s">
        <v>32</v>
      </c>
      <c r="Z5" s="44">
        <f>COUNTIF(X3:X14,4)+COUNTIF(X3:X14,5)+COUNTIF(X3:X14,6)</f>
        <v>4</v>
      </c>
      <c r="AA5" s="43">
        <f>Z5/$B$14</f>
        <v>0.3333333333333333</v>
      </c>
    </row>
    <row r="6" spans="1:27" ht="12.75">
      <c r="A6" s="3">
        <f t="shared" si="0"/>
        <v>7.363636363636363</v>
      </c>
      <c r="B6" s="2">
        <v>4</v>
      </c>
      <c r="C6" s="37" t="s">
        <v>197</v>
      </c>
      <c r="D6" s="154" t="s">
        <v>105</v>
      </c>
      <c r="E6" s="73"/>
      <c r="F6" s="126">
        <v>6</v>
      </c>
      <c r="G6" s="246">
        <v>7</v>
      </c>
      <c r="H6" s="97" t="s">
        <v>268</v>
      </c>
      <c r="I6" s="246">
        <v>6</v>
      </c>
      <c r="J6" s="73"/>
      <c r="K6" s="126">
        <v>6</v>
      </c>
      <c r="L6" s="73"/>
      <c r="M6" s="246">
        <v>6</v>
      </c>
      <c r="N6" s="89">
        <v>7</v>
      </c>
      <c r="O6" s="73">
        <v>7</v>
      </c>
      <c r="P6" s="325">
        <v>8</v>
      </c>
      <c r="Q6" s="73"/>
      <c r="R6" s="325">
        <v>9</v>
      </c>
      <c r="S6" s="73"/>
      <c r="T6" s="126">
        <v>9</v>
      </c>
      <c r="U6" s="73"/>
      <c r="V6" s="246">
        <v>10</v>
      </c>
      <c r="W6" s="77">
        <f t="shared" si="1"/>
        <v>7.363636363636363</v>
      </c>
      <c r="X6" s="8">
        <v>8</v>
      </c>
      <c r="Y6" s="1" t="s">
        <v>33</v>
      </c>
      <c r="Z6" s="1">
        <f>COUNTIF(X3:X14,"&lt;4")</f>
        <v>0</v>
      </c>
      <c r="AA6" s="43">
        <f>Z6/$B$14</f>
        <v>0</v>
      </c>
    </row>
    <row r="7" spans="1:27" ht="12.75">
      <c r="A7" s="3">
        <f t="shared" si="0"/>
        <v>6.9</v>
      </c>
      <c r="B7" s="2">
        <v>5</v>
      </c>
      <c r="C7" s="37" t="s">
        <v>198</v>
      </c>
      <c r="D7" s="154" t="s">
        <v>97</v>
      </c>
      <c r="E7" s="73"/>
      <c r="F7" s="126">
        <v>6</v>
      </c>
      <c r="G7" s="80">
        <v>9</v>
      </c>
      <c r="H7" s="97"/>
      <c r="I7" s="80">
        <v>10</v>
      </c>
      <c r="J7" s="73"/>
      <c r="K7" s="126">
        <v>6</v>
      </c>
      <c r="L7" s="73"/>
      <c r="M7" s="72">
        <v>7</v>
      </c>
      <c r="N7" s="89">
        <v>7</v>
      </c>
      <c r="O7" s="73"/>
      <c r="P7" s="126">
        <v>5</v>
      </c>
      <c r="Q7" s="73"/>
      <c r="R7" s="126">
        <v>5</v>
      </c>
      <c r="S7" s="73"/>
      <c r="T7" s="325">
        <v>7</v>
      </c>
      <c r="U7" s="73"/>
      <c r="V7" s="80">
        <v>7</v>
      </c>
      <c r="W7" s="77">
        <f t="shared" si="1"/>
        <v>6.9</v>
      </c>
      <c r="X7" s="8">
        <f t="shared" si="2"/>
        <v>7</v>
      </c>
      <c r="Y7" s="45" t="s">
        <v>34</v>
      </c>
      <c r="Z7" s="1">
        <f>B14-SUM(Z3:Z6)</f>
        <v>0</v>
      </c>
      <c r="AA7" s="43">
        <f>Z7/$B$14</f>
        <v>0</v>
      </c>
    </row>
    <row r="8" spans="1:24" ht="12.75">
      <c r="A8" s="3">
        <f t="shared" si="0"/>
        <v>4.615384615384615</v>
      </c>
      <c r="B8" s="2">
        <v>6</v>
      </c>
      <c r="C8" s="37" t="s">
        <v>199</v>
      </c>
      <c r="D8" s="154" t="s">
        <v>116</v>
      </c>
      <c r="E8" s="71"/>
      <c r="F8" s="126">
        <v>5</v>
      </c>
      <c r="G8" s="72">
        <v>9</v>
      </c>
      <c r="H8" s="97">
        <v>1</v>
      </c>
      <c r="I8" s="224">
        <v>6</v>
      </c>
      <c r="J8" s="73">
        <v>1</v>
      </c>
      <c r="K8" s="244">
        <v>4</v>
      </c>
      <c r="L8" s="225">
        <v>1</v>
      </c>
      <c r="M8" s="224">
        <v>4</v>
      </c>
      <c r="N8" s="90">
        <v>8</v>
      </c>
      <c r="O8" s="73"/>
      <c r="P8" s="325">
        <v>4</v>
      </c>
      <c r="Q8" s="73"/>
      <c r="R8" s="126">
        <v>5</v>
      </c>
      <c r="S8" s="73"/>
      <c r="T8" s="126">
        <v>7</v>
      </c>
      <c r="U8" s="73"/>
      <c r="V8" s="80">
        <v>5</v>
      </c>
      <c r="W8" s="77">
        <f t="shared" si="1"/>
        <v>4.615384615384615</v>
      </c>
      <c r="X8" s="8">
        <f t="shared" si="2"/>
        <v>5</v>
      </c>
    </row>
    <row r="9" spans="1:24" ht="12.75">
      <c r="A9" s="3">
        <f t="shared" si="0"/>
        <v>9</v>
      </c>
      <c r="B9" s="2">
        <v>7</v>
      </c>
      <c r="C9" s="37" t="s">
        <v>200</v>
      </c>
      <c r="D9" s="154" t="s">
        <v>104</v>
      </c>
      <c r="E9" s="71"/>
      <c r="F9" s="126">
        <v>9</v>
      </c>
      <c r="G9" s="72">
        <v>9</v>
      </c>
      <c r="H9" s="97"/>
      <c r="I9" s="72">
        <v>9</v>
      </c>
      <c r="J9" s="268"/>
      <c r="K9" s="126">
        <v>9</v>
      </c>
      <c r="L9" s="73"/>
      <c r="M9" s="72">
        <v>8</v>
      </c>
      <c r="N9" s="89">
        <v>9</v>
      </c>
      <c r="O9" s="73">
        <v>9</v>
      </c>
      <c r="P9" s="126">
        <v>10</v>
      </c>
      <c r="Q9" s="73"/>
      <c r="R9" s="126">
        <v>9</v>
      </c>
      <c r="S9" s="73"/>
      <c r="T9" s="126">
        <v>9</v>
      </c>
      <c r="U9" s="73"/>
      <c r="V9" s="80">
        <v>9</v>
      </c>
      <c r="W9" s="77">
        <f t="shared" si="1"/>
        <v>9</v>
      </c>
      <c r="X9" s="8">
        <f t="shared" si="2"/>
        <v>9</v>
      </c>
    </row>
    <row r="10" spans="1:24" ht="12.75">
      <c r="A10" s="3">
        <f t="shared" si="0"/>
        <v>6.636363636363637</v>
      </c>
      <c r="B10" s="2">
        <v>8</v>
      </c>
      <c r="C10" s="37" t="s">
        <v>201</v>
      </c>
      <c r="D10" s="154" t="s">
        <v>103</v>
      </c>
      <c r="E10" s="69"/>
      <c r="F10" s="91">
        <v>9</v>
      </c>
      <c r="G10" s="72">
        <v>8</v>
      </c>
      <c r="H10" s="95"/>
      <c r="I10" s="256">
        <v>6</v>
      </c>
      <c r="J10" s="284"/>
      <c r="K10" s="126">
        <v>4</v>
      </c>
      <c r="L10" s="73"/>
      <c r="M10" s="246">
        <v>5</v>
      </c>
      <c r="N10" s="87">
        <v>8</v>
      </c>
      <c r="O10" s="73">
        <v>9</v>
      </c>
      <c r="P10" s="325">
        <v>5</v>
      </c>
      <c r="Q10" s="73"/>
      <c r="R10" s="325">
        <v>6</v>
      </c>
      <c r="S10" s="73"/>
      <c r="T10" s="325">
        <v>6</v>
      </c>
      <c r="U10" s="73"/>
      <c r="V10" s="72">
        <v>7</v>
      </c>
      <c r="W10" s="77">
        <f t="shared" si="1"/>
        <v>6.636363636363637</v>
      </c>
      <c r="X10" s="8">
        <f t="shared" si="2"/>
        <v>7</v>
      </c>
    </row>
    <row r="11" spans="1:29" ht="12.75">
      <c r="A11" s="3">
        <f t="shared" si="0"/>
        <v>7.9</v>
      </c>
      <c r="B11" s="2">
        <v>9</v>
      </c>
      <c r="C11" s="2" t="s">
        <v>202</v>
      </c>
      <c r="D11" s="120" t="s">
        <v>115</v>
      </c>
      <c r="E11" s="73"/>
      <c r="F11" s="93">
        <v>8</v>
      </c>
      <c r="G11" s="72">
        <v>9</v>
      </c>
      <c r="H11" s="98"/>
      <c r="I11" s="72">
        <v>9</v>
      </c>
      <c r="J11" s="268"/>
      <c r="K11" s="126">
        <v>5</v>
      </c>
      <c r="L11" s="73"/>
      <c r="M11" s="72">
        <v>8</v>
      </c>
      <c r="N11" s="89">
        <v>9</v>
      </c>
      <c r="O11" s="73"/>
      <c r="P11" s="126">
        <v>6</v>
      </c>
      <c r="Q11" s="73"/>
      <c r="R11" s="126">
        <v>8</v>
      </c>
      <c r="S11" s="73"/>
      <c r="T11" s="126">
        <v>9</v>
      </c>
      <c r="U11" s="73"/>
      <c r="V11" s="72">
        <v>8</v>
      </c>
      <c r="W11" s="77">
        <f t="shared" si="1"/>
        <v>7.9</v>
      </c>
      <c r="X11" s="8">
        <f t="shared" si="2"/>
        <v>8</v>
      </c>
      <c r="AC11" s="3"/>
    </row>
    <row r="12" spans="1:24" ht="12.75">
      <c r="A12" s="3">
        <f t="shared" si="0"/>
        <v>3.8333333333333335</v>
      </c>
      <c r="B12" s="2">
        <v>10</v>
      </c>
      <c r="C12" s="2" t="s">
        <v>203</v>
      </c>
      <c r="D12" s="120" t="s">
        <v>96</v>
      </c>
      <c r="E12" s="73"/>
      <c r="F12" s="126">
        <v>5</v>
      </c>
      <c r="G12" s="72">
        <v>6</v>
      </c>
      <c r="H12" s="97">
        <v>1</v>
      </c>
      <c r="I12" s="224">
        <v>5</v>
      </c>
      <c r="J12" s="268" t="s">
        <v>268</v>
      </c>
      <c r="K12" s="244">
        <v>4</v>
      </c>
      <c r="L12" s="225">
        <v>1</v>
      </c>
      <c r="M12" s="224">
        <v>4</v>
      </c>
      <c r="N12" s="326">
        <v>4</v>
      </c>
      <c r="O12" s="73"/>
      <c r="P12" s="325">
        <v>4</v>
      </c>
      <c r="Q12" s="73"/>
      <c r="R12" s="325">
        <v>4</v>
      </c>
      <c r="S12" s="73"/>
      <c r="T12" s="325">
        <v>4</v>
      </c>
      <c r="U12" s="73"/>
      <c r="V12" s="80">
        <v>4</v>
      </c>
      <c r="W12" s="77">
        <f t="shared" si="1"/>
        <v>3.8333333333333335</v>
      </c>
      <c r="X12" s="8">
        <f t="shared" si="2"/>
        <v>4</v>
      </c>
    </row>
    <row r="13" spans="1:24" ht="12.75">
      <c r="A13" s="3">
        <f t="shared" si="0"/>
        <v>4.833333333333333</v>
      </c>
      <c r="B13" s="2">
        <v>11</v>
      </c>
      <c r="C13" s="2" t="s">
        <v>204</v>
      </c>
      <c r="D13" s="120" t="s">
        <v>106</v>
      </c>
      <c r="E13" s="73"/>
      <c r="F13" s="126">
        <v>4</v>
      </c>
      <c r="G13" s="72">
        <v>6</v>
      </c>
      <c r="H13" s="95"/>
      <c r="I13" s="70">
        <v>4</v>
      </c>
      <c r="J13" s="74"/>
      <c r="K13" s="102">
        <v>4</v>
      </c>
      <c r="L13" s="73">
        <v>1</v>
      </c>
      <c r="M13" s="224">
        <v>4</v>
      </c>
      <c r="N13" s="89">
        <v>5</v>
      </c>
      <c r="O13" s="73">
        <v>8</v>
      </c>
      <c r="P13" s="325">
        <v>6</v>
      </c>
      <c r="Q13" s="73"/>
      <c r="R13" s="325">
        <v>7</v>
      </c>
      <c r="S13" s="73"/>
      <c r="T13" s="325">
        <v>4</v>
      </c>
      <c r="U13" s="73"/>
      <c r="V13" s="72">
        <v>5</v>
      </c>
      <c r="W13" s="77">
        <f t="shared" si="1"/>
        <v>4.833333333333333</v>
      </c>
      <c r="X13" s="8">
        <f t="shared" si="2"/>
        <v>5</v>
      </c>
    </row>
    <row r="14" spans="1:24" ht="12.75">
      <c r="A14" s="3">
        <f t="shared" si="0"/>
        <v>7</v>
      </c>
      <c r="B14" s="2">
        <v>12</v>
      </c>
      <c r="C14" s="2" t="s">
        <v>205</v>
      </c>
      <c r="D14" s="120" t="s">
        <v>94</v>
      </c>
      <c r="E14" s="73"/>
      <c r="F14" s="126">
        <v>5</v>
      </c>
      <c r="G14" s="72">
        <v>6</v>
      </c>
      <c r="H14" s="210"/>
      <c r="I14" s="208">
        <v>8</v>
      </c>
      <c r="J14" s="157"/>
      <c r="K14" s="240">
        <v>5</v>
      </c>
      <c r="L14" s="73"/>
      <c r="M14" s="246">
        <v>6</v>
      </c>
      <c r="N14" s="89">
        <v>9</v>
      </c>
      <c r="O14" s="73">
        <v>9</v>
      </c>
      <c r="P14" s="126">
        <v>8</v>
      </c>
      <c r="Q14" s="73"/>
      <c r="R14" s="325">
        <v>7</v>
      </c>
      <c r="S14" s="73"/>
      <c r="T14" s="325">
        <v>7</v>
      </c>
      <c r="U14" s="73"/>
      <c r="V14" s="72">
        <v>7</v>
      </c>
      <c r="W14" s="77">
        <f t="shared" si="1"/>
        <v>7</v>
      </c>
      <c r="X14" s="8">
        <f t="shared" si="2"/>
        <v>7</v>
      </c>
    </row>
    <row r="15" spans="2:24" s="5" customFormat="1" ht="13.5" thickBot="1">
      <c r="B15" s="6"/>
      <c r="C15" s="388" t="s">
        <v>0</v>
      </c>
      <c r="D15" s="389"/>
      <c r="E15" s="99"/>
      <c r="F15" s="123">
        <f>AVERAGE(F3:F9,F10:F14)</f>
        <v>6.75</v>
      </c>
      <c r="G15" s="100">
        <f>AVERAGE(G3:G9,G10:G14)</f>
        <v>8.083333333333334</v>
      </c>
      <c r="H15" s="83"/>
      <c r="I15" s="100">
        <f>AVERAGE(I3:I9,I10:I14)</f>
        <v>7.083333333333333</v>
      </c>
      <c r="J15" s="99"/>
      <c r="K15" s="123">
        <f>AVERAGE(K3:K9,K10:K14)</f>
        <v>5.666666666666667</v>
      </c>
      <c r="L15" s="345"/>
      <c r="M15" s="344">
        <f>AVERAGE(M3:M9,M10:M14)</f>
        <v>5.916666666666667</v>
      </c>
      <c r="N15" s="122">
        <f>AVERAGE(N3:N9,N10:N14)</f>
        <v>7.416666666666667</v>
      </c>
      <c r="O15" s="99"/>
      <c r="P15" s="123">
        <f>AVERAGE(P3:P9,P10:P14)</f>
        <v>6.75</v>
      </c>
      <c r="Q15" s="123"/>
      <c r="R15" s="123">
        <f>AVERAGE(R3:R9,R10:R14)</f>
        <v>7</v>
      </c>
      <c r="S15" s="123"/>
      <c r="T15" s="123">
        <f>AVERAGE(T3:T9,T10:T14)</f>
        <v>7.166666666666667</v>
      </c>
      <c r="U15" s="99"/>
      <c r="V15" s="100">
        <f>AVERAGE(V3:V9,V10:V14)</f>
        <v>7.25</v>
      </c>
      <c r="W15" s="66">
        <f>AVERAGE(W3:W12,W13:W14)</f>
        <v>6.719590132090132</v>
      </c>
      <c r="X15" s="11">
        <f>AVERAGE(X3:X12,X13:X14)</f>
        <v>6.916666666666667</v>
      </c>
    </row>
    <row r="16" spans="2:24" s="5" customFormat="1" ht="13.5" thickBot="1">
      <c r="B16" s="6"/>
      <c r="C16" s="7"/>
      <c r="D16" s="64"/>
      <c r="E16" s="405" t="s">
        <v>58</v>
      </c>
      <c r="F16" s="375"/>
      <c r="G16" s="335" t="s">
        <v>59</v>
      </c>
      <c r="H16" s="384" t="s">
        <v>60</v>
      </c>
      <c r="I16" s="376"/>
      <c r="J16" s="408" t="s">
        <v>98</v>
      </c>
      <c r="K16" s="409"/>
      <c r="L16" s="346"/>
      <c r="M16" s="352" t="s">
        <v>65</v>
      </c>
      <c r="N16" s="259" t="s">
        <v>63</v>
      </c>
      <c r="O16" s="408" t="s">
        <v>389</v>
      </c>
      <c r="P16" s="409"/>
      <c r="Q16" s="408" t="s">
        <v>60</v>
      </c>
      <c r="R16" s="409"/>
      <c r="S16" s="408" t="s">
        <v>98</v>
      </c>
      <c r="T16" s="409"/>
      <c r="U16" s="408" t="s">
        <v>99</v>
      </c>
      <c r="V16" s="376"/>
      <c r="W16" s="78"/>
      <c r="X16" s="9"/>
    </row>
    <row r="17" spans="2:24" ht="13.5" thickBot="1">
      <c r="B17" s="399" t="s">
        <v>36</v>
      </c>
      <c r="C17" s="399"/>
      <c r="D17" s="396"/>
      <c r="E17" s="392" t="s">
        <v>70</v>
      </c>
      <c r="F17" s="395"/>
      <c r="G17" s="390"/>
      <c r="H17" s="395"/>
      <c r="I17" s="395"/>
      <c r="J17" s="395"/>
      <c r="K17" s="395"/>
      <c r="L17" s="390"/>
      <c r="M17" s="390"/>
      <c r="N17" s="395"/>
      <c r="O17" s="394" t="s">
        <v>143</v>
      </c>
      <c r="P17" s="390"/>
      <c r="Q17" s="390"/>
      <c r="R17" s="390"/>
      <c r="S17" s="390"/>
      <c r="T17" s="390"/>
      <c r="U17" s="390"/>
      <c r="V17" s="391"/>
      <c r="W17" s="61">
        <f>X17/B14</f>
        <v>1</v>
      </c>
      <c r="X17" s="8">
        <f>COUNTIF(X3:X14,"&gt;3")</f>
        <v>12</v>
      </c>
    </row>
    <row r="18" spans="2:24" ht="12.75">
      <c r="B18" s="396" t="s">
        <v>47</v>
      </c>
      <c r="C18" s="397"/>
      <c r="D18" s="39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>X18/B14</f>
        <v>0.6666666666666666</v>
      </c>
      <c r="X18" s="8">
        <f>COUNTIF(X3:X14,"&gt;6")</f>
        <v>8</v>
      </c>
    </row>
    <row r="20" spans="3:4" ht="12.75">
      <c r="C20" s="22" t="s">
        <v>72</v>
      </c>
      <c r="D20" t="s">
        <v>144</v>
      </c>
    </row>
    <row r="50" spans="2:24" s="304" customFormat="1" ht="12.75">
      <c r="B50" s="191"/>
      <c r="C50" s="191"/>
      <c r="D50" s="191"/>
      <c r="E50" s="191">
        <v>43523</v>
      </c>
      <c r="F50" s="191"/>
      <c r="G50" s="191">
        <v>43579</v>
      </c>
      <c r="H50" s="191">
        <v>43616</v>
      </c>
      <c r="I50" s="191"/>
      <c r="X50" s="303"/>
    </row>
    <row r="51" spans="2:9" ht="12.75">
      <c r="B51" s="1">
        <v>1</v>
      </c>
      <c r="C51" s="1" t="s">
        <v>328</v>
      </c>
      <c r="D51" s="1"/>
      <c r="E51" s="12" t="s">
        <v>268</v>
      </c>
      <c r="F51" s="12"/>
      <c r="G51" s="12"/>
      <c r="H51" s="12"/>
      <c r="I51" s="12"/>
    </row>
    <row r="52" spans="2:9" ht="12.75">
      <c r="B52" s="1">
        <v>2</v>
      </c>
      <c r="C52" s="1" t="s">
        <v>329</v>
      </c>
      <c r="D52" s="1"/>
      <c r="E52" s="12"/>
      <c r="F52" s="12"/>
      <c r="G52" s="12"/>
      <c r="H52" s="12"/>
      <c r="I52" s="12"/>
    </row>
    <row r="53" spans="2:9" ht="12.75">
      <c r="B53" s="1">
        <v>3</v>
      </c>
      <c r="C53" s="1" t="s">
        <v>330</v>
      </c>
      <c r="D53" s="1"/>
      <c r="E53" s="12"/>
      <c r="F53" s="12"/>
      <c r="G53" s="12"/>
      <c r="H53" s="12"/>
      <c r="I53" s="12"/>
    </row>
    <row r="54" spans="2:9" ht="12.75">
      <c r="B54" s="1">
        <v>4</v>
      </c>
      <c r="C54" s="1" t="s">
        <v>331</v>
      </c>
      <c r="D54" s="1"/>
      <c r="E54" s="12"/>
      <c r="F54" s="12"/>
      <c r="G54" s="12" t="s">
        <v>268</v>
      </c>
      <c r="H54" s="12"/>
      <c r="I54" s="12"/>
    </row>
    <row r="55" spans="2:9" ht="12.75">
      <c r="B55" s="1">
        <v>5</v>
      </c>
      <c r="C55" s="1" t="s">
        <v>332</v>
      </c>
      <c r="D55" s="1"/>
      <c r="E55" s="12"/>
      <c r="F55" s="12"/>
      <c r="G55" s="12"/>
      <c r="H55" s="12"/>
      <c r="I55" s="12"/>
    </row>
    <row r="56" spans="2:9" ht="12.75">
      <c r="B56" s="1">
        <v>6</v>
      </c>
      <c r="C56" s="1" t="s">
        <v>333</v>
      </c>
      <c r="D56" s="1"/>
      <c r="E56" s="12"/>
      <c r="F56" s="12"/>
      <c r="G56" s="12"/>
      <c r="H56" s="12"/>
      <c r="I56" s="12"/>
    </row>
    <row r="57" spans="2:9" ht="12.75">
      <c r="B57" s="1">
        <v>7</v>
      </c>
      <c r="C57" s="1" t="s">
        <v>334</v>
      </c>
      <c r="D57" s="1"/>
      <c r="E57" s="12" t="s">
        <v>268</v>
      </c>
      <c r="F57" s="12"/>
      <c r="G57" s="12"/>
      <c r="H57" s="12"/>
      <c r="I57" s="12"/>
    </row>
    <row r="58" spans="2:9" ht="12.75">
      <c r="B58" s="1">
        <v>8</v>
      </c>
      <c r="C58" s="1" t="s">
        <v>335</v>
      </c>
      <c r="D58" s="1"/>
      <c r="E58" s="12"/>
      <c r="F58" s="12"/>
      <c r="G58" s="12" t="s">
        <v>268</v>
      </c>
      <c r="H58" s="12"/>
      <c r="I58" s="12"/>
    </row>
    <row r="59" spans="2:9" ht="12.75">
      <c r="B59" s="1">
        <v>9</v>
      </c>
      <c r="C59" s="1" t="s">
        <v>336</v>
      </c>
      <c r="D59" s="1"/>
      <c r="E59" s="12">
        <v>4</v>
      </c>
      <c r="F59" s="12">
        <v>6</v>
      </c>
      <c r="G59" s="12"/>
      <c r="H59" s="12"/>
      <c r="I59" s="12"/>
    </row>
    <row r="60" spans="2:9" ht="12.75">
      <c r="B60" s="1">
        <v>10</v>
      </c>
      <c r="C60" s="1" t="s">
        <v>341</v>
      </c>
      <c r="D60" s="1"/>
      <c r="E60" s="12" t="s">
        <v>268</v>
      </c>
      <c r="F60" s="12"/>
      <c r="G60" s="12"/>
      <c r="H60" s="12"/>
      <c r="I60" s="12"/>
    </row>
    <row r="61" spans="2:9" ht="12.75">
      <c r="B61" s="1">
        <v>11</v>
      </c>
      <c r="C61" s="1" t="s">
        <v>337</v>
      </c>
      <c r="D61" s="1"/>
      <c r="E61" s="12"/>
      <c r="F61" s="12"/>
      <c r="G61" s="12"/>
      <c r="H61" s="12">
        <v>9</v>
      </c>
      <c r="I61" s="12"/>
    </row>
    <row r="62" spans="2:9" ht="12.75">
      <c r="B62" s="1">
        <v>12</v>
      </c>
      <c r="C62" s="1" t="s">
        <v>338</v>
      </c>
      <c r="D62" s="1"/>
      <c r="E62" s="12"/>
      <c r="F62" s="12"/>
      <c r="G62" s="12"/>
      <c r="H62" s="12">
        <v>7</v>
      </c>
      <c r="I62" s="12"/>
    </row>
    <row r="63" spans="2:9" ht="12.75">
      <c r="B63" s="1">
        <v>13</v>
      </c>
      <c r="C63" s="1" t="s">
        <v>339</v>
      </c>
      <c r="D63" s="1"/>
      <c r="E63" s="12"/>
      <c r="F63" s="12"/>
      <c r="G63" s="12"/>
      <c r="H63" s="12"/>
      <c r="I63" s="12"/>
    </row>
    <row r="64" spans="2:9" ht="12.75">
      <c r="B64" s="1">
        <v>14</v>
      </c>
      <c r="C64" s="1" t="s">
        <v>340</v>
      </c>
      <c r="D64" s="1"/>
      <c r="E64" s="12"/>
      <c r="F64" s="12"/>
      <c r="G64" s="12"/>
      <c r="H64" s="12">
        <v>7</v>
      </c>
      <c r="I64" s="12"/>
    </row>
    <row r="65" spans="5:9" ht="12.75">
      <c r="E65" s="12" t="s">
        <v>58</v>
      </c>
      <c r="F65" s="12" t="s">
        <v>59</v>
      </c>
      <c r="G65" s="12" t="s">
        <v>98</v>
      </c>
      <c r="H65" s="12" t="s">
        <v>387</v>
      </c>
      <c r="I65" s="12"/>
    </row>
  </sheetData>
  <sheetProtection/>
  <mergeCells count="13">
    <mergeCell ref="B18:D18"/>
    <mergeCell ref="B17:D17"/>
    <mergeCell ref="E17:N17"/>
    <mergeCell ref="J16:K16"/>
    <mergeCell ref="C1:I1"/>
    <mergeCell ref="C15:D15"/>
    <mergeCell ref="H16:I16"/>
    <mergeCell ref="E16:F16"/>
    <mergeCell ref="O16:P16"/>
    <mergeCell ref="O17:V17"/>
    <mergeCell ref="U16:V16"/>
    <mergeCell ref="Q16:R16"/>
    <mergeCell ref="S16:T16"/>
  </mergeCells>
  <conditionalFormatting sqref="X3:X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W3:W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B1">
      <selection activeCell="N15" sqref="N15"/>
    </sheetView>
  </sheetViews>
  <sheetFormatPr defaultColWidth="9.00390625" defaultRowHeight="12.75"/>
  <cols>
    <col min="1" max="1" width="4.37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6" width="5.625" style="0" customWidth="1"/>
    <col min="7" max="7" width="6.25390625" style="0" customWidth="1"/>
    <col min="8" max="8" width="6.375" style="0" customWidth="1"/>
    <col min="9" max="9" width="6.00390625" style="0" customWidth="1"/>
    <col min="10" max="10" width="6.875" style="0" customWidth="1"/>
    <col min="11" max="11" width="6.25390625" style="0" customWidth="1"/>
    <col min="12" max="12" width="7.00390625" style="0" customWidth="1"/>
    <col min="13" max="13" width="9.875" style="3" customWidth="1"/>
    <col min="14" max="14" width="9.125" style="10" customWidth="1"/>
  </cols>
  <sheetData>
    <row r="1" spans="4:34" ht="13.5" thickBot="1">
      <c r="D1" s="63" t="s">
        <v>209</v>
      </c>
      <c r="E1" s="127"/>
      <c r="F1" s="127"/>
      <c r="G1" s="127"/>
      <c r="H1" s="63"/>
      <c r="I1" s="127"/>
      <c r="J1" s="127"/>
      <c r="K1" s="127"/>
      <c r="L1" s="127"/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53"/>
      <c r="AD1" s="54"/>
      <c r="AG1" s="14"/>
      <c r="AH1" s="15"/>
    </row>
    <row r="2" spans="2:30" ht="16.5" customHeight="1" thickBot="1">
      <c r="B2" s="55" t="s">
        <v>68</v>
      </c>
      <c r="C2" s="57" t="s">
        <v>26</v>
      </c>
      <c r="D2" s="203" t="s">
        <v>69</v>
      </c>
      <c r="E2" s="67">
        <v>43584</v>
      </c>
      <c r="F2" s="106">
        <v>43589</v>
      </c>
      <c r="G2" s="106">
        <v>43598</v>
      </c>
      <c r="H2" s="76">
        <v>43612</v>
      </c>
      <c r="I2" s="195">
        <v>43619</v>
      </c>
      <c r="J2" s="197">
        <v>43626</v>
      </c>
      <c r="K2" s="195">
        <v>43633</v>
      </c>
      <c r="L2" s="197">
        <v>43640</v>
      </c>
      <c r="M2" s="58" t="s">
        <v>24</v>
      </c>
      <c r="N2" s="59" t="s">
        <v>78</v>
      </c>
      <c r="O2" s="128" t="s">
        <v>21</v>
      </c>
      <c r="P2" s="128" t="s">
        <v>90</v>
      </c>
      <c r="W2" s="33"/>
      <c r="X2" s="33"/>
      <c r="Y2" s="33"/>
      <c r="Z2" s="33"/>
      <c r="AA2" s="33"/>
      <c r="AB2" s="33"/>
      <c r="AC2" s="33"/>
      <c r="AD2" s="33"/>
    </row>
    <row r="3" spans="1:19" ht="12.75">
      <c r="A3" s="3">
        <f aca="true" t="shared" si="0" ref="A3:A16">M3</f>
        <v>8.571428571428571</v>
      </c>
      <c r="B3" s="2" t="s">
        <v>388</v>
      </c>
      <c r="C3" s="2" t="s">
        <v>210</v>
      </c>
      <c r="D3" s="154" t="s">
        <v>103</v>
      </c>
      <c r="E3" s="118"/>
      <c r="F3" s="332">
        <v>7</v>
      </c>
      <c r="G3" s="107">
        <v>8</v>
      </c>
      <c r="H3" s="121">
        <v>8</v>
      </c>
      <c r="I3" s="116">
        <v>9</v>
      </c>
      <c r="J3" s="119">
        <v>8</v>
      </c>
      <c r="K3" s="116">
        <v>10</v>
      </c>
      <c r="L3" s="119">
        <v>10</v>
      </c>
      <c r="M3" s="84">
        <f aca="true" t="shared" si="1" ref="M3:M16">AVERAGE(E3:L3)</f>
        <v>8.571428571428571</v>
      </c>
      <c r="N3" s="8">
        <f aca="true" t="shared" si="2" ref="N3:N10">ROUND(M3,0)</f>
        <v>9</v>
      </c>
      <c r="O3" s="8">
        <v>8</v>
      </c>
      <c r="P3" s="215">
        <f>AVERAGE(N3:O3)</f>
        <v>8.5</v>
      </c>
      <c r="Q3" s="20" t="s">
        <v>30</v>
      </c>
      <c r="R3" s="1">
        <f>COUNTIF(N3:N16,"&gt;8")</f>
        <v>5</v>
      </c>
      <c r="S3" s="43">
        <f>R3/$B$16</f>
        <v>0.35714285714285715</v>
      </c>
    </row>
    <row r="4" spans="1:19" ht="12.75">
      <c r="A4" s="3">
        <f t="shared" si="0"/>
        <v>7.857142857142857</v>
      </c>
      <c r="B4" s="2">
        <v>2</v>
      </c>
      <c r="C4" s="2" t="s">
        <v>211</v>
      </c>
      <c r="D4" s="120" t="s">
        <v>116</v>
      </c>
      <c r="E4" s="73"/>
      <c r="F4" s="108">
        <v>9</v>
      </c>
      <c r="G4" s="108">
        <v>10</v>
      </c>
      <c r="H4" s="90">
        <v>7</v>
      </c>
      <c r="I4" s="71">
        <v>9</v>
      </c>
      <c r="J4" s="80">
        <v>8</v>
      </c>
      <c r="K4" s="71">
        <v>6</v>
      </c>
      <c r="L4" s="80">
        <v>6</v>
      </c>
      <c r="M4" s="84">
        <f t="shared" si="1"/>
        <v>7.857142857142857</v>
      </c>
      <c r="N4" s="8">
        <f t="shared" si="2"/>
        <v>8</v>
      </c>
      <c r="O4" s="8">
        <v>8</v>
      </c>
      <c r="P4" s="215">
        <f aca="true" t="shared" si="3" ref="P4:P16">AVERAGE(N4:O4)</f>
        <v>8</v>
      </c>
      <c r="Q4" s="20" t="s">
        <v>31</v>
      </c>
      <c r="R4" s="44">
        <f>COUNTIF(N3:N16,7)+COUNTIF(N3:N16,8)</f>
        <v>6</v>
      </c>
      <c r="S4" s="43">
        <f>R4/$B$16</f>
        <v>0.42857142857142855</v>
      </c>
    </row>
    <row r="5" spans="1:19" ht="12.75">
      <c r="A5" s="3">
        <f t="shared" si="0"/>
        <v>7.571428571428571</v>
      </c>
      <c r="B5" s="2">
        <v>3</v>
      </c>
      <c r="C5" s="2" t="s">
        <v>212</v>
      </c>
      <c r="D5" s="120" t="s">
        <v>94</v>
      </c>
      <c r="E5" s="73"/>
      <c r="F5" s="108">
        <v>5</v>
      </c>
      <c r="G5" s="108">
        <v>6</v>
      </c>
      <c r="H5" s="90">
        <v>8</v>
      </c>
      <c r="I5" s="71">
        <v>9</v>
      </c>
      <c r="J5" s="80">
        <v>9</v>
      </c>
      <c r="K5" s="71">
        <v>8</v>
      </c>
      <c r="L5" s="80">
        <v>8</v>
      </c>
      <c r="M5" s="84">
        <f t="shared" si="1"/>
        <v>7.571428571428571</v>
      </c>
      <c r="N5" s="8">
        <f t="shared" si="2"/>
        <v>8</v>
      </c>
      <c r="O5" s="8">
        <v>7</v>
      </c>
      <c r="P5" s="215">
        <f t="shared" si="3"/>
        <v>7.5</v>
      </c>
      <c r="Q5" s="20" t="s">
        <v>32</v>
      </c>
      <c r="R5" s="44">
        <f>COUNTIF(N3:N16,4)+COUNTIF(N3:N16,5)+COUNTIF(N3:N16,6)</f>
        <v>3</v>
      </c>
      <c r="S5" s="43">
        <f>R5/$B$16</f>
        <v>0.21428571428571427</v>
      </c>
    </row>
    <row r="6" spans="1:19" ht="12.75">
      <c r="A6" s="3">
        <f t="shared" si="0"/>
        <v>5.857142857142857</v>
      </c>
      <c r="B6" s="2">
        <v>4</v>
      </c>
      <c r="C6" s="2" t="s">
        <v>213</v>
      </c>
      <c r="D6" s="120" t="s">
        <v>96</v>
      </c>
      <c r="E6" s="73"/>
      <c r="F6" s="108">
        <v>4</v>
      </c>
      <c r="G6" s="108">
        <v>5</v>
      </c>
      <c r="H6" s="90">
        <v>7</v>
      </c>
      <c r="I6" s="71">
        <v>7</v>
      </c>
      <c r="J6" s="80">
        <v>6</v>
      </c>
      <c r="K6" s="71">
        <v>6</v>
      </c>
      <c r="L6" s="80">
        <v>6</v>
      </c>
      <c r="M6" s="84">
        <f t="shared" si="1"/>
        <v>5.857142857142857</v>
      </c>
      <c r="N6" s="8">
        <f t="shared" si="2"/>
        <v>6</v>
      </c>
      <c r="O6" s="8">
        <v>7</v>
      </c>
      <c r="P6" s="215">
        <f t="shared" si="3"/>
        <v>6.5</v>
      </c>
      <c r="Q6" s="20" t="s">
        <v>33</v>
      </c>
      <c r="R6" s="1">
        <f>COUNTIF(N3:N16,"&lt;4")</f>
        <v>0</v>
      </c>
      <c r="S6" s="43">
        <f>R6/$B$16</f>
        <v>0</v>
      </c>
    </row>
    <row r="7" spans="1:19" ht="12.75">
      <c r="A7" s="3">
        <f t="shared" si="0"/>
        <v>6.857142857142857</v>
      </c>
      <c r="B7" s="2">
        <v>5</v>
      </c>
      <c r="C7" s="2" t="s">
        <v>214</v>
      </c>
      <c r="D7" s="120" t="s">
        <v>102</v>
      </c>
      <c r="E7" s="71"/>
      <c r="F7" s="109">
        <v>6</v>
      </c>
      <c r="G7" s="109">
        <v>7</v>
      </c>
      <c r="H7" s="89">
        <v>8</v>
      </c>
      <c r="I7" s="71">
        <v>7</v>
      </c>
      <c r="J7" s="80">
        <v>6</v>
      </c>
      <c r="K7" s="71">
        <v>7</v>
      </c>
      <c r="L7" s="80">
        <v>7</v>
      </c>
      <c r="M7" s="84">
        <f t="shared" si="1"/>
        <v>6.857142857142857</v>
      </c>
      <c r="N7" s="8">
        <f t="shared" si="2"/>
        <v>7</v>
      </c>
      <c r="O7" s="8">
        <v>8</v>
      </c>
      <c r="P7" s="215">
        <f t="shared" si="3"/>
        <v>7.5</v>
      </c>
      <c r="Q7" s="124" t="s">
        <v>34</v>
      </c>
      <c r="R7" s="1">
        <f>B16-SUM(R3:R6)</f>
        <v>0</v>
      </c>
      <c r="S7" s="43">
        <f>R7/$B$16</f>
        <v>0</v>
      </c>
    </row>
    <row r="8" spans="1:16" ht="12.75">
      <c r="A8" s="3">
        <f t="shared" si="0"/>
        <v>7.571428571428571</v>
      </c>
      <c r="B8" s="2">
        <v>6</v>
      </c>
      <c r="C8" s="2" t="s">
        <v>215</v>
      </c>
      <c r="D8" s="120" t="s">
        <v>97</v>
      </c>
      <c r="E8" s="73"/>
      <c r="F8" s="108">
        <v>8</v>
      </c>
      <c r="G8" s="108">
        <v>9</v>
      </c>
      <c r="H8" s="90">
        <v>6</v>
      </c>
      <c r="I8" s="71">
        <v>9</v>
      </c>
      <c r="J8" s="80">
        <v>9</v>
      </c>
      <c r="K8" s="71">
        <v>6</v>
      </c>
      <c r="L8" s="80">
        <v>6</v>
      </c>
      <c r="M8" s="84">
        <f t="shared" si="1"/>
        <v>7.571428571428571</v>
      </c>
      <c r="N8" s="8">
        <f t="shared" si="2"/>
        <v>8</v>
      </c>
      <c r="O8" s="8">
        <v>7</v>
      </c>
      <c r="P8" s="215">
        <f t="shared" si="3"/>
        <v>7.5</v>
      </c>
    </row>
    <row r="9" spans="1:16" ht="12.75">
      <c r="A9" s="3">
        <f t="shared" si="0"/>
        <v>6.857142857142857</v>
      </c>
      <c r="B9" s="2">
        <v>7</v>
      </c>
      <c r="C9" s="2" t="s">
        <v>216</v>
      </c>
      <c r="D9" s="120" t="s">
        <v>102</v>
      </c>
      <c r="E9" s="73"/>
      <c r="F9" s="108">
        <v>6</v>
      </c>
      <c r="G9" s="108">
        <v>7</v>
      </c>
      <c r="H9" s="90">
        <v>8</v>
      </c>
      <c r="I9" s="71">
        <v>7</v>
      </c>
      <c r="J9" s="80">
        <v>6</v>
      </c>
      <c r="K9" s="71">
        <v>7</v>
      </c>
      <c r="L9" s="80">
        <v>7</v>
      </c>
      <c r="M9" s="84">
        <f t="shared" si="1"/>
        <v>6.857142857142857</v>
      </c>
      <c r="N9" s="8">
        <f t="shared" si="2"/>
        <v>7</v>
      </c>
      <c r="O9" s="8">
        <v>8</v>
      </c>
      <c r="P9" s="215">
        <f t="shared" si="3"/>
        <v>7.5</v>
      </c>
    </row>
    <row r="10" spans="1:16" ht="12.75">
      <c r="A10" s="3">
        <f t="shared" si="0"/>
        <v>7</v>
      </c>
      <c r="B10" s="2">
        <v>8</v>
      </c>
      <c r="C10" s="2" t="s">
        <v>217</v>
      </c>
      <c r="D10" s="120" t="s">
        <v>95</v>
      </c>
      <c r="E10" s="73"/>
      <c r="F10" s="108">
        <v>4</v>
      </c>
      <c r="G10" s="108">
        <v>5</v>
      </c>
      <c r="H10" s="90">
        <v>8</v>
      </c>
      <c r="I10" s="71">
        <v>7</v>
      </c>
      <c r="J10" s="80">
        <v>6</v>
      </c>
      <c r="K10" s="71">
        <v>10</v>
      </c>
      <c r="L10" s="80">
        <v>9</v>
      </c>
      <c r="M10" s="84">
        <f t="shared" si="1"/>
        <v>7</v>
      </c>
      <c r="N10" s="8">
        <f t="shared" si="2"/>
        <v>7</v>
      </c>
      <c r="O10" s="8">
        <v>8</v>
      </c>
      <c r="P10" s="215">
        <f t="shared" si="3"/>
        <v>7.5</v>
      </c>
    </row>
    <row r="11" spans="1:16" ht="12.75">
      <c r="A11" s="3">
        <f t="shared" si="0"/>
        <v>9.571428571428571</v>
      </c>
      <c r="B11" s="2">
        <v>9</v>
      </c>
      <c r="C11" s="2" t="s">
        <v>218</v>
      </c>
      <c r="D11" s="120" t="s">
        <v>104</v>
      </c>
      <c r="E11" s="73"/>
      <c r="F11" s="108">
        <v>9</v>
      </c>
      <c r="G11" s="108">
        <v>10</v>
      </c>
      <c r="H11" s="90">
        <v>9</v>
      </c>
      <c r="I11" s="71">
        <v>10</v>
      </c>
      <c r="J11" s="80">
        <v>9</v>
      </c>
      <c r="K11" s="71">
        <v>10</v>
      </c>
      <c r="L11" s="80">
        <v>10</v>
      </c>
      <c r="M11" s="84">
        <f t="shared" si="1"/>
        <v>9.571428571428571</v>
      </c>
      <c r="N11" s="8">
        <f aca="true" t="shared" si="4" ref="N11:N16">ROUND(M11,0)</f>
        <v>10</v>
      </c>
      <c r="O11" s="8">
        <v>9</v>
      </c>
      <c r="P11" s="215">
        <f t="shared" si="3"/>
        <v>9.5</v>
      </c>
    </row>
    <row r="12" spans="1:16" ht="12.75">
      <c r="A12" s="3">
        <f t="shared" si="0"/>
        <v>4.857142857142857</v>
      </c>
      <c r="B12" s="2">
        <v>10</v>
      </c>
      <c r="C12" s="2" t="s">
        <v>219</v>
      </c>
      <c r="D12" s="120" t="s">
        <v>106</v>
      </c>
      <c r="E12" s="73"/>
      <c r="F12" s="108">
        <v>4</v>
      </c>
      <c r="G12" s="108">
        <v>4</v>
      </c>
      <c r="H12" s="87">
        <v>6</v>
      </c>
      <c r="I12" s="71">
        <v>5</v>
      </c>
      <c r="J12" s="80">
        <v>5</v>
      </c>
      <c r="K12" s="71">
        <v>5</v>
      </c>
      <c r="L12" s="80">
        <v>5</v>
      </c>
      <c r="M12" s="84">
        <f t="shared" si="1"/>
        <v>4.857142857142857</v>
      </c>
      <c r="N12" s="8">
        <f t="shared" si="4"/>
        <v>5</v>
      </c>
      <c r="O12" s="8">
        <v>6</v>
      </c>
      <c r="P12" s="215">
        <f t="shared" si="3"/>
        <v>5.5</v>
      </c>
    </row>
    <row r="13" spans="1:16" ht="12.75">
      <c r="A13" s="3">
        <f t="shared" si="0"/>
        <v>9.571428571428571</v>
      </c>
      <c r="B13" s="2">
        <v>11</v>
      </c>
      <c r="C13" s="2" t="s">
        <v>220</v>
      </c>
      <c r="D13" s="120" t="s">
        <v>104</v>
      </c>
      <c r="E13" s="73"/>
      <c r="F13" s="108">
        <v>9</v>
      </c>
      <c r="G13" s="108">
        <v>10</v>
      </c>
      <c r="H13" s="88">
        <v>9</v>
      </c>
      <c r="I13" s="71">
        <v>10</v>
      </c>
      <c r="J13" s="80">
        <v>9</v>
      </c>
      <c r="K13" s="71">
        <v>10</v>
      </c>
      <c r="L13" s="80">
        <v>10</v>
      </c>
      <c r="M13" s="84">
        <f t="shared" si="1"/>
        <v>9.571428571428571</v>
      </c>
      <c r="N13" s="8">
        <f t="shared" si="4"/>
        <v>10</v>
      </c>
      <c r="O13" s="8">
        <v>9</v>
      </c>
      <c r="P13" s="215">
        <f t="shared" si="3"/>
        <v>9.5</v>
      </c>
    </row>
    <row r="14" spans="1:16" ht="12.75">
      <c r="A14" s="3">
        <f t="shared" si="0"/>
        <v>8.428571428571429</v>
      </c>
      <c r="B14" s="2">
        <v>12</v>
      </c>
      <c r="C14" s="37" t="s">
        <v>221</v>
      </c>
      <c r="D14" s="120" t="s">
        <v>100</v>
      </c>
      <c r="E14" s="71"/>
      <c r="F14" s="109">
        <v>7</v>
      </c>
      <c r="G14" s="108">
        <v>8</v>
      </c>
      <c r="H14" s="88">
        <v>8</v>
      </c>
      <c r="I14" s="71">
        <v>8</v>
      </c>
      <c r="J14" s="80">
        <v>8</v>
      </c>
      <c r="K14" s="71">
        <v>10</v>
      </c>
      <c r="L14" s="80">
        <v>10</v>
      </c>
      <c r="M14" s="84">
        <f t="shared" si="1"/>
        <v>8.428571428571429</v>
      </c>
      <c r="N14" s="8">
        <v>9</v>
      </c>
      <c r="O14" s="8">
        <v>9</v>
      </c>
      <c r="P14" s="215">
        <f t="shared" si="3"/>
        <v>9</v>
      </c>
    </row>
    <row r="15" spans="1:20" ht="12.75">
      <c r="A15" s="3">
        <f t="shared" si="0"/>
        <v>9.571428571428571</v>
      </c>
      <c r="B15" s="2">
        <v>13</v>
      </c>
      <c r="C15" s="37" t="s">
        <v>222</v>
      </c>
      <c r="D15" s="120" t="s">
        <v>115</v>
      </c>
      <c r="E15" s="71"/>
      <c r="F15" s="109">
        <v>10</v>
      </c>
      <c r="G15" s="108">
        <v>10</v>
      </c>
      <c r="H15" s="88">
        <v>9</v>
      </c>
      <c r="I15" s="71">
        <v>10</v>
      </c>
      <c r="J15" s="80">
        <v>9</v>
      </c>
      <c r="K15" s="71">
        <v>10</v>
      </c>
      <c r="L15" s="80">
        <v>9</v>
      </c>
      <c r="M15" s="84">
        <f t="shared" si="1"/>
        <v>9.571428571428571</v>
      </c>
      <c r="N15" s="8">
        <f t="shared" si="4"/>
        <v>10</v>
      </c>
      <c r="O15" s="8">
        <v>9</v>
      </c>
      <c r="P15" s="215">
        <f t="shared" si="3"/>
        <v>9.5</v>
      </c>
      <c r="T15" s="3"/>
    </row>
    <row r="16" spans="1:20" ht="12.75">
      <c r="A16" s="3">
        <f t="shared" si="0"/>
        <v>5.571428571428571</v>
      </c>
      <c r="B16" s="2">
        <v>14</v>
      </c>
      <c r="C16" s="37" t="s">
        <v>223</v>
      </c>
      <c r="D16" s="120" t="s">
        <v>105</v>
      </c>
      <c r="E16" s="73"/>
      <c r="F16" s="108">
        <v>5</v>
      </c>
      <c r="G16" s="108">
        <v>6</v>
      </c>
      <c r="H16" s="88">
        <v>6</v>
      </c>
      <c r="I16" s="340">
        <v>5</v>
      </c>
      <c r="J16" s="80">
        <v>6</v>
      </c>
      <c r="K16" s="71">
        <v>5</v>
      </c>
      <c r="L16" s="80">
        <v>6</v>
      </c>
      <c r="M16" s="84">
        <f t="shared" si="1"/>
        <v>5.571428571428571</v>
      </c>
      <c r="N16" s="8">
        <f t="shared" si="4"/>
        <v>6</v>
      </c>
      <c r="O16" s="8">
        <v>7</v>
      </c>
      <c r="P16" s="215">
        <f t="shared" si="3"/>
        <v>6.5</v>
      </c>
      <c r="T16" s="3"/>
    </row>
    <row r="17" spans="2:20" s="5" customFormat="1" ht="13.5" thickBot="1">
      <c r="B17" s="2"/>
      <c r="C17" s="388" t="s">
        <v>0</v>
      </c>
      <c r="D17" s="389"/>
      <c r="E17" s="172"/>
      <c r="F17" s="172">
        <f>AVERAGE(F3:F16)</f>
        <v>6.642857142857143</v>
      </c>
      <c r="G17" s="202">
        <f>AVERAGE(G3:G16)</f>
        <v>7.5</v>
      </c>
      <c r="H17" s="236">
        <f>AVERAGE(H3:H16)</f>
        <v>7.642857142857143</v>
      </c>
      <c r="I17" s="172">
        <f>AVERAGE(I3:I16)</f>
        <v>8</v>
      </c>
      <c r="J17" s="201">
        <f>AVERAGE(J3:J16)</f>
        <v>7.428571428571429</v>
      </c>
      <c r="K17" s="172">
        <f aca="true" t="shared" si="5" ref="K17:P17">AVERAGE(K3:K16)</f>
        <v>7.857142857142857</v>
      </c>
      <c r="L17" s="201">
        <f t="shared" si="5"/>
        <v>7.785714285714286</v>
      </c>
      <c r="M17" s="83">
        <f t="shared" si="5"/>
        <v>7.551020408163265</v>
      </c>
      <c r="N17" s="34">
        <f t="shared" si="5"/>
        <v>7.857142857142857</v>
      </c>
      <c r="O17" s="34">
        <f t="shared" si="5"/>
        <v>7.857142857142857</v>
      </c>
      <c r="P17" s="34">
        <f t="shared" si="5"/>
        <v>7.857142857142857</v>
      </c>
      <c r="S17"/>
      <c r="T17" s="3"/>
    </row>
    <row r="18" spans="2:20" s="5" customFormat="1" ht="13.5" thickBot="1">
      <c r="B18" s="2"/>
      <c r="C18" s="6"/>
      <c r="D18" s="64"/>
      <c r="E18" s="392" t="s">
        <v>259</v>
      </c>
      <c r="F18" s="393"/>
      <c r="G18" s="193" t="s">
        <v>260</v>
      </c>
      <c r="H18" s="193" t="s">
        <v>63</v>
      </c>
      <c r="I18" s="394" t="s">
        <v>169</v>
      </c>
      <c r="J18" s="391"/>
      <c r="K18" s="394" t="s">
        <v>170</v>
      </c>
      <c r="L18" s="391"/>
      <c r="M18" s="78"/>
      <c r="N18" s="9"/>
      <c r="S18"/>
      <c r="T18" s="3"/>
    </row>
    <row r="19" spans="2:20" ht="13.5" thickBot="1">
      <c r="B19" s="2"/>
      <c r="C19" s="4" t="s">
        <v>36</v>
      </c>
      <c r="D19" s="65"/>
      <c r="E19" s="392" t="s">
        <v>117</v>
      </c>
      <c r="F19" s="395"/>
      <c r="G19" s="393"/>
      <c r="H19" s="207"/>
      <c r="I19" s="392" t="s">
        <v>118</v>
      </c>
      <c r="J19" s="393"/>
      <c r="K19" s="392" t="s">
        <v>119</v>
      </c>
      <c r="L19" s="393"/>
      <c r="M19" s="61">
        <f>N19/$B$16</f>
        <v>1</v>
      </c>
      <c r="N19" s="8">
        <f>COUNTIF(N3:N16,"&gt;3")</f>
        <v>14</v>
      </c>
      <c r="T19" s="3"/>
    </row>
    <row r="20" spans="2:20" ht="12.75">
      <c r="B20" s="2"/>
      <c r="C20" s="4" t="s">
        <v>37</v>
      </c>
      <c r="D20" s="4"/>
      <c r="E20" s="264" t="s">
        <v>268</v>
      </c>
      <c r="F20" s="60"/>
      <c r="G20" s="60"/>
      <c r="H20" s="60"/>
      <c r="I20" s="60"/>
      <c r="J20" s="60"/>
      <c r="K20" s="60"/>
      <c r="L20" s="60"/>
      <c r="M20" s="61">
        <f>N20/$B$16</f>
        <v>0.7857142857142857</v>
      </c>
      <c r="N20" s="8">
        <f>COUNTIF(N3:N16,"&gt;6")</f>
        <v>11</v>
      </c>
      <c r="T20" s="178"/>
    </row>
    <row r="21" spans="9:20" ht="12.75">
      <c r="I21" s="14" t="s">
        <v>126</v>
      </c>
      <c r="J21" s="14" t="s">
        <v>127</v>
      </c>
      <c r="K21" s="14" t="s">
        <v>126</v>
      </c>
      <c r="L21" s="14" t="s">
        <v>127</v>
      </c>
      <c r="T21" s="178"/>
    </row>
    <row r="22" spans="3:20" ht="12.75">
      <c r="C22" t="s">
        <v>146</v>
      </c>
      <c r="T22" s="3"/>
    </row>
  </sheetData>
  <sheetProtection/>
  <mergeCells count="7">
    <mergeCell ref="K19:L19"/>
    <mergeCell ref="C17:D17"/>
    <mergeCell ref="E19:G19"/>
    <mergeCell ref="I19:J19"/>
    <mergeCell ref="I18:J18"/>
    <mergeCell ref="K18:L18"/>
    <mergeCell ref="E18:F18"/>
  </mergeCells>
  <conditionalFormatting sqref="N3:O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M3:M16 P3:P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2018-06-22T11:40:26Z</cp:lastPrinted>
  <dcterms:created xsi:type="dcterms:W3CDTF">2004-12-18T17:35:54Z</dcterms:created>
  <dcterms:modified xsi:type="dcterms:W3CDTF">2019-07-02T16:55:17Z</dcterms:modified>
  <cp:category/>
  <cp:version/>
  <cp:contentType/>
  <cp:contentStatus/>
</cp:coreProperties>
</file>