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2240" windowHeight="7620" tabRatio="753" firstSheet="11" activeTab="14"/>
  </bookViews>
  <sheets>
    <sheet name="27в_УПУ" sheetId="1" r:id="rId1"/>
    <sheet name="28в-2_ПМС" sheetId="2" r:id="rId2"/>
    <sheet name="28в-2_САПР" sheetId="3" r:id="rId3"/>
    <sheet name="29в-1_ИТ" sheetId="4" r:id="rId4"/>
    <sheet name="48ппа-1_Прогр" sheetId="5" r:id="rId5"/>
    <sheet name="51ппу-1_ИТ" sheetId="6" r:id="rId6"/>
    <sheet name="220ту-1_СКИТ" sheetId="7" r:id="rId7"/>
    <sheet name="34су-2_ИТ" sheetId="8" r:id="rId8"/>
    <sheet name="211т-2_ИТ" sheetId="9" r:id="rId9"/>
    <sheet name="212т-2_ИТ" sheetId="10" r:id="rId10"/>
    <sheet name="217ту-1_ИТ" sheetId="11" r:id="rId11"/>
    <sheet name="161иит_ЯП" sheetId="12" r:id="rId12"/>
    <sheet name="161иит_ПСАС" sheetId="13" r:id="rId13"/>
    <sheet name="141иит_САПР" sheetId="14" r:id="rId14"/>
    <sheet name="Отчет" sheetId="15" r:id="rId15"/>
    <sheet name="Лучшие" sheetId="16" r:id="rId16"/>
    <sheet name="Худшие" sheetId="17" r:id="rId17"/>
    <sheet name="Ср_балл" sheetId="18" r:id="rId18"/>
    <sheet name="Кач_успев" sheetId="19" r:id="rId19"/>
    <sheet name="Оценки" sheetId="20" r:id="rId20"/>
    <sheet name="Успеваемость" sheetId="21" r:id="rId21"/>
    <sheet name="Среднее_по_семестрам" sheetId="22" r:id="rId22"/>
  </sheets>
  <definedNames>
    <definedName name="a" localSheetId="13">'141иит_САПР'!$A$3</definedName>
    <definedName name="a" localSheetId="12">'161иит_ПСАС'!$A$3</definedName>
    <definedName name="a" localSheetId="0">'27в_УПУ'!$B$3</definedName>
    <definedName name="a" localSheetId="2">'28в-2_САПР'!$B$3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<sst xmlns="http://schemas.openxmlformats.org/spreadsheetml/2006/main" count="1223" uniqueCount="437">
  <si>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</si>
  <si>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</si>
  <si>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</si>
  <si>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</si>
  <si>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</si>
  <si>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</si>
  <si>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</si>
  <si>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</si>
  <si>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</si>
  <si>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</si>
  <si>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</si>
  <si>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</si>
  <si>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</si>
  <si>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</si>
  <si>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</si>
  <si>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</si>
  <si>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</si>
  <si>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</si>
  <si>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</si>
  <si>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</si>
  <si>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</si>
  <si>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</si>
  <si>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</si>
  <si>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</si>
  <si>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</si>
  <si>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</si>
  <si>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</si>
  <si>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</si>
  <si>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</si>
  <si>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</si>
  <si>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</si>
  <si>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</si>
  <si>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</si>
  <si>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</si>
  <si>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</si>
  <si>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</si>
  <si>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</si>
  <si>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</si>
  <si>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</si>
  <si>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</si>
  <si>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</si>
  <si>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</si>
  <si>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</si>
  <si>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</si>
  <si>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</si>
  <si>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</si>
  <si>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</si>
  <si>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</si>
  <si>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</si>
  <si>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</si>
  <si>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</si>
  <si>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</si>
  <si>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</si>
  <si>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</si>
  <si>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</si>
  <si>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</si>
  <si>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</si>
  <si>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</si>
  <si>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</si>
  <si>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</si>
  <si>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</si>
  <si>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</si>
  <si>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</si>
  <si>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</si>
  <si>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</si>
  <si>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</si>
  <si>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</si>
  <si>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ЛР1.1</t>
  </si>
  <si>
    <t>ЛР1.2</t>
  </si>
  <si>
    <t>ЛР1.3</t>
  </si>
  <si>
    <t>ЛР1.4</t>
  </si>
  <si>
    <t>ЛР1.5</t>
  </si>
  <si>
    <t>ЛР4</t>
  </si>
  <si>
    <t>11/12-II</t>
  </si>
  <si>
    <t>12/13-I</t>
  </si>
  <si>
    <t>№</t>
  </si>
  <si>
    <t>№ комп.</t>
  </si>
  <si>
    <t>VII сем.</t>
  </si>
  <si>
    <t>Компас-3D</t>
  </si>
  <si>
    <t>Системы автоматизиров. проектирования (САПР)</t>
  </si>
  <si>
    <t>ЛР8</t>
  </si>
  <si>
    <t>Варианты по номеру компьютера (N)</t>
  </si>
  <si>
    <t>12/13-II</t>
  </si>
  <si>
    <t>13/14-I</t>
  </si>
  <si>
    <t>Варианты N (N - номер комп.)</t>
  </si>
  <si>
    <t>13/14-II</t>
  </si>
  <si>
    <t>14/15-I</t>
  </si>
  <si>
    <t>C++Builder</t>
  </si>
  <si>
    <t>5</t>
  </si>
  <si>
    <t>9</t>
  </si>
  <si>
    <t>13</t>
  </si>
  <si>
    <t>IV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</si>
  <si>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</si>
  <si>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</si>
  <si>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</si>
  <si>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</si>
  <si>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</si>
  <si>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</si>
  <si>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</si>
  <si>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</si>
  <si>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(N - номер комп.)</t>
  </si>
  <si>
    <t>Т1, ЛР1</t>
  </si>
  <si>
    <t>AutoCad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</si>
  <si>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</si>
  <si>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</si>
  <si>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</si>
  <si>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</si>
  <si>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</si>
  <si>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</si>
  <si>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</si>
  <si>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</si>
  <si>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ПР10</t>
  </si>
  <si>
    <t>ПР11</t>
  </si>
  <si>
    <t>14/15-II</t>
  </si>
  <si>
    <t>15/16-I</t>
  </si>
  <si>
    <t>3</t>
  </si>
  <si>
    <t>Итог.</t>
  </si>
  <si>
    <t>ПР9</t>
  </si>
  <si>
    <t>ПР12</t>
  </si>
  <si>
    <t>III сем.</t>
  </si>
  <si>
    <t>MathCad</t>
  </si>
  <si>
    <t>Позняк Елизавета</t>
  </si>
  <si>
    <t>Попело  Владислав</t>
  </si>
  <si>
    <t>Пуйдак Эдуард</t>
  </si>
  <si>
    <t>Самусев Александр</t>
  </si>
  <si>
    <t>Санюк Яна</t>
  </si>
  <si>
    <t>Синицын Максим</t>
  </si>
  <si>
    <t>Соболевский Денис</t>
  </si>
  <si>
    <t>Уласевич Михаил</t>
  </si>
  <si>
    <t>Ульбин Юрий</t>
  </si>
  <si>
    <t>Худяков Владислав</t>
  </si>
  <si>
    <t>Чаботько Денис</t>
  </si>
  <si>
    <t>Явнейко Алексей</t>
  </si>
  <si>
    <t>Яковлев Артём</t>
  </si>
  <si>
    <t>Войткун  Павел</t>
  </si>
  <si>
    <t>Говор Алексей</t>
  </si>
  <si>
    <t>Губейко Константин</t>
  </si>
  <si>
    <t>Дракель Вадим</t>
  </si>
  <si>
    <t>Запасник Максим</t>
  </si>
  <si>
    <t>Копоть Сергей</t>
  </si>
  <si>
    <t>Костриц Всеволод</t>
  </si>
  <si>
    <t>Лукашевич Олег</t>
  </si>
  <si>
    <t>Миронюк Алексей</t>
  </si>
  <si>
    <t>Новицкая Вероника</t>
  </si>
  <si>
    <t>Ошмяна Юлия</t>
  </si>
  <si>
    <t>Перевезенцев Михаил</t>
  </si>
  <si>
    <t>6</t>
  </si>
  <si>
    <t>8</t>
  </si>
  <si>
    <t>4</t>
  </si>
  <si>
    <t>12</t>
  </si>
  <si>
    <t>11</t>
  </si>
  <si>
    <t>Access</t>
  </si>
  <si>
    <t>Excel</t>
  </si>
  <si>
    <t>БД в C++Builder</t>
  </si>
  <si>
    <t>27в</t>
  </si>
  <si>
    <t>217ту-1</t>
  </si>
  <si>
    <t>28в-2</t>
  </si>
  <si>
    <t>Бутурля Владислав</t>
  </si>
  <si>
    <t>н</t>
  </si>
  <si>
    <t>Богдевич Максим</t>
  </si>
  <si>
    <t>Варианты: N+13 (N-номер комп.)</t>
  </si>
  <si>
    <t>ЛК</t>
  </si>
  <si>
    <t>Макарчук Александр</t>
  </si>
  <si>
    <t>Малечко Максим</t>
  </si>
  <si>
    <t>Ничипор Егор</t>
  </si>
  <si>
    <t>Рум Алексей</t>
  </si>
  <si>
    <t>Санюк Илона</t>
  </si>
  <si>
    <t>Улан Вадим</t>
  </si>
  <si>
    <t>Федорович Егор</t>
  </si>
  <si>
    <t>Хрещик Илья</t>
  </si>
  <si>
    <t>Цитавичюс Даниель</t>
  </si>
  <si>
    <t>Чаботько Виктория</t>
  </si>
  <si>
    <t>Чашейко Владислав</t>
  </si>
  <si>
    <t>Чернявский Руслан</t>
  </si>
  <si>
    <t>Шевченко Владислав</t>
  </si>
  <si>
    <t>Эни Дмитрий</t>
  </si>
  <si>
    <t>Страчинский Сергей</t>
  </si>
  <si>
    <t>Лаюк Александр</t>
  </si>
  <si>
    <t>Программирование (Прогр.):</t>
  </si>
  <si>
    <t>15/16-II</t>
  </si>
  <si>
    <t>16/17-I</t>
  </si>
  <si>
    <t>Т2, ЛР2</t>
  </si>
  <si>
    <t>Word</t>
  </si>
  <si>
    <t>ПР13</t>
  </si>
  <si>
    <t>ПР14</t>
  </si>
  <si>
    <t>2</t>
  </si>
  <si>
    <t>10</t>
  </si>
  <si>
    <t>зач</t>
  </si>
  <si>
    <t>Экзамен</t>
  </si>
  <si>
    <t>№ билета</t>
  </si>
  <si>
    <t>Абдуллаев Олег</t>
  </si>
  <si>
    <t>Бобрик Роман</t>
  </si>
  <si>
    <t>Бобровский Егор</t>
  </si>
  <si>
    <t>Боярчик Алексей</t>
  </si>
  <si>
    <t>Буйко Антон</t>
  </si>
  <si>
    <t>Врублевский Дмитрий</t>
  </si>
  <si>
    <t>Гринюк Алексей</t>
  </si>
  <si>
    <t>Десятников Игорь</t>
  </si>
  <si>
    <t>Жуйко Сергей</t>
  </si>
  <si>
    <t>Карапетян Никита</t>
  </si>
  <si>
    <t>Ковчик Евгений</t>
  </si>
  <si>
    <t>Коминч Александр</t>
  </si>
  <si>
    <t>Король Александр</t>
  </si>
  <si>
    <t>7</t>
  </si>
  <si>
    <t>Котило Владислав</t>
  </si>
  <si>
    <t>Круглый Александр</t>
  </si>
  <si>
    <t>Программирование, гр. 48ппа-1, 3 курс.</t>
  </si>
  <si>
    <t>Устройства программного управления, гр. 27в, 4 курс.</t>
  </si>
  <si>
    <t>Варианты: N (N - номер компьютера).</t>
  </si>
  <si>
    <t>Программирование микропроцессорных систем, гр. 28в-2, 3 курс.</t>
  </si>
  <si>
    <t>Варианты: N (N - номер компьютера)</t>
  </si>
  <si>
    <t>Системы автоматизированного проектирования, гр. 28в, 3 курс.</t>
  </si>
  <si>
    <t>Информационные технологии, гр. 29в-1, 2 курс.</t>
  </si>
  <si>
    <t>Информационные технологии, гр. 34су-2, 2 курс.</t>
  </si>
  <si>
    <t>Микуть Андрей</t>
  </si>
  <si>
    <t>Ничипор Алексей</t>
  </si>
  <si>
    <t>Ольшевский Владислав</t>
  </si>
  <si>
    <t>Пашкевич Евгений</t>
  </si>
  <si>
    <t>Петушок Сергей</t>
  </si>
  <si>
    <t>Севко Денис</t>
  </si>
  <si>
    <t>Семерник Анастасия</t>
  </si>
  <si>
    <t>Сокоренко Анастасия</t>
  </si>
  <si>
    <t>Смирнов Анатолий</t>
  </si>
  <si>
    <t>Соломатин Владислав</t>
  </si>
  <si>
    <t>Черняк Илья</t>
  </si>
  <si>
    <t>Шадура Алексей</t>
  </si>
  <si>
    <t>Яхонт Максим</t>
  </si>
  <si>
    <t>Информационные технологии, гр. 51ппу-1, 2 курс.</t>
  </si>
  <si>
    <t>Спец. курс "Информационные технологии", гр. 220ту, 2 курс.</t>
  </si>
  <si>
    <t>Информационные технологии, гр. 217ту-1, 3 курс.</t>
  </si>
  <si>
    <t>Беняш Алексей</t>
  </si>
  <si>
    <t>Боголейша Артем</t>
  </si>
  <si>
    <t>Болынский Евгений</t>
  </si>
  <si>
    <t>Венско Виталий</t>
  </si>
  <si>
    <t>Войшнарович Максим</t>
  </si>
  <si>
    <t>Гольмант Сергей</t>
  </si>
  <si>
    <t>Горох Александр</t>
  </si>
  <si>
    <t>Гумбар Евгений</t>
  </si>
  <si>
    <t>Дедуль Евгений</t>
  </si>
  <si>
    <t>Зверко Александр</t>
  </si>
  <si>
    <t>Король Вадим</t>
  </si>
  <si>
    <t>Коршун Алексей</t>
  </si>
  <si>
    <t>Т1.1-5.3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</si>
  <si>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</si>
  <si>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</si>
  <si>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</si>
  <si>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</si>
  <si>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</si>
  <si>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</si>
  <si>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</si>
  <si>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Добринский Владислав</t>
  </si>
  <si>
    <t>Дулько Римма</t>
  </si>
  <si>
    <t>Жук Роман</t>
  </si>
  <si>
    <t>Жуковский Виктор</t>
  </si>
  <si>
    <t>Здитовец Илья</t>
  </si>
  <si>
    <t>Зубрицкий Евгений</t>
  </si>
  <si>
    <t>Кетрик Виолетта</t>
  </si>
  <si>
    <t>Шулейко Владимир</t>
  </si>
  <si>
    <t>Языки программирования, гр. 161иит, 2 курс (ГрГУ, вечерники).</t>
  </si>
  <si>
    <t>Курс. раб.</t>
  </si>
  <si>
    <t>Богдевич Игорь</t>
  </si>
  <si>
    <t>Бурблис Илья</t>
  </si>
  <si>
    <t>Воловицкий Константин</t>
  </si>
  <si>
    <t>24вк</t>
  </si>
  <si>
    <t>Ивашевич Екатерина</t>
  </si>
  <si>
    <t>Картовицкий Евгений</t>
  </si>
  <si>
    <t>Мышко Илья</t>
  </si>
  <si>
    <t>Новик Дмитрий</t>
  </si>
  <si>
    <t>Павлович Евгений</t>
  </si>
  <si>
    <t>Панкевич Евгений</t>
  </si>
  <si>
    <t>Петровский Евгений</t>
  </si>
  <si>
    <t>Петухов Алексей</t>
  </si>
  <si>
    <t>Пясецкий Евгений</t>
  </si>
  <si>
    <t>Романцевич Артем</t>
  </si>
  <si>
    <t>Рум Олег</t>
  </si>
  <si>
    <t>Руселевич Андрей</t>
  </si>
  <si>
    <t>Станкуть Кирилл</t>
  </si>
  <si>
    <t>Тишук Алексей</t>
  </si>
  <si>
    <t>Щепук Вадим</t>
  </si>
  <si>
    <t>Щетько Руслан</t>
  </si>
  <si>
    <t>Программные средства автоматизированных систем, гр. 161иит, 2 курс (ГрГУ, вечерники).</t>
  </si>
  <si>
    <t>Варианты: 1гр. - N; 2гр. - N+3  (N - номер комп.)</t>
  </si>
  <si>
    <t>Авижень Владимир</t>
  </si>
  <si>
    <t>зачет</t>
  </si>
  <si>
    <t>Бобарик Дмитрий</t>
  </si>
  <si>
    <t>Ворожбицкий Дмитрий</t>
  </si>
  <si>
    <t>Дворянин Дмитрий</t>
  </si>
  <si>
    <t>Дюк Эдгар</t>
  </si>
  <si>
    <t>Качан Константин</t>
  </si>
  <si>
    <t>Королёв Алексей</t>
  </si>
  <si>
    <t>Лизин Александр</t>
  </si>
  <si>
    <t>Махнач Евгений</t>
  </si>
  <si>
    <t>Мингилевич Артем</t>
  </si>
  <si>
    <t>Михайлов Сергей</t>
  </si>
  <si>
    <t>Покуть Андрей</t>
  </si>
  <si>
    <t>Рахман Александр</t>
  </si>
  <si>
    <t>Родевич Валерий</t>
  </si>
  <si>
    <t>Рутковский Дмитрий</t>
  </si>
  <si>
    <t>Саврас Алексей</t>
  </si>
  <si>
    <t>Смирнов Алексей</t>
  </si>
  <si>
    <t>Теслюк Дмитрий</t>
  </si>
  <si>
    <t>Халин Вадимир</t>
  </si>
  <si>
    <t>Цыбрук Андрей</t>
  </si>
  <si>
    <t>САПР информационно-измерительных систем, гр. 141иит, 4 курс (ГрГУ, вечерники).</t>
  </si>
  <si>
    <t>Вар.</t>
  </si>
  <si>
    <t>Кохановский Евгений</t>
  </si>
  <si>
    <t>Станюкевич Никита</t>
  </si>
  <si>
    <t>44ппа</t>
  </si>
  <si>
    <t>45пп</t>
  </si>
  <si>
    <t>23в</t>
  </si>
  <si>
    <t>21в</t>
  </si>
  <si>
    <t>Панарин Владислав</t>
  </si>
  <si>
    <t>Пасюта Никита</t>
  </si>
  <si>
    <t>Пышинский Сергей</t>
  </si>
  <si>
    <t>Рулько Дмитрий</t>
  </si>
  <si>
    <t>Савоста Олег</t>
  </si>
  <si>
    <t>Серафинович Дмитрий</t>
  </si>
  <si>
    <t>Сидорчук Дмитрий</t>
  </si>
  <si>
    <t>Скиртун Денис</t>
  </si>
  <si>
    <t>Смирнов Валентин</t>
  </si>
  <si>
    <t>Ступакевич Владислав</t>
  </si>
  <si>
    <t>Фурман Егор</t>
  </si>
  <si>
    <t>Харужа Александр</t>
  </si>
  <si>
    <t>Шанчук Александр</t>
  </si>
  <si>
    <t>Янцевич Егор</t>
  </si>
  <si>
    <t>-</t>
  </si>
  <si>
    <t>Т6.1-12.4</t>
  </si>
  <si>
    <t>Арабчик Дмитрий</t>
  </si>
  <si>
    <t>Болынский Дмитрий</t>
  </si>
  <si>
    <t>Булай Артур</t>
  </si>
  <si>
    <t>Бурак Александр</t>
  </si>
  <si>
    <t>Вансович Вадим</t>
  </si>
  <si>
    <t>Вашкевич Павел</t>
  </si>
  <si>
    <t>Волох Кирилл</t>
  </si>
  <si>
    <t>Денисов Дмитрий</t>
  </si>
  <si>
    <t>Закуповский Дмитрий</t>
  </si>
  <si>
    <t>Кевра Дмитрий</t>
  </si>
  <si>
    <t>Ковш Дмитрий</t>
  </si>
  <si>
    <t>Лавренюк Евгений</t>
  </si>
  <si>
    <t>Ли Александр</t>
  </si>
  <si>
    <t>Литвинский Иван</t>
  </si>
  <si>
    <t>Мамедов Пётр</t>
  </si>
  <si>
    <t>Варианты ОКР1: 1 гр. 1-&gt;4; 2 гр. 4-&gt;1 (по номерам комп.).</t>
  </si>
  <si>
    <t>Богдан Александр</t>
  </si>
  <si>
    <t>Т1</t>
  </si>
  <si>
    <t>Т2</t>
  </si>
  <si>
    <t>1-я подгруппа</t>
  </si>
  <si>
    <t>Выбор и утверждение схем</t>
  </si>
  <si>
    <t>Схемы электрические принципиальные</t>
  </si>
  <si>
    <t>Симуляция работы устройств</t>
  </si>
  <si>
    <t>Печатные платы</t>
  </si>
  <si>
    <t>Оформление и сдача отчетов и проектов</t>
  </si>
  <si>
    <t>+</t>
  </si>
  <si>
    <t>Аполоник Евгений</t>
  </si>
  <si>
    <t>Ланин Никита</t>
  </si>
  <si>
    <t>Бояренко Кирилл</t>
  </si>
  <si>
    <t>Беняш Максим</t>
  </si>
  <si>
    <t>Клещенко Иван</t>
  </si>
  <si>
    <t>1-й семестр 2017-18 уч.г.</t>
  </si>
  <si>
    <t>48ппа-1</t>
  </si>
  <si>
    <t>Программирование микропроцессорных систем (ПМС):</t>
  </si>
  <si>
    <t>29в-1</t>
  </si>
  <si>
    <t>51ппу-1</t>
  </si>
  <si>
    <t>34су-2</t>
  </si>
  <si>
    <t>220ту-1</t>
  </si>
  <si>
    <t>Устройства программного управления (УПУ)</t>
  </si>
  <si>
    <t>27в УПУ</t>
  </si>
  <si>
    <t>ОКР№2</t>
  </si>
  <si>
    <t>28в-2 ПМС</t>
  </si>
  <si>
    <t>28в-2 САПР</t>
  </si>
  <si>
    <t>29в-1 ИТ</t>
  </si>
  <si>
    <t>48ппа-1 Прогр.</t>
  </si>
  <si>
    <t xml:space="preserve">Спец. курс "Информационные технологии" (СКИТ): </t>
  </si>
  <si>
    <t>220ту-1 СКИТ</t>
  </si>
  <si>
    <t>34су-2 ИТ</t>
  </si>
  <si>
    <t>217ту-1 ИТ</t>
  </si>
  <si>
    <t>51ппу-1 ИТ</t>
  </si>
  <si>
    <t>16/17-II</t>
  </si>
  <si>
    <t>17/18-I</t>
  </si>
  <si>
    <t>Лебецкий Андрей</t>
  </si>
  <si>
    <t>Залога Вероника</t>
  </si>
  <si>
    <t>Горелик Владислав</t>
  </si>
  <si>
    <t>Бузюк Сергей</t>
  </si>
  <si>
    <t>Кулеш Руслан</t>
  </si>
  <si>
    <t>Жегздрин Матвей</t>
  </si>
  <si>
    <t>Бородын Виктор</t>
  </si>
  <si>
    <t>Информационные технологии, гр. 211т-2, 3 курс.</t>
  </si>
  <si>
    <t>Кахоцкий Никита</t>
  </si>
  <si>
    <t>Климашевский Михаил</t>
  </si>
  <si>
    <t>Лополчук Иван</t>
  </si>
  <si>
    <t>Лошакевич Павел</t>
  </si>
  <si>
    <t>Некрашевич Павел</t>
  </si>
  <si>
    <t>Ошмяна Алексей</t>
  </si>
  <si>
    <t>Панасик Алесей</t>
  </si>
  <si>
    <t>Пекарь Денис</t>
  </si>
  <si>
    <t>Пикта Илья</t>
  </si>
  <si>
    <t>Пилько Алексей</t>
  </si>
  <si>
    <t>Пыш Евгений</t>
  </si>
  <si>
    <t>Раговский Дмитрий</t>
  </si>
  <si>
    <t>Ткачук Евгений</t>
  </si>
  <si>
    <t>Хитрун Игорь</t>
  </si>
  <si>
    <t>Козлов Егор</t>
  </si>
  <si>
    <t>Амброжко Алексей</t>
  </si>
  <si>
    <t>Вентис Влада</t>
  </si>
  <si>
    <t>Гарновская Елена</t>
  </si>
  <si>
    <t>Данилевич Антон</t>
  </si>
  <si>
    <t>Кисель Олег</t>
  </si>
  <si>
    <t>Клус Никита</t>
  </si>
  <si>
    <t>Ковалевский Егор</t>
  </si>
  <si>
    <t>Козел Дмитрий</t>
  </si>
  <si>
    <t>Косаковский Артем</t>
  </si>
  <si>
    <t>Курило Алексей</t>
  </si>
  <si>
    <t>Курносова Полина</t>
  </si>
  <si>
    <t>Кушель Владислав</t>
  </si>
  <si>
    <t>Ловец Юрий</t>
  </si>
  <si>
    <t>Мась Михаил</t>
  </si>
  <si>
    <t>Никодимов Егор</t>
  </si>
  <si>
    <t>Варианты ОКР2: 2 гр. 1-&gt;4; 1 гр. 4-&gt;1 (по номерам комп.).</t>
  </si>
  <si>
    <t>Белогривый Антон</t>
  </si>
  <si>
    <t>1 - аналоговое устройство</t>
  </si>
  <si>
    <t>2 - цифровое устройство</t>
  </si>
  <si>
    <t>ТКР1</t>
  </si>
  <si>
    <t>*</t>
  </si>
  <si>
    <t>Варианты: N+2 (N-номер компьютера) - ПР5</t>
  </si>
  <si>
    <t>Варианты: N+1 (N-Номер компьютера) - ПР5</t>
  </si>
  <si>
    <t>Варианты: N (N-Номер компьютера) - ПР5</t>
  </si>
  <si>
    <t>Тест, ПР3</t>
  </si>
  <si>
    <t>Варианты ТКР1: 1 гр. 1-&gt;4; 2 гр. 4-&gt;1 (по номерам комп.).</t>
  </si>
  <si>
    <t>Информационные технологии, гр. 212т-2, 3 курс.</t>
  </si>
  <si>
    <t>211т-2</t>
  </si>
  <si>
    <t>212т-2</t>
  </si>
  <si>
    <t>211т-2 ИТ</t>
  </si>
  <si>
    <t>212т-2 ИТ</t>
  </si>
  <si>
    <t>IT</t>
  </si>
  <si>
    <t>8/7</t>
  </si>
  <si>
    <t>Варианты N+13 (N - номер комп.); ОКР1: N+11; ЛР7 - N</t>
  </si>
  <si>
    <t>ПР12/13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</si>
</sst>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1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0" fillId="20" borderId="23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4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5" xfId="0" applyNumberFormat="1" applyFont="1" applyFill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2" fontId="0" fillId="20" borderId="35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20" borderId="37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0" borderId="45" xfId="0" applyFill="1" applyBorder="1" applyAlignment="1">
      <alignment/>
    </xf>
    <xf numFmtId="0" fontId="0" fillId="0" borderId="46" xfId="0" applyFont="1" applyBorder="1" applyAlignment="1">
      <alignment horizontal="center"/>
    </xf>
    <xf numFmtId="183" fontId="0" fillId="0" borderId="37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0" fontId="2" fillId="20" borderId="35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183" fontId="0" fillId="0" borderId="51" xfId="0" applyNumberForma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20" borderId="50" xfId="0" applyNumberFormat="1" applyFill="1" applyBorder="1" applyAlignment="1">
      <alignment horizontal="center"/>
    </xf>
    <xf numFmtId="183" fontId="0" fillId="0" borderId="52" xfId="0" applyNumberFormat="1" applyBorder="1" applyAlignment="1">
      <alignment horizontal="center"/>
    </xf>
    <xf numFmtId="183" fontId="0" fillId="0" borderId="53" xfId="0" applyNumberFormat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0" fillId="0" borderId="55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20" borderId="4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9" fontId="2" fillId="0" borderId="5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2" fontId="2" fillId="0" borderId="45" xfId="0" applyNumberFormat="1" applyFon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9" fontId="0" fillId="0" borderId="60" xfId="0" applyNumberFormat="1" applyBorder="1" applyAlignment="1">
      <alignment horizontal="center"/>
    </xf>
    <xf numFmtId="9" fontId="2" fillId="0" borderId="6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0" fillId="20" borderId="13" xfId="0" applyFill="1" applyBorder="1" applyAlignment="1">
      <alignment horizontal="center" vertic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64" xfId="0" applyNumberFormat="1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2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83" fontId="0" fillId="0" borderId="70" xfId="0" applyNumberForma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49" fontId="0" fillId="20" borderId="23" xfId="0" applyNumberFormat="1" applyFill="1" applyBorder="1" applyAlignment="1">
      <alignment horizontal="center"/>
    </xf>
    <xf numFmtId="1" fontId="2" fillId="20" borderId="50" xfId="0" applyNumberFormat="1" applyFont="1" applyFill="1" applyBorder="1" applyAlignment="1">
      <alignment horizontal="center" vertical="center"/>
    </xf>
    <xf numFmtId="0" fontId="2" fillId="20" borderId="71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2" fillId="20" borderId="72" xfId="0" applyNumberFormat="1" applyFont="1" applyFill="1" applyBorder="1" applyAlignment="1">
      <alignment horizontal="center"/>
    </xf>
    <xf numFmtId="0" fontId="0" fillId="20" borderId="59" xfId="0" applyFill="1" applyBorder="1" applyAlignment="1">
      <alignment/>
    </xf>
    <xf numFmtId="49" fontId="0" fillId="20" borderId="65" xfId="0" applyNumberForma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2" fillId="20" borderId="38" xfId="0" applyFont="1" applyFill="1" applyBorder="1" applyAlignment="1">
      <alignment/>
    </xf>
    <xf numFmtId="0" fontId="2" fillId="20" borderId="63" xfId="0" applyFont="1" applyFill="1" applyBorder="1" applyAlignment="1">
      <alignment/>
    </xf>
    <xf numFmtId="183" fontId="0" fillId="0" borderId="57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3" xfId="0" applyBorder="1" applyAlignment="1">
      <alignment/>
    </xf>
    <xf numFmtId="9" fontId="0" fillId="0" borderId="56" xfId="0" applyNumberFormat="1" applyBorder="1" applyAlignment="1">
      <alignment horizontal="center"/>
    </xf>
    <xf numFmtId="9" fontId="2" fillId="0" borderId="7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9" fontId="0" fillId="0" borderId="59" xfId="0" applyNumberForma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0" fontId="0" fillId="20" borderId="23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0" fillId="20" borderId="59" xfId="0" applyFill="1" applyBorder="1" applyAlignment="1">
      <alignment horizontal="center" vertical="center"/>
    </xf>
    <xf numFmtId="183" fontId="0" fillId="0" borderId="59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8" xfId="53" applyFont="1" applyFill="1" applyBorder="1" applyAlignment="1">
      <alignment wrapText="1"/>
      <protection/>
    </xf>
    <xf numFmtId="0" fontId="0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2" fontId="2" fillId="20" borderId="77" xfId="0" applyNumberFormat="1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75" xfId="0" applyBorder="1" applyAlignment="1">
      <alignment horizontal="center"/>
    </xf>
    <xf numFmtId="1" fontId="2" fillId="20" borderId="43" xfId="0" applyNumberFormat="1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1" fontId="2" fillId="20" borderId="5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20" borderId="59" xfId="0" applyFill="1" applyBorder="1" applyAlignment="1">
      <alignment horizontal="center"/>
    </xf>
    <xf numFmtId="0" fontId="0" fillId="20" borderId="65" xfId="0" applyFill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2" fontId="0" fillId="20" borderId="72" xfId="0" applyNumberFormat="1" applyFill="1" applyBorder="1" applyAlignment="1">
      <alignment/>
    </xf>
    <xf numFmtId="1" fontId="2" fillId="20" borderId="59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" fontId="2" fillId="20" borderId="63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65" xfId="0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0" borderId="65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left"/>
    </xf>
    <xf numFmtId="1" fontId="2" fillId="10" borderId="15" xfId="0" applyNumberFormat="1" applyFont="1" applyFill="1" applyBorder="1" applyAlignment="1">
      <alignment horizontal="center"/>
    </xf>
    <xf numFmtId="0" fontId="0" fillId="0" borderId="73" xfId="0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45" xfId="0" applyNumberFormat="1" applyFont="1" applyBorder="1" applyAlignment="1">
      <alignment horizontal="center"/>
    </xf>
    <xf numFmtId="9" fontId="0" fillId="0" borderId="59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63" xfId="0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9" fontId="2" fillId="0" borderId="2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20" borderId="54" xfId="0" applyFont="1" applyFill="1" applyBorder="1" applyAlignment="1">
      <alignment/>
    </xf>
    <xf numFmtId="2" fontId="2" fillId="20" borderId="54" xfId="0" applyNumberFormat="1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0" borderId="59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59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0" borderId="72" xfId="0" applyFont="1" applyFill="1" applyBorder="1" applyAlignment="1">
      <alignment/>
    </xf>
    <xf numFmtId="2" fontId="21" fillId="0" borderId="8" xfId="53" applyNumberFormat="1" applyFont="1" applyFill="1" applyBorder="1" applyAlignment="1">
      <alignment wrapText="1"/>
      <protection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20" borderId="7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20" borderId="47" xfId="0" applyNumberFormat="1" applyFill="1" applyBorder="1" applyAlignment="1">
      <alignment/>
    </xf>
    <xf numFmtId="1" fontId="2" fillId="20" borderId="48" xfId="0" applyNumberFormat="1" applyFont="1" applyFill="1" applyBorder="1" applyAlignment="1">
      <alignment horizontal="center"/>
    </xf>
    <xf numFmtId="2" fontId="0" fillId="20" borderId="28" xfId="0" applyNumberFormat="1" applyFill="1" applyBorder="1" applyAlignment="1">
      <alignment/>
    </xf>
    <xf numFmtId="1" fontId="2" fillId="20" borderId="29" xfId="0" applyNumberFormat="1" applyFont="1" applyFill="1" applyBorder="1" applyAlignment="1">
      <alignment horizontal="center"/>
    </xf>
    <xf numFmtId="9" fontId="2" fillId="20" borderId="35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183" fontId="0" fillId="0" borderId="54" xfId="0" applyNumberFormat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20" borderId="37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2" fillId="20" borderId="80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7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1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7т-1_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1">
    <dxf>
      <font>
        <b/>
        <i val="0"/>
        <color auto="1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chartsheet" Target="chartsheets/sheet2.xml" /><Relationship Id="rId18" Type="http://schemas.openxmlformats.org/officeDocument/2006/relationships/chartsheet" Target="chartsheets/sheet3.xml" /><Relationship Id="rId19" Type="http://schemas.openxmlformats.org/officeDocument/2006/relationships/chartsheet" Target="chartsheets/sheet4.xml" /><Relationship Id="rId20" Type="http://schemas.openxmlformats.org/officeDocument/2006/relationships/chartsheet" Target="chartsheets/sheet5.xml" /><Relationship Id="rId21" Type="http://schemas.openxmlformats.org/officeDocument/2006/relationships/chartsheet" Target="chartsheets/sheet6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675"/>
          <c:w val="0.9795"/>
          <c:h val="0.89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'27в_УПУ'!$V$33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('27в_УПУ'!$C$3:$C$16,'27в_УПУ'!$C$18:$C$31)</c:f>
              <c:strCache/>
            </c:strRef>
          </c:cat>
          <c:val>
            <c:numRef>
              <c:f>('27в_УПУ'!$U$3:$U$16,'27в_УПУ'!$U$18:$U$31)</c:f>
              <c:numCache/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25"/>
          <c:w val="0.978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'212т-2_ИТ'!$S$18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'212т-2_ИТ'!$C$3:$C$16</c:f>
              <c:strCache/>
            </c:strRef>
          </c:cat>
          <c:val>
            <c:numRef>
              <c:f>'212т-2_ИТ'!$R$3:$R$16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5695801"/>
        <c:axId val="54391298"/>
      </c:bar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9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'217ту-1_ИТ'!$S$17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'217ту-1_ИТ'!$C$3:$C$15</c:f>
              <c:strCache/>
            </c:strRef>
          </c:cat>
          <c:val>
            <c:numRef>
              <c:f>'217ту-1_ИТ'!$R$3:$R$15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9759635"/>
        <c:axId val="43618988"/>
      </c:bar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5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7"/>
          <c:w val="0.978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'161иит_ЯП'!$AD$26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'161иит_ЯП'!$B$3:$B$24</c:f>
              <c:strCache/>
            </c:strRef>
          </c:cat>
          <c:val>
            <c:numRef>
              <c:f>'161иит_ЯП'!$AC$3:$AC$24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7026573"/>
        <c:axId val="43477110"/>
      </c:bar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575"/>
          <c:w val="0.98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Отчет!$D$44:$H$54</c:f>
              <c:multiLvlStrCache>
                <c:ptCount val="11"/>
                <c:lvl>
                  <c:pt idx="0">
                    <c:v>Ошмяна Юлия</c:v>
                  </c:pt>
                  <c:pt idx="1">
                    <c:v>Санюк Илона</c:v>
                  </c:pt>
                  <c:pt idx="2">
                    <c:v>Эни Дмитрий</c:v>
                  </c:pt>
                  <c:pt idx="3">
                    <c:v>Дулько Римма</c:v>
                  </c:pt>
                  <c:pt idx="4">
                    <c:v>Вентис Влада</c:v>
                  </c:pt>
                  <c:pt idx="5">
                    <c:v>Буйко Антон</c:v>
                  </c:pt>
                  <c:pt idx="6">
                    <c:v>Мамедов Пётр</c:v>
                  </c:pt>
                  <c:pt idx="7">
                    <c:v>Сокоренко Анастасия</c:v>
                  </c:pt>
                  <c:pt idx="8">
                    <c:v>Ошмяна Алексей</c:v>
                  </c:pt>
                  <c:pt idx="9">
                    <c:v>Рулько Дмитрий</c:v>
                  </c:pt>
                  <c:pt idx="10">
                    <c:v>Болынский Евгений</c:v>
                  </c:pt>
                </c:lvl>
                <c:lvl>
                  <c:pt idx="0">
                    <c:v>27в УПУ</c:v>
                  </c:pt>
                  <c:pt idx="1">
                    <c:v>28в-2 ПМС</c:v>
                  </c:pt>
                  <c:pt idx="2">
                    <c:v>28в-2 САПР</c:v>
                  </c:pt>
                  <c:pt idx="3">
                    <c:v>29в-1 ИТ</c:v>
                  </c:pt>
                  <c:pt idx="4">
                    <c:v>51ппу-1 ИТ</c:v>
                  </c:pt>
                  <c:pt idx="5">
                    <c:v>48ппа-1 Прогр.</c:v>
                  </c:pt>
                  <c:pt idx="6">
                    <c:v>220ту-1 СКИТ</c:v>
                  </c:pt>
                  <c:pt idx="7">
                    <c:v>34су-2 ИТ</c:v>
                  </c:pt>
                  <c:pt idx="8">
                    <c:v>211т-2 ИТ</c:v>
                  </c:pt>
                  <c:pt idx="9">
                    <c:v>212т-2 ИТ</c:v>
                  </c:pt>
                  <c:pt idx="10">
                    <c:v>217ту-1 ИТ</c:v>
                  </c:pt>
                </c:lvl>
              </c:multiLvlStrCache>
            </c:multiLvlStrRef>
          </c:cat>
          <c:val>
            <c:numRef>
              <c:f>Отчет!$C$44:$C$54</c:f>
              <c:numCache>
                <c:ptCount val="11"/>
                <c:pt idx="0">
                  <c:v>9.666666666666666</c:v>
                </c:pt>
                <c:pt idx="1">
                  <c:v>9.615384615384615</c:v>
                </c:pt>
                <c:pt idx="2">
                  <c:v>9.875</c:v>
                </c:pt>
                <c:pt idx="3">
                  <c:v>6.625</c:v>
                </c:pt>
                <c:pt idx="4">
                  <c:v>8.333333333333334</c:v>
                </c:pt>
                <c:pt idx="5">
                  <c:v>8.272727272727273</c:v>
                </c:pt>
                <c:pt idx="6">
                  <c:v>7.333333333333333</c:v>
                </c:pt>
                <c:pt idx="7">
                  <c:v>9.666666666666666</c:v>
                </c:pt>
                <c:pt idx="8">
                  <c:v>7.461538461538462</c:v>
                </c:pt>
                <c:pt idx="9">
                  <c:v>8.3</c:v>
                </c:pt>
                <c:pt idx="10">
                  <c:v>8.5</c:v>
                </c:pt>
              </c:numCache>
            </c:numRef>
          </c:val>
        </c:ser>
        <c:axId val="55749671"/>
        <c:axId val="31984992"/>
      </c:bar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979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Отчет!$K$44:$N$54</c:f>
              <c:multiLvlStrCache>
                <c:ptCount val="11"/>
                <c:lvl>
                  <c:pt idx="0">
                    <c:v>Яковлев Артём</c:v>
                  </c:pt>
                  <c:pt idx="1">
                    <c:v>Чернявский Руслан</c:v>
                  </c:pt>
                  <c:pt idx="2">
                    <c:v>Чернявский Руслан</c:v>
                  </c:pt>
                  <c:pt idx="3">
                    <c:v>Здитовец Илья</c:v>
                  </c:pt>
                  <c:pt idx="4">
                    <c:v>Ловец Юрий</c:v>
                  </c:pt>
                  <c:pt idx="5">
                    <c:v>Бобровский Егор</c:v>
                  </c:pt>
                  <c:pt idx="6">
                    <c:v>Литвинский Иван</c:v>
                  </c:pt>
                  <c:pt idx="7">
                    <c:v>Севко Денис</c:v>
                  </c:pt>
                  <c:pt idx="8">
                    <c:v>Панасик Алесей</c:v>
                  </c:pt>
                  <c:pt idx="9">
                    <c:v>Серафинович Дмитрий</c:v>
                  </c:pt>
                  <c:pt idx="10">
                    <c:v>Король Вадим</c:v>
                  </c:pt>
                </c:lvl>
                <c:lvl>
                  <c:pt idx="0">
                    <c:v>27в УПУ</c:v>
                  </c:pt>
                  <c:pt idx="1">
                    <c:v>28в-2 ПМС</c:v>
                  </c:pt>
                  <c:pt idx="2">
                    <c:v>28в-2 САПР</c:v>
                  </c:pt>
                  <c:pt idx="3">
                    <c:v>29в-1 ИТ</c:v>
                  </c:pt>
                  <c:pt idx="4">
                    <c:v>51ппу-1 ИТ</c:v>
                  </c:pt>
                  <c:pt idx="5">
                    <c:v>48ппа-1 Прогр.</c:v>
                  </c:pt>
                  <c:pt idx="6">
                    <c:v>220ту-1 СКИТ</c:v>
                  </c:pt>
                  <c:pt idx="7">
                    <c:v>34су-2 ИТ</c:v>
                  </c:pt>
                  <c:pt idx="8">
                    <c:v>211т-2 ИТ</c:v>
                  </c:pt>
                  <c:pt idx="9">
                    <c:v>212т-2 ИТ</c:v>
                  </c:pt>
                  <c:pt idx="10">
                    <c:v>217ту-1 ИТ</c:v>
                  </c:pt>
                </c:lvl>
              </c:multiLvlStrCache>
            </c:multiLvlStrRef>
          </c:cat>
          <c:val>
            <c:numRef>
              <c:f>Отчет!$J$44:$J$54</c:f>
              <c:numCache>
                <c:ptCount val="11"/>
                <c:pt idx="0">
                  <c:v>7.466666666666667</c:v>
                </c:pt>
                <c:pt idx="1">
                  <c:v>3.823529411764706</c:v>
                </c:pt>
                <c:pt idx="2">
                  <c:v>3.5</c:v>
                </c:pt>
                <c:pt idx="3">
                  <c:v>3.727272727272727</c:v>
                </c:pt>
                <c:pt idx="4">
                  <c:v>5</c:v>
                </c:pt>
                <c:pt idx="5">
                  <c:v>4.571428571428571</c:v>
                </c:pt>
                <c:pt idx="6">
                  <c:v>5</c:v>
                </c:pt>
                <c:pt idx="7">
                  <c:v>7.133333333333334</c:v>
                </c:pt>
                <c:pt idx="8">
                  <c:v>5.538461538461538</c:v>
                </c:pt>
                <c:pt idx="9">
                  <c:v>5.8</c:v>
                </c:pt>
                <c:pt idx="10">
                  <c:v>6.7</c:v>
                </c:pt>
              </c:numCache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5"/>
          <c:w val="0.98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(Отчет!$A$15,Отчет!$A$18,Отчет!$A$20,Отчет!$A$22,Отчет!$A$24,Отчет!$A$26,Отчет!$A$28,Отчет!$A$30,Отчет!$A$32,Отчет!$A$34,Отчет!$A$36)</c:f>
              <c:strCache>
                <c:ptCount val="11"/>
                <c:pt idx="0">
                  <c:v>27в УПУ</c:v>
                </c:pt>
                <c:pt idx="1">
                  <c:v>28в-2 ПМС</c:v>
                </c:pt>
                <c:pt idx="2">
                  <c:v>28в-2 САПР</c:v>
                </c:pt>
                <c:pt idx="3">
                  <c:v>29в-1 ИТ</c:v>
                </c:pt>
                <c:pt idx="4">
                  <c:v>51ппу-1 ИТ</c:v>
                </c:pt>
                <c:pt idx="5">
                  <c:v>48ппа-1 Прогр.</c:v>
                </c:pt>
                <c:pt idx="6">
                  <c:v>220ту-1 СКИТ</c:v>
                </c:pt>
                <c:pt idx="7">
                  <c:v>34су-2 ИТ</c:v>
                </c:pt>
                <c:pt idx="8">
                  <c:v>211т-2 ИТ</c:v>
                </c:pt>
                <c:pt idx="9">
                  <c:v>212т-2 ИТ</c:v>
                </c:pt>
                <c:pt idx="10">
                  <c:v>217ту-1 ИТ</c:v>
                </c:pt>
              </c:strCache>
            </c:strRef>
          </c:cat>
          <c:val>
            <c:numRef>
              <c:f>(Отчет!$O$17,Отчет!$O$19,Отчет!$O$21,Отчет!$O$23,Отчет!$O$25,Отчет!$O$27,Отчет!$O$29,Отчет!$O$31,Отчет!$O$33,Отчет!$O$35,Отчет!$O$37)</c:f>
              <c:numCache>
                <c:ptCount val="11"/>
                <c:pt idx="0">
                  <c:v>8.535714285714286</c:v>
                </c:pt>
                <c:pt idx="1">
                  <c:v>7.428571428571429</c:v>
                </c:pt>
                <c:pt idx="2">
                  <c:v>8.071428571428571</c:v>
                </c:pt>
                <c:pt idx="3">
                  <c:v>5.733333333333333</c:v>
                </c:pt>
                <c:pt idx="4">
                  <c:v>6.8</c:v>
                </c:pt>
                <c:pt idx="5">
                  <c:v>7.333333333333333</c:v>
                </c:pt>
                <c:pt idx="6">
                  <c:v>6</c:v>
                </c:pt>
                <c:pt idx="7">
                  <c:v>8.384615384615385</c:v>
                </c:pt>
                <c:pt idx="8">
                  <c:v>7.133333333333334</c:v>
                </c:pt>
                <c:pt idx="9">
                  <c:v>7.5</c:v>
                </c:pt>
                <c:pt idx="10">
                  <c:v>7.615384615384615</c:v>
                </c:pt>
              </c:numCache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75"/>
          <c:w val="0.97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(Отчет!$A$15,Отчет!$A$18,Отчет!$A$20,Отчет!$A$22,Отчет!$A$24,Отчет!$A$26,Отчет!$A$28,Отчет!$A$30,Отчет!$A$32,Отчет!$A$34,Отчет!$A$36)</c:f>
              <c:strCache>
                <c:ptCount val="11"/>
                <c:pt idx="0">
                  <c:v>27в УПУ</c:v>
                </c:pt>
                <c:pt idx="1">
                  <c:v>28в-2 ПМС</c:v>
                </c:pt>
                <c:pt idx="2">
                  <c:v>28в-2 САПР</c:v>
                </c:pt>
                <c:pt idx="3">
                  <c:v>29в-1 ИТ</c:v>
                </c:pt>
                <c:pt idx="4">
                  <c:v>51ппу-1 ИТ</c:v>
                </c:pt>
                <c:pt idx="5">
                  <c:v>48ппа-1 Прогр.</c:v>
                </c:pt>
                <c:pt idx="6">
                  <c:v>220ту-1 СКИТ</c:v>
                </c:pt>
                <c:pt idx="7">
                  <c:v>34су-2 ИТ</c:v>
                </c:pt>
                <c:pt idx="8">
                  <c:v>211т-2 ИТ</c:v>
                </c:pt>
                <c:pt idx="9">
                  <c:v>212т-2 ИТ</c:v>
                </c:pt>
                <c:pt idx="10">
                  <c:v>217ту-1 ИТ</c:v>
                </c:pt>
              </c:strCache>
            </c:strRef>
          </c:cat>
          <c:val>
            <c:numRef>
              <c:f>(Отчет!$Q$17,Отчет!$Q$19,Отчет!$Q$21,Отчет!$Q$23,Отчет!$Q$25,Отчет!$Q$27,Отчет!$Q$29,Отчет!$Q$31,Отчет!$Q$33,Отчет!$Q$35,Отчет!$Q$37)</c:f>
              <c:numCache>
                <c:ptCount val="11"/>
                <c:pt idx="0">
                  <c:v>1</c:v>
                </c:pt>
                <c:pt idx="1">
                  <c:v>0.6428571428571429</c:v>
                </c:pt>
                <c:pt idx="2">
                  <c:v>0.7857142857142857</c:v>
                </c:pt>
                <c:pt idx="3">
                  <c:v>0.2</c:v>
                </c:pt>
                <c:pt idx="4">
                  <c:v>0.4666666666666667</c:v>
                </c:pt>
                <c:pt idx="5">
                  <c:v>0.7333333333333333</c:v>
                </c:pt>
                <c:pt idx="6">
                  <c:v>0.26666666666666666</c:v>
                </c:pt>
                <c:pt idx="7">
                  <c:v>1</c:v>
                </c:pt>
                <c:pt idx="8">
                  <c:v>0.9333333333333333</c:v>
                </c:pt>
                <c:pt idx="9">
                  <c:v>0.8571428571428571</c:v>
                </c:pt>
                <c:pt idx="10">
                  <c:v>1</c:v>
                </c:pt>
              </c:numCache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025"/>
          <c:w val="0.97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Отчет!$C$13:$N$13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Отчет!$C$38:$N$38</c:f>
              <c:numCache>
                <c:ptCount val="12"/>
                <c:pt idx="0">
                  <c:v>7</c:v>
                </c:pt>
                <c:pt idx="1">
                  <c:v>34</c:v>
                </c:pt>
                <c:pt idx="2">
                  <c:v>46</c:v>
                </c:pt>
                <c:pt idx="3">
                  <c:v>38</c:v>
                </c:pt>
                <c:pt idx="4">
                  <c:v>29</c:v>
                </c:pt>
                <c:pt idx="5">
                  <c:v>12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75"/>
          <c:y val="0.26425"/>
          <c:w val="0.468"/>
          <c:h val="0.32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Отчет!$A$43:$A$47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Отчет!$B$43:$B$47</c:f>
              <c:numCache>
                <c:ptCount val="5"/>
                <c:pt idx="0">
                  <c:v>41</c:v>
                </c:pt>
                <c:pt idx="1">
                  <c:v>84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75"/>
          <c:y val="0.15075"/>
          <c:w val="0.973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Среднее_по_семестрам!$A$45:$A$65</c:f>
              <c:strCache/>
            </c:strRef>
          </c:cat>
          <c:val>
            <c:numRef>
              <c:f>Среднее_по_семестрам!$B$45:$B$65</c:f>
              <c:numCache>
                <c:ptCount val="21"/>
                <c:pt idx="0">
                  <c:v>6.59</c:v>
                </c:pt>
                <c:pt idx="1">
                  <c:v>7.21</c:v>
                </c:pt>
                <c:pt idx="2">
                  <c:v>7.03</c:v>
                </c:pt>
                <c:pt idx="3">
                  <c:v>6.95</c:v>
                </c:pt>
                <c:pt idx="4">
                  <c:v>7.42</c:v>
                </c:pt>
                <c:pt idx="5">
                  <c:v>7.16</c:v>
                </c:pt>
                <c:pt idx="6">
                  <c:v>7.5</c:v>
                </c:pt>
                <c:pt idx="7">
                  <c:v>7.14</c:v>
                </c:pt>
                <c:pt idx="8">
                  <c:v>6.29</c:v>
                </c:pt>
                <c:pt idx="9">
                  <c:v>7.18423254985755</c:v>
                </c:pt>
                <c:pt idx="10">
                  <c:v>6.52</c:v>
                </c:pt>
                <c:pt idx="11">
                  <c:v>7.24</c:v>
                </c:pt>
                <c:pt idx="12">
                  <c:v>7.28</c:v>
                </c:pt>
                <c:pt idx="13">
                  <c:v>6.17</c:v>
                </c:pt>
                <c:pt idx="14">
                  <c:v>6.88</c:v>
                </c:pt>
                <c:pt idx="15">
                  <c:v>6.72</c:v>
                </c:pt>
                <c:pt idx="16">
                  <c:v>7.1</c:v>
                </c:pt>
                <c:pt idx="17">
                  <c:v>7.18</c:v>
                </c:pt>
                <c:pt idx="18">
                  <c:v>7.41</c:v>
                </c:pt>
                <c:pt idx="19">
                  <c:v>7.65</c:v>
                </c:pt>
                <c:pt idx="20">
                  <c:v>7.442142857142858</c:v>
                </c:pt>
              </c:numCache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95"/>
          <c:w val="0.977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'28в-2_ПМС'!$AE$18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'28в-2_ПМС'!$C$3:$C$16</c:f>
              <c:strCache/>
            </c:strRef>
          </c:cat>
          <c:val>
            <c:numRef>
              <c:f>'28в-2_ПМС'!$AD$3:$AD$16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9836777"/>
        <c:axId val="95538"/>
      </c:bar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75"/>
          <c:y val="0.095"/>
          <c:w val="0.988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Среднее_по_семестрам!$A$45:$A$65</c:f>
              <c:strCache/>
            </c:strRef>
          </c:cat>
          <c:val>
            <c:numRef>
              <c:f>Среднее_по_семестрам!$C$45:$C$65</c:f>
              <c:numCache/>
            </c:numRef>
          </c:val>
        </c:ser>
        <c:axId val="32304483"/>
        <c:axId val="22304892"/>
      </c:bar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65"/>
          <c:w val="0.975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'28в-2_САПР'!$S$18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'28в-2_САПР'!$C$3:$C$16</c:f>
              <c:strCache/>
            </c:strRef>
          </c:cat>
          <c:val>
            <c:numRef>
              <c:f>'28в-2_САПР'!$R$3:$R$16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859843"/>
        <c:axId val="7738588"/>
      </c:bar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'29в-1_ИТ'!$Z$19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'29в-1_ИТ'!$C$3:$C$17</c:f>
              <c:strCache/>
            </c:strRef>
          </c:cat>
          <c:val>
            <c:numRef>
              <c:f>'29в-1_ИТ'!$Y$3:$Y$17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538429"/>
        <c:axId val="22845862"/>
      </c:bar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7"/>
          <c:w val="0.979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'48ппа-1_Прогр'!$AB$19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'48ппа-1_Прогр'!$C$3:$C$17</c:f>
              <c:strCache/>
            </c:strRef>
          </c:cat>
          <c:val>
            <c:numRef>
              <c:f>'48ппа-1_Прогр'!$AA$3:$AA$17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7"/>
          <c:w val="0.97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'51ппу-1_ИТ'!$O$19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'51ппу-1_ИТ'!$C$3:$C$17</c:f>
              <c:strCache/>
            </c:strRef>
          </c:cat>
          <c:val>
            <c:numRef>
              <c:f>'51ппу-1_ИТ'!$N$3:$N$17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025"/>
          <c:w val="0.979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'220ту-1_СКИТ'!$Q$19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'220ту-1_СКИТ'!$C$3:$C$17</c:f>
              <c:strCache/>
            </c:strRef>
          </c:cat>
          <c:val>
            <c:numRef>
              <c:f>'220ту-1_СКИТ'!$P$3:$P$17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6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9"/>
          <c:w val="0.986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'34су-2_ИТ'!$AC$17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'34су-2_ИТ'!$C$3:$C$15</c:f>
              <c:strCache/>
            </c:strRef>
          </c:cat>
          <c:val>
            <c:numRef>
              <c:f>'34су-2_ИТ'!$AB$3:$AB$15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9"/>
          <c:w val="0.981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'211т-2_ИТ'!$V$19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'211т-2_ИТ'!$C$3:$C$17</c:f>
              <c:strCache/>
            </c:strRef>
          </c:cat>
          <c:val>
            <c:numRef>
              <c:f>'211т-2_ИТ'!$U$3:$U$17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0695167"/>
        <c:axId val="52038776"/>
      </c:bar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2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76200</xdr:rowOff>
    </xdr:from>
    <xdr:to>
      <xdr:col>21</xdr:col>
      <xdr:colOff>676275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0" y="6524625"/>
        <a:ext cx="120491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18</xdr:col>
      <xdr:colOff>904875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695700"/>
        <a:ext cx="9096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18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93249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28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4953000"/>
        <a:ext cx="10591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267325"/>
    <xdr:graphicFrame>
      <xdr:nvGraphicFramePr>
        <xdr:cNvPr id="1" name="Shape 1025"/>
        <xdr:cNvGraphicFramePr/>
      </xdr:nvGraphicFramePr>
      <xdr:xfrm>
        <a:off x="0" y="0"/>
        <a:ext cx="9267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267325"/>
    <xdr:graphicFrame>
      <xdr:nvGraphicFramePr>
        <xdr:cNvPr id="1" name="Shape 1025"/>
        <xdr:cNvGraphicFramePr/>
      </xdr:nvGraphicFramePr>
      <xdr:xfrm>
        <a:off x="0" y="0"/>
        <a:ext cx="92202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267325"/>
    <xdr:graphicFrame>
      <xdr:nvGraphicFramePr>
        <xdr:cNvPr id="1" name="Shape 1025"/>
        <xdr:cNvGraphicFramePr/>
      </xdr:nvGraphicFramePr>
      <xdr:xfrm>
        <a:off x="0" y="0"/>
        <a:ext cx="9267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17</xdr:col>
      <xdr:colOff>676275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2506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17</xdr:col>
      <xdr:colOff>676275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25063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29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695700"/>
        <a:ext cx="13458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18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10039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24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10972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26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12458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15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7553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16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48100"/>
        <a:ext cx="8705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28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3735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21</xdr:col>
      <xdr:colOff>695325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67150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zoomScale="95" zoomScaleNormal="95" zoomScalePageLayoutView="0" workbookViewId="0" topLeftCell="B1">
      <selection activeCell="U7" sqref="U7"/>
    </sheetView>
  </sheetViews>
  <sheetFormatPr defaultColWidth="9.00390625" defaultRowHeight="12.75"/>
  <cols>
    <col min="1" max="1" width="10.375" style="0" hidden="1" customWidth="1"/>
    <col min="2" max="2" width="4.375" style="0" customWidth="1"/>
    <col min="3" max="3" width="22.125" style="0" customWidth="1"/>
    <col min="4" max="4" width="13.25390625" style="0" customWidth="1"/>
    <col min="5" max="9" width="6.375" style="0" customWidth="1"/>
    <col min="10" max="10" width="6.75390625" style="0" customWidth="1"/>
    <col min="11" max="11" width="5.875" style="0" bestFit="1" customWidth="1"/>
    <col min="12" max="12" width="5.875" style="0" customWidth="1"/>
    <col min="13" max="13" width="5.875" style="0" bestFit="1" customWidth="1"/>
    <col min="14" max="15" width="5.875" style="0" customWidth="1"/>
    <col min="16" max="17" width="7.00390625" style="0" customWidth="1"/>
    <col min="18" max="18" width="6.25390625" style="0" customWidth="1"/>
    <col min="19" max="20" width="6.00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351" t="s">
        <v>207</v>
      </c>
      <c r="D1" s="351"/>
      <c r="E1" s="351"/>
      <c r="F1" s="351"/>
      <c r="G1" s="351"/>
      <c r="H1" s="352"/>
      <c r="I1" s="352"/>
      <c r="J1" s="352"/>
      <c r="K1" s="351"/>
      <c r="L1" s="351"/>
      <c r="M1" s="351"/>
      <c r="N1" s="283"/>
      <c r="O1" s="283"/>
      <c r="P1" s="31"/>
      <c r="Q1" s="31"/>
      <c r="R1" s="31"/>
      <c r="S1" s="31"/>
      <c r="T1" s="31"/>
      <c r="U1" s="57"/>
      <c r="V1" s="57"/>
      <c r="W1" s="31"/>
      <c r="X1" s="31"/>
      <c r="Y1" s="31"/>
      <c r="Z1" s="31"/>
      <c r="AD1" s="60"/>
      <c r="AG1" s="14"/>
      <c r="AH1" s="15"/>
    </row>
    <row r="2" spans="2:30" ht="16.5" customHeight="1" thickBot="1">
      <c r="B2" s="61" t="s">
        <v>75</v>
      </c>
      <c r="C2" s="62" t="s">
        <v>26</v>
      </c>
      <c r="D2" s="63" t="s">
        <v>76</v>
      </c>
      <c r="E2" s="77">
        <v>42982</v>
      </c>
      <c r="F2" s="117" t="s">
        <v>325</v>
      </c>
      <c r="G2" s="116">
        <v>43012</v>
      </c>
      <c r="H2" s="77"/>
      <c r="I2" s="137"/>
      <c r="J2" s="78">
        <v>42996</v>
      </c>
      <c r="K2" s="109">
        <v>43013</v>
      </c>
      <c r="L2" s="117" t="s">
        <v>325</v>
      </c>
      <c r="M2" s="116">
        <v>43128</v>
      </c>
      <c r="N2" s="193"/>
      <c r="O2" s="144"/>
      <c r="P2" s="148">
        <v>43025</v>
      </c>
      <c r="Q2" s="144"/>
      <c r="R2" s="145">
        <v>43038</v>
      </c>
      <c r="S2" s="109">
        <v>43048</v>
      </c>
      <c r="T2" s="137">
        <v>43052</v>
      </c>
      <c r="U2" s="64" t="s">
        <v>24</v>
      </c>
      <c r="V2" s="65" t="s">
        <v>21</v>
      </c>
      <c r="W2" s="31"/>
      <c r="X2" s="31"/>
      <c r="Y2" s="31"/>
      <c r="Z2" s="31"/>
      <c r="AD2" s="31"/>
    </row>
    <row r="3" spans="1:25" ht="12.75">
      <c r="A3" s="3">
        <f aca="true" t="shared" si="0" ref="A3:A16">U3</f>
        <v>8.133333333333333</v>
      </c>
      <c r="B3" s="36">
        <v>1</v>
      </c>
      <c r="C3" s="131" t="s">
        <v>159</v>
      </c>
      <c r="D3" s="183">
        <v>4</v>
      </c>
      <c r="E3" s="79">
        <v>7</v>
      </c>
      <c r="F3" s="102">
        <v>9</v>
      </c>
      <c r="G3" s="105">
        <v>8</v>
      </c>
      <c r="H3" s="79">
        <v>9</v>
      </c>
      <c r="I3" s="73">
        <v>7</v>
      </c>
      <c r="J3" s="80">
        <v>8</v>
      </c>
      <c r="K3" s="110">
        <v>10</v>
      </c>
      <c r="L3" s="253">
        <v>8</v>
      </c>
      <c r="M3" s="261">
        <v>9</v>
      </c>
      <c r="N3" s="128">
        <v>7</v>
      </c>
      <c r="O3" s="276">
        <v>9</v>
      </c>
      <c r="P3" s="138">
        <v>8</v>
      </c>
      <c r="Q3" s="276">
        <v>7</v>
      </c>
      <c r="R3" s="127">
        <v>8</v>
      </c>
      <c r="S3" s="110"/>
      <c r="T3" s="19">
        <v>8</v>
      </c>
      <c r="U3" s="90">
        <f>AVERAGE(E3:T3)</f>
        <v>8.133333333333333</v>
      </c>
      <c r="V3" s="35">
        <f aca="true" t="shared" si="1" ref="V3:V16">ROUND(U3,0)</f>
        <v>8</v>
      </c>
      <c r="W3" s="1" t="s">
        <v>30</v>
      </c>
      <c r="X3" s="1">
        <f>COUNTIF(V3:V31,"&gt;8")</f>
        <v>20</v>
      </c>
      <c r="Y3" s="46">
        <f>X3/$B$31</f>
        <v>0.7142857142857143</v>
      </c>
    </row>
    <row r="4" spans="1:25" ht="12.75">
      <c r="A4" s="3">
        <f t="shared" si="0"/>
        <v>8.733333333333333</v>
      </c>
      <c r="B4" s="2">
        <v>2</v>
      </c>
      <c r="C4" s="2" t="s">
        <v>134</v>
      </c>
      <c r="D4" s="183">
        <v>8</v>
      </c>
      <c r="E4" s="81">
        <v>8</v>
      </c>
      <c r="F4" s="104">
        <v>10</v>
      </c>
      <c r="G4" s="139">
        <v>9</v>
      </c>
      <c r="H4" s="83">
        <v>9</v>
      </c>
      <c r="I4" s="12">
        <v>7</v>
      </c>
      <c r="J4" s="94">
        <v>8</v>
      </c>
      <c r="K4" s="112">
        <v>8</v>
      </c>
      <c r="L4" s="103">
        <v>10</v>
      </c>
      <c r="M4" s="107">
        <v>9</v>
      </c>
      <c r="N4" s="81">
        <v>8</v>
      </c>
      <c r="O4" s="74">
        <v>10</v>
      </c>
      <c r="P4" s="139">
        <v>9</v>
      </c>
      <c r="Q4" s="12">
        <v>8</v>
      </c>
      <c r="R4" s="94">
        <v>9</v>
      </c>
      <c r="S4" s="112"/>
      <c r="T4" s="12">
        <v>9</v>
      </c>
      <c r="U4" s="90">
        <f>AVERAGE(E4:T4)</f>
        <v>8.733333333333333</v>
      </c>
      <c r="V4" s="35">
        <f t="shared" si="1"/>
        <v>9</v>
      </c>
      <c r="W4" s="1" t="s">
        <v>31</v>
      </c>
      <c r="X4" s="47">
        <f>COUNTIF(V3:V31,7)+COUNTIF(V3:V31,8)</f>
        <v>8</v>
      </c>
      <c r="Y4" s="46">
        <f>X4/$B$31</f>
        <v>0.2857142857142857</v>
      </c>
    </row>
    <row r="5" spans="1:25" ht="12.75">
      <c r="A5" s="3">
        <f t="shared" si="0"/>
        <v>8.266666666666667</v>
      </c>
      <c r="B5" s="2">
        <v>3</v>
      </c>
      <c r="C5" s="2" t="s">
        <v>135</v>
      </c>
      <c r="D5" s="183">
        <v>11</v>
      </c>
      <c r="E5" s="81">
        <v>7</v>
      </c>
      <c r="F5" s="104">
        <v>9</v>
      </c>
      <c r="G5" s="139">
        <v>8</v>
      </c>
      <c r="H5" s="83">
        <v>10</v>
      </c>
      <c r="I5" s="12">
        <v>8</v>
      </c>
      <c r="J5" s="82">
        <v>9</v>
      </c>
      <c r="K5" s="112">
        <v>9</v>
      </c>
      <c r="L5" s="103">
        <v>7</v>
      </c>
      <c r="M5" s="107">
        <v>8</v>
      </c>
      <c r="N5" s="81">
        <v>7</v>
      </c>
      <c r="O5" s="74">
        <v>9</v>
      </c>
      <c r="P5" s="139">
        <v>8</v>
      </c>
      <c r="Q5" s="12">
        <v>8</v>
      </c>
      <c r="R5" s="82">
        <v>9</v>
      </c>
      <c r="S5" s="112"/>
      <c r="T5" s="12">
        <v>8</v>
      </c>
      <c r="U5" s="90">
        <f>AVERAGE(E5:T5)</f>
        <v>8.266666666666667</v>
      </c>
      <c r="V5" s="35">
        <v>9</v>
      </c>
      <c r="W5" s="1" t="s">
        <v>32</v>
      </c>
      <c r="X5" s="47">
        <f>COUNTIF(V3:V31,4)+COUNTIF(V3:V31,5)+COUNTIF(V3:V31,6)</f>
        <v>0</v>
      </c>
      <c r="Y5" s="46">
        <f>X5/$B$31</f>
        <v>0</v>
      </c>
    </row>
    <row r="6" spans="1:25" ht="12.75">
      <c r="A6" s="3">
        <f t="shared" si="0"/>
        <v>8.75</v>
      </c>
      <c r="B6" s="2">
        <v>4</v>
      </c>
      <c r="C6" s="2" t="s">
        <v>136</v>
      </c>
      <c r="D6" s="130">
        <v>6</v>
      </c>
      <c r="E6" s="83">
        <v>7</v>
      </c>
      <c r="F6" s="103">
        <v>9</v>
      </c>
      <c r="G6" s="139">
        <v>8</v>
      </c>
      <c r="H6" s="83">
        <v>10</v>
      </c>
      <c r="I6" s="12">
        <v>8</v>
      </c>
      <c r="J6" s="82">
        <v>9</v>
      </c>
      <c r="K6" s="112">
        <v>9</v>
      </c>
      <c r="L6" s="103">
        <v>7</v>
      </c>
      <c r="M6" s="139">
        <v>8</v>
      </c>
      <c r="N6" s="83">
        <v>8</v>
      </c>
      <c r="O6" s="12">
        <v>10</v>
      </c>
      <c r="P6" s="139">
        <v>9</v>
      </c>
      <c r="Q6" s="12">
        <v>9</v>
      </c>
      <c r="R6" s="82">
        <v>10</v>
      </c>
      <c r="S6" s="112">
        <v>10</v>
      </c>
      <c r="T6" s="12">
        <v>9</v>
      </c>
      <c r="U6" s="90">
        <f>AVERAGE(E6:T6)</f>
        <v>8.75</v>
      </c>
      <c r="V6" s="35">
        <f t="shared" si="1"/>
        <v>9</v>
      </c>
      <c r="W6" s="1" t="s">
        <v>33</v>
      </c>
      <c r="X6" s="1">
        <f>COUNTIF(V3:V31,"&lt;4")</f>
        <v>0</v>
      </c>
      <c r="Y6" s="46">
        <f>X6/$B$31</f>
        <v>0</v>
      </c>
    </row>
    <row r="7" spans="1:25" ht="12.75">
      <c r="A7" s="3">
        <f t="shared" si="0"/>
        <v>8.533333333333333</v>
      </c>
      <c r="B7" s="2">
        <v>5</v>
      </c>
      <c r="C7" s="2" t="s">
        <v>137</v>
      </c>
      <c r="D7" s="183">
        <v>8</v>
      </c>
      <c r="E7" s="83">
        <v>7</v>
      </c>
      <c r="F7" s="103">
        <v>9</v>
      </c>
      <c r="G7" s="139">
        <v>8</v>
      </c>
      <c r="H7" s="83">
        <v>9</v>
      </c>
      <c r="I7" s="12">
        <v>7</v>
      </c>
      <c r="J7" s="82">
        <v>8</v>
      </c>
      <c r="K7" s="112">
        <v>10</v>
      </c>
      <c r="L7" s="103">
        <v>8</v>
      </c>
      <c r="M7" s="107">
        <v>9</v>
      </c>
      <c r="N7" s="81">
        <v>8</v>
      </c>
      <c r="O7" s="74">
        <v>10</v>
      </c>
      <c r="P7" s="139">
        <v>9</v>
      </c>
      <c r="Q7" s="12">
        <v>8</v>
      </c>
      <c r="R7" s="82">
        <v>9</v>
      </c>
      <c r="S7" s="112"/>
      <c r="T7" s="12">
        <v>9</v>
      </c>
      <c r="U7" s="90">
        <f>AVERAGE(E7:T7)</f>
        <v>8.533333333333333</v>
      </c>
      <c r="V7" s="35">
        <f t="shared" si="1"/>
        <v>9</v>
      </c>
      <c r="W7" s="48" t="s">
        <v>34</v>
      </c>
      <c r="X7" s="1">
        <f>B31-SUM(X3:X6)</f>
        <v>0</v>
      </c>
      <c r="Y7" s="46">
        <f>X7/$B$31</f>
        <v>0</v>
      </c>
    </row>
    <row r="8" spans="1:22" ht="12.75">
      <c r="A8" s="3">
        <f t="shared" si="0"/>
        <v>9.375</v>
      </c>
      <c r="B8" s="2">
        <v>6</v>
      </c>
      <c r="C8" s="2" t="s">
        <v>138</v>
      </c>
      <c r="D8" s="130" t="s">
        <v>203</v>
      </c>
      <c r="E8" s="83">
        <v>9</v>
      </c>
      <c r="F8" s="103">
        <v>10</v>
      </c>
      <c r="G8" s="139">
        <v>10</v>
      </c>
      <c r="H8" s="83">
        <v>10</v>
      </c>
      <c r="I8" s="12">
        <v>8</v>
      </c>
      <c r="J8" s="82">
        <v>9</v>
      </c>
      <c r="K8" s="112">
        <v>10</v>
      </c>
      <c r="L8" s="103">
        <v>9</v>
      </c>
      <c r="M8" s="139">
        <v>10</v>
      </c>
      <c r="N8" s="83">
        <v>8</v>
      </c>
      <c r="O8" s="12">
        <v>10</v>
      </c>
      <c r="P8" s="139">
        <v>9</v>
      </c>
      <c r="Q8" s="12">
        <v>9</v>
      </c>
      <c r="R8" s="82">
        <v>10</v>
      </c>
      <c r="S8" s="112">
        <v>10</v>
      </c>
      <c r="T8" s="12">
        <v>9</v>
      </c>
      <c r="U8" s="90">
        <f>AVERAGE(E8:T8)</f>
        <v>9.375</v>
      </c>
      <c r="V8" s="35">
        <v>10</v>
      </c>
    </row>
    <row r="9" spans="1:22" ht="12.75">
      <c r="A9" s="3">
        <f t="shared" si="0"/>
        <v>8.266666666666667</v>
      </c>
      <c r="B9" s="2">
        <v>7</v>
      </c>
      <c r="C9" s="2" t="s">
        <v>139</v>
      </c>
      <c r="D9" s="130">
        <v>5</v>
      </c>
      <c r="E9" s="83">
        <v>7</v>
      </c>
      <c r="F9" s="103">
        <v>9</v>
      </c>
      <c r="G9" s="107">
        <v>8</v>
      </c>
      <c r="H9" s="81">
        <v>9</v>
      </c>
      <c r="I9" s="74">
        <v>7</v>
      </c>
      <c r="J9" s="82">
        <v>8</v>
      </c>
      <c r="K9" s="112">
        <v>10</v>
      </c>
      <c r="L9" s="103">
        <v>8</v>
      </c>
      <c r="M9" s="139">
        <v>9</v>
      </c>
      <c r="N9" s="83">
        <v>7</v>
      </c>
      <c r="O9" s="12">
        <v>9</v>
      </c>
      <c r="P9" s="139">
        <v>8</v>
      </c>
      <c r="Q9" s="12">
        <v>8</v>
      </c>
      <c r="R9" s="94">
        <v>9</v>
      </c>
      <c r="S9" s="113"/>
      <c r="T9" s="74">
        <v>8</v>
      </c>
      <c r="U9" s="90">
        <f>AVERAGE(E9:T9)</f>
        <v>8.266666666666667</v>
      </c>
      <c r="V9" s="35">
        <v>9</v>
      </c>
    </row>
    <row r="10" spans="1:22" ht="12.75">
      <c r="A10" s="3">
        <f t="shared" si="0"/>
        <v>8.666666666666666</v>
      </c>
      <c r="B10" s="2">
        <v>8</v>
      </c>
      <c r="C10" s="2" t="s">
        <v>140</v>
      </c>
      <c r="D10" s="130">
        <v>13</v>
      </c>
      <c r="E10" s="81">
        <v>6</v>
      </c>
      <c r="F10" s="104">
        <v>8</v>
      </c>
      <c r="G10" s="139">
        <v>7</v>
      </c>
      <c r="H10" s="83">
        <v>10</v>
      </c>
      <c r="I10" s="12">
        <v>9</v>
      </c>
      <c r="J10" s="82">
        <v>10</v>
      </c>
      <c r="K10" s="112">
        <v>10</v>
      </c>
      <c r="L10" s="103">
        <v>8</v>
      </c>
      <c r="M10" s="139">
        <v>9</v>
      </c>
      <c r="N10" s="83">
        <v>8</v>
      </c>
      <c r="O10" s="12">
        <v>10</v>
      </c>
      <c r="P10" s="139">
        <v>9</v>
      </c>
      <c r="Q10" s="12">
        <v>8</v>
      </c>
      <c r="R10" s="82">
        <v>9</v>
      </c>
      <c r="S10" s="113"/>
      <c r="T10" s="74">
        <v>9</v>
      </c>
      <c r="U10" s="90">
        <f>AVERAGE(E10:T10)</f>
        <v>8.666666666666666</v>
      </c>
      <c r="V10" s="35">
        <f t="shared" si="1"/>
        <v>9</v>
      </c>
    </row>
    <row r="11" spans="1:22" ht="12.75">
      <c r="A11" s="3">
        <f t="shared" si="0"/>
        <v>7.733333333333333</v>
      </c>
      <c r="B11" s="2">
        <v>9</v>
      </c>
      <c r="C11" s="2" t="s">
        <v>177</v>
      </c>
      <c r="D11" s="130">
        <v>12</v>
      </c>
      <c r="E11" s="81">
        <v>7</v>
      </c>
      <c r="F11" s="104">
        <v>9</v>
      </c>
      <c r="G11" s="139">
        <v>8</v>
      </c>
      <c r="H11" s="83">
        <v>9</v>
      </c>
      <c r="I11" s="12">
        <v>7</v>
      </c>
      <c r="J11" s="82">
        <v>8</v>
      </c>
      <c r="K11" s="112">
        <v>8</v>
      </c>
      <c r="L11" s="103">
        <v>6</v>
      </c>
      <c r="M11" s="139">
        <v>7</v>
      </c>
      <c r="N11" s="83">
        <v>7</v>
      </c>
      <c r="O11" s="12">
        <v>9</v>
      </c>
      <c r="P11" s="139">
        <v>8</v>
      </c>
      <c r="Q11" s="12">
        <v>7</v>
      </c>
      <c r="R11" s="82">
        <v>8</v>
      </c>
      <c r="S11" s="112"/>
      <c r="T11" s="12">
        <v>8</v>
      </c>
      <c r="U11" s="90">
        <f>AVERAGE(E11:T11)</f>
        <v>7.733333333333333</v>
      </c>
      <c r="V11" s="35">
        <f t="shared" si="1"/>
        <v>8</v>
      </c>
    </row>
    <row r="12" spans="1:26" ht="12.75">
      <c r="A12" s="3">
        <f t="shared" si="0"/>
        <v>8.733333333333333</v>
      </c>
      <c r="B12" s="2">
        <v>10</v>
      </c>
      <c r="C12" s="2" t="s">
        <v>141</v>
      </c>
      <c r="D12" s="130" t="s">
        <v>186</v>
      </c>
      <c r="E12" s="83">
        <v>8</v>
      </c>
      <c r="F12" s="103">
        <v>10</v>
      </c>
      <c r="G12" s="139">
        <v>9</v>
      </c>
      <c r="H12" s="83">
        <v>10</v>
      </c>
      <c r="I12" s="12">
        <v>8</v>
      </c>
      <c r="J12" s="94">
        <v>9</v>
      </c>
      <c r="K12" s="113">
        <v>10</v>
      </c>
      <c r="L12" s="104">
        <v>8</v>
      </c>
      <c r="M12" s="139">
        <v>9</v>
      </c>
      <c r="N12" s="83">
        <v>7</v>
      </c>
      <c r="O12" s="12">
        <v>9</v>
      </c>
      <c r="P12" s="139">
        <v>8</v>
      </c>
      <c r="Q12" s="12">
        <v>8</v>
      </c>
      <c r="R12" s="82">
        <v>9</v>
      </c>
      <c r="S12" s="112"/>
      <c r="T12" s="12">
        <v>9</v>
      </c>
      <c r="U12" s="90">
        <f>AVERAGE(E12:T12)</f>
        <v>8.733333333333333</v>
      </c>
      <c r="V12" s="35">
        <f t="shared" si="1"/>
        <v>9</v>
      </c>
      <c r="Y12" s="3"/>
      <c r="Z12" s="3"/>
    </row>
    <row r="13" spans="1:26" ht="12.75">
      <c r="A13" s="3">
        <f t="shared" si="0"/>
        <v>8.9375</v>
      </c>
      <c r="B13" s="2">
        <v>11</v>
      </c>
      <c r="C13" s="2" t="s">
        <v>142</v>
      </c>
      <c r="D13" s="130" t="s">
        <v>185</v>
      </c>
      <c r="E13" s="83">
        <v>7</v>
      </c>
      <c r="F13" s="103">
        <v>9</v>
      </c>
      <c r="G13" s="139">
        <v>8</v>
      </c>
      <c r="H13" s="83">
        <v>10</v>
      </c>
      <c r="I13" s="12">
        <v>8</v>
      </c>
      <c r="J13" s="82">
        <v>9</v>
      </c>
      <c r="K13" s="113">
        <v>10</v>
      </c>
      <c r="L13" s="104">
        <v>8</v>
      </c>
      <c r="M13" s="139">
        <v>9</v>
      </c>
      <c r="N13" s="83">
        <v>8</v>
      </c>
      <c r="O13" s="12">
        <v>10</v>
      </c>
      <c r="P13" s="139">
        <v>9</v>
      </c>
      <c r="Q13" s="12">
        <v>9</v>
      </c>
      <c r="R13" s="82">
        <v>10</v>
      </c>
      <c r="S13" s="112">
        <v>10</v>
      </c>
      <c r="T13" s="12">
        <v>9</v>
      </c>
      <c r="U13" s="90">
        <f>AVERAGE(E13:T13)</f>
        <v>8.9375</v>
      </c>
      <c r="V13" s="35">
        <f t="shared" si="1"/>
        <v>9</v>
      </c>
      <c r="Y13" s="3"/>
      <c r="Z13" s="3"/>
    </row>
    <row r="14" spans="1:26" ht="12.75">
      <c r="A14" s="3">
        <f t="shared" si="0"/>
        <v>9.066666666666666</v>
      </c>
      <c r="B14" s="2">
        <v>12</v>
      </c>
      <c r="C14" s="2" t="s">
        <v>143</v>
      </c>
      <c r="D14" s="130">
        <v>3</v>
      </c>
      <c r="E14" s="83">
        <v>8</v>
      </c>
      <c r="F14" s="103">
        <v>10</v>
      </c>
      <c r="G14" s="139">
        <v>9</v>
      </c>
      <c r="H14" s="83">
        <v>10</v>
      </c>
      <c r="I14" s="12">
        <v>9</v>
      </c>
      <c r="J14" s="82">
        <v>10</v>
      </c>
      <c r="K14" s="113">
        <v>10</v>
      </c>
      <c r="L14" s="104">
        <v>8</v>
      </c>
      <c r="M14" s="139">
        <v>9</v>
      </c>
      <c r="N14" s="83">
        <v>8</v>
      </c>
      <c r="O14" s="12">
        <v>10</v>
      </c>
      <c r="P14" s="139">
        <v>9</v>
      </c>
      <c r="Q14" s="12">
        <v>8</v>
      </c>
      <c r="R14" s="82">
        <v>9</v>
      </c>
      <c r="S14" s="112"/>
      <c r="T14" s="12">
        <v>9</v>
      </c>
      <c r="U14" s="90">
        <f>AVERAGE(E14:T14)</f>
        <v>9.066666666666666</v>
      </c>
      <c r="V14" s="8">
        <f t="shared" si="1"/>
        <v>9</v>
      </c>
      <c r="Y14" s="3"/>
      <c r="Z14" s="3"/>
    </row>
    <row r="15" spans="1:26" ht="12.75">
      <c r="A15" s="3">
        <f t="shared" si="0"/>
        <v>9.666666666666666</v>
      </c>
      <c r="B15" s="2">
        <v>13</v>
      </c>
      <c r="C15" s="2" t="s">
        <v>144</v>
      </c>
      <c r="D15" s="130">
        <v>9</v>
      </c>
      <c r="E15" s="83">
        <v>9</v>
      </c>
      <c r="F15" s="103">
        <v>10</v>
      </c>
      <c r="G15" s="139">
        <v>10</v>
      </c>
      <c r="H15" s="83">
        <v>10</v>
      </c>
      <c r="I15" s="12">
        <v>9</v>
      </c>
      <c r="J15" s="94">
        <v>10</v>
      </c>
      <c r="K15" s="113">
        <v>10</v>
      </c>
      <c r="L15" s="104">
        <v>9</v>
      </c>
      <c r="M15" s="107">
        <v>10</v>
      </c>
      <c r="N15" s="81">
        <v>9</v>
      </c>
      <c r="O15" s="74">
        <v>10</v>
      </c>
      <c r="P15" s="139">
        <v>10</v>
      </c>
      <c r="Q15" s="12">
        <v>9</v>
      </c>
      <c r="R15" s="94">
        <v>10</v>
      </c>
      <c r="S15" s="112"/>
      <c r="T15" s="12">
        <v>10</v>
      </c>
      <c r="U15" s="90">
        <f>AVERAGE(E15:T15)</f>
        <v>9.666666666666666</v>
      </c>
      <c r="V15" s="8">
        <f t="shared" si="1"/>
        <v>10</v>
      </c>
      <c r="Y15" s="3"/>
      <c r="Z15" s="3"/>
    </row>
    <row r="16" spans="1:22" ht="13.5" thickBot="1">
      <c r="A16" s="3">
        <f t="shared" si="0"/>
        <v>8.666666666666666</v>
      </c>
      <c r="B16" s="2">
        <v>14</v>
      </c>
      <c r="C16" s="2" t="s">
        <v>145</v>
      </c>
      <c r="D16" s="130">
        <v>3</v>
      </c>
      <c r="E16" s="83">
        <v>8</v>
      </c>
      <c r="F16" s="103">
        <v>10</v>
      </c>
      <c r="G16" s="139">
        <v>9</v>
      </c>
      <c r="H16" s="256">
        <v>10</v>
      </c>
      <c r="I16" s="277">
        <v>9</v>
      </c>
      <c r="J16" s="142">
        <v>10</v>
      </c>
      <c r="K16" s="112">
        <v>8</v>
      </c>
      <c r="L16" s="103">
        <v>6</v>
      </c>
      <c r="M16" s="107">
        <v>7</v>
      </c>
      <c r="N16" s="254">
        <v>8</v>
      </c>
      <c r="O16" s="255">
        <v>10</v>
      </c>
      <c r="P16" s="289">
        <v>9</v>
      </c>
      <c r="Q16" s="277">
        <v>8</v>
      </c>
      <c r="R16" s="142">
        <v>9</v>
      </c>
      <c r="S16" s="258"/>
      <c r="T16" s="255">
        <v>9</v>
      </c>
      <c r="U16" s="90">
        <f>AVERAGE(E16:T16)</f>
        <v>8.666666666666666</v>
      </c>
      <c r="V16" s="8">
        <f t="shared" si="1"/>
        <v>9</v>
      </c>
    </row>
    <row r="17" spans="2:30" ht="16.5" customHeight="1" thickBot="1">
      <c r="B17" s="61" t="s">
        <v>75</v>
      </c>
      <c r="C17" s="62" t="s">
        <v>26</v>
      </c>
      <c r="D17" s="63" t="s">
        <v>76</v>
      </c>
      <c r="E17" s="77">
        <v>42982</v>
      </c>
      <c r="F17" s="117" t="s">
        <v>325</v>
      </c>
      <c r="G17" s="116">
        <v>43012</v>
      </c>
      <c r="H17" s="77"/>
      <c r="I17" s="137"/>
      <c r="J17" s="78">
        <v>42997</v>
      </c>
      <c r="K17" s="109">
        <v>43013</v>
      </c>
      <c r="L17" s="117" t="s">
        <v>325</v>
      </c>
      <c r="M17" s="116">
        <v>43128</v>
      </c>
      <c r="N17" s="193"/>
      <c r="O17" s="144"/>
      <c r="P17" s="148">
        <v>43024</v>
      </c>
      <c r="Q17" s="144"/>
      <c r="R17" s="145">
        <v>43039</v>
      </c>
      <c r="S17" s="109"/>
      <c r="T17" s="137">
        <v>43053</v>
      </c>
      <c r="U17" s="64" t="s">
        <v>24</v>
      </c>
      <c r="V17" s="65" t="s">
        <v>21</v>
      </c>
      <c r="W17" s="288"/>
      <c r="X17" s="30"/>
      <c r="Y17" s="31"/>
      <c r="Z17" s="31"/>
      <c r="AA17" s="31"/>
      <c r="AB17" s="31"/>
      <c r="AC17" s="31"/>
      <c r="AD17" s="31"/>
    </row>
    <row r="18" spans="1:22" ht="12.75">
      <c r="A18" s="3">
        <f aca="true" t="shared" si="2" ref="A18:A31">U18</f>
        <v>8.333333333333334</v>
      </c>
      <c r="B18" s="36">
        <v>15</v>
      </c>
      <c r="C18" s="131" t="s">
        <v>121</v>
      </c>
      <c r="D18" s="183" t="s">
        <v>146</v>
      </c>
      <c r="E18" s="84">
        <v>6</v>
      </c>
      <c r="F18" s="253">
        <v>8</v>
      </c>
      <c r="G18" s="261">
        <v>7</v>
      </c>
      <c r="H18" s="84">
        <v>10</v>
      </c>
      <c r="I18" s="19">
        <v>8</v>
      </c>
      <c r="J18" s="80">
        <v>9</v>
      </c>
      <c r="K18" s="110">
        <v>8</v>
      </c>
      <c r="L18" s="253">
        <v>9</v>
      </c>
      <c r="M18" s="261">
        <v>7</v>
      </c>
      <c r="N18" s="128">
        <v>8</v>
      </c>
      <c r="O18" s="276">
        <v>10</v>
      </c>
      <c r="P18" s="138">
        <v>9</v>
      </c>
      <c r="Q18" s="276">
        <v>8</v>
      </c>
      <c r="R18" s="127">
        <v>9</v>
      </c>
      <c r="S18" s="292"/>
      <c r="T18" s="276">
        <v>9</v>
      </c>
      <c r="U18" s="90">
        <f>AVERAGE(E18:T18)</f>
        <v>8.333333333333334</v>
      </c>
      <c r="V18" s="35">
        <v>9</v>
      </c>
    </row>
    <row r="19" spans="1:22" ht="12.75">
      <c r="A19" s="3">
        <f t="shared" si="2"/>
        <v>8.466666666666667</v>
      </c>
      <c r="B19" s="36">
        <v>16</v>
      </c>
      <c r="C19" s="2" t="s">
        <v>122</v>
      </c>
      <c r="D19" s="183">
        <v>3</v>
      </c>
      <c r="E19" s="83">
        <v>6</v>
      </c>
      <c r="F19" s="103">
        <v>8</v>
      </c>
      <c r="G19" s="139">
        <v>7</v>
      </c>
      <c r="H19" s="83">
        <v>9</v>
      </c>
      <c r="I19" s="12">
        <v>7</v>
      </c>
      <c r="J19" s="82">
        <v>8</v>
      </c>
      <c r="K19" s="112">
        <v>8</v>
      </c>
      <c r="L19" s="103">
        <v>10</v>
      </c>
      <c r="M19" s="139">
        <v>9</v>
      </c>
      <c r="N19" s="83">
        <v>9</v>
      </c>
      <c r="O19" s="12">
        <v>10</v>
      </c>
      <c r="P19" s="107">
        <v>10</v>
      </c>
      <c r="Q19" s="74">
        <v>8</v>
      </c>
      <c r="R19" s="94">
        <v>9</v>
      </c>
      <c r="S19" s="112"/>
      <c r="T19" s="12">
        <v>9</v>
      </c>
      <c r="U19" s="90">
        <f>AVERAGE(E19:T19)</f>
        <v>8.466666666666667</v>
      </c>
      <c r="V19" s="35">
        <v>9</v>
      </c>
    </row>
    <row r="20" spans="1:22" ht="12.75">
      <c r="A20" s="3">
        <f t="shared" si="2"/>
        <v>8.666666666666666</v>
      </c>
      <c r="B20" s="36">
        <v>17</v>
      </c>
      <c r="C20" s="2" t="s">
        <v>123</v>
      </c>
      <c r="D20" s="183" t="s">
        <v>115</v>
      </c>
      <c r="E20" s="83">
        <v>7</v>
      </c>
      <c r="F20" s="103">
        <v>9</v>
      </c>
      <c r="G20" s="139">
        <v>8</v>
      </c>
      <c r="H20" s="83">
        <v>9</v>
      </c>
      <c r="I20" s="12">
        <v>7</v>
      </c>
      <c r="J20" s="94">
        <v>8</v>
      </c>
      <c r="K20" s="112">
        <v>8</v>
      </c>
      <c r="L20" s="103">
        <v>10</v>
      </c>
      <c r="M20" s="139">
        <v>9</v>
      </c>
      <c r="N20" s="83">
        <v>9</v>
      </c>
      <c r="O20" s="12">
        <v>10</v>
      </c>
      <c r="P20" s="107">
        <v>10</v>
      </c>
      <c r="Q20" s="74">
        <v>8</v>
      </c>
      <c r="R20" s="94">
        <v>9</v>
      </c>
      <c r="S20" s="112"/>
      <c r="T20" s="12">
        <v>9</v>
      </c>
      <c r="U20" s="90">
        <f>AVERAGE(E20:T20)</f>
        <v>8.666666666666666</v>
      </c>
      <c r="V20" s="35">
        <f aca="true" t="shared" si="3" ref="V20:V28">ROUND(U20,0)</f>
        <v>9</v>
      </c>
    </row>
    <row r="21" spans="1:22" ht="12.75">
      <c r="A21" s="3">
        <f t="shared" si="2"/>
        <v>7.8</v>
      </c>
      <c r="B21" s="36">
        <v>18</v>
      </c>
      <c r="C21" s="2" t="s">
        <v>124</v>
      </c>
      <c r="D21" s="130" t="s">
        <v>203</v>
      </c>
      <c r="E21" s="83">
        <v>6</v>
      </c>
      <c r="F21" s="103">
        <v>8</v>
      </c>
      <c r="G21" s="139">
        <v>7</v>
      </c>
      <c r="H21" s="83">
        <v>9</v>
      </c>
      <c r="I21" s="12">
        <v>7</v>
      </c>
      <c r="J21" s="82">
        <v>8</v>
      </c>
      <c r="K21" s="112">
        <v>7</v>
      </c>
      <c r="L21" s="103">
        <v>9</v>
      </c>
      <c r="M21" s="107">
        <v>8</v>
      </c>
      <c r="N21" s="81">
        <v>8</v>
      </c>
      <c r="O21" s="74">
        <v>10</v>
      </c>
      <c r="P21" s="107">
        <v>9</v>
      </c>
      <c r="Q21" s="74">
        <v>6</v>
      </c>
      <c r="R21" s="94">
        <v>7</v>
      </c>
      <c r="S21" s="112"/>
      <c r="T21" s="12">
        <v>8</v>
      </c>
      <c r="U21" s="90">
        <f>AVERAGE(E21:T21)</f>
        <v>7.8</v>
      </c>
      <c r="V21" s="35">
        <f t="shared" si="3"/>
        <v>8</v>
      </c>
    </row>
    <row r="22" spans="1:22" ht="12.75">
      <c r="A22" s="3">
        <f t="shared" si="2"/>
        <v>9.4375</v>
      </c>
      <c r="B22" s="36">
        <v>19</v>
      </c>
      <c r="C22" s="2" t="s">
        <v>125</v>
      </c>
      <c r="D22" s="183" t="s">
        <v>185</v>
      </c>
      <c r="E22" s="83">
        <v>9</v>
      </c>
      <c r="F22" s="103">
        <v>10</v>
      </c>
      <c r="G22" s="139">
        <v>10</v>
      </c>
      <c r="H22" s="83">
        <v>10</v>
      </c>
      <c r="I22" s="12">
        <v>8</v>
      </c>
      <c r="J22" s="82">
        <v>9</v>
      </c>
      <c r="K22" s="112">
        <v>9</v>
      </c>
      <c r="L22" s="103">
        <v>10</v>
      </c>
      <c r="M22" s="139">
        <v>10</v>
      </c>
      <c r="N22" s="83">
        <v>8</v>
      </c>
      <c r="O22" s="12">
        <v>10</v>
      </c>
      <c r="P22" s="139">
        <v>9</v>
      </c>
      <c r="Q22" s="12">
        <v>9</v>
      </c>
      <c r="R22" s="82">
        <v>10</v>
      </c>
      <c r="S22" s="112">
        <v>10</v>
      </c>
      <c r="T22" s="12">
        <v>10</v>
      </c>
      <c r="U22" s="90">
        <f>AVERAGE(E22:T22)</f>
        <v>9.4375</v>
      </c>
      <c r="V22" s="8">
        <v>10</v>
      </c>
    </row>
    <row r="23" spans="1:22" ht="12.75">
      <c r="A23" s="3">
        <f t="shared" si="2"/>
        <v>7.666666666666667</v>
      </c>
      <c r="B23" s="36">
        <v>20</v>
      </c>
      <c r="C23" s="2" t="s">
        <v>126</v>
      </c>
      <c r="D23" s="130">
        <v>11</v>
      </c>
      <c r="E23" s="83">
        <v>8</v>
      </c>
      <c r="F23" s="103">
        <v>10</v>
      </c>
      <c r="G23" s="139">
        <v>9</v>
      </c>
      <c r="H23" s="83">
        <v>9</v>
      </c>
      <c r="I23" s="12">
        <v>7</v>
      </c>
      <c r="J23" s="82">
        <v>8</v>
      </c>
      <c r="K23" s="112">
        <v>5</v>
      </c>
      <c r="L23" s="103">
        <v>7</v>
      </c>
      <c r="M23" s="139">
        <v>6</v>
      </c>
      <c r="N23" s="83">
        <v>8</v>
      </c>
      <c r="O23" s="12">
        <v>10</v>
      </c>
      <c r="P23" s="139">
        <v>9</v>
      </c>
      <c r="Q23" s="12">
        <v>5</v>
      </c>
      <c r="R23" s="82">
        <v>6</v>
      </c>
      <c r="S23" s="112"/>
      <c r="T23" s="12">
        <v>8</v>
      </c>
      <c r="U23" s="90">
        <f>AVERAGE(E23:T23)</f>
        <v>7.666666666666667</v>
      </c>
      <c r="V23" s="8">
        <f t="shared" si="3"/>
        <v>8</v>
      </c>
    </row>
    <row r="24" spans="1:22" ht="12.75">
      <c r="A24" s="3">
        <f t="shared" si="2"/>
        <v>7.733333333333333</v>
      </c>
      <c r="B24" s="36">
        <v>21</v>
      </c>
      <c r="C24" s="2" t="s">
        <v>127</v>
      </c>
      <c r="D24" s="130">
        <v>12</v>
      </c>
      <c r="E24" s="83">
        <v>6</v>
      </c>
      <c r="F24" s="103">
        <v>8</v>
      </c>
      <c r="G24" s="139">
        <v>7</v>
      </c>
      <c r="H24" s="83">
        <v>10</v>
      </c>
      <c r="I24" s="12">
        <v>8</v>
      </c>
      <c r="J24" s="94">
        <v>9</v>
      </c>
      <c r="K24" s="112">
        <v>6</v>
      </c>
      <c r="L24" s="103">
        <v>8</v>
      </c>
      <c r="M24" s="139">
        <v>7</v>
      </c>
      <c r="N24" s="83">
        <v>7</v>
      </c>
      <c r="O24" s="12">
        <v>9</v>
      </c>
      <c r="P24" s="139">
        <v>8</v>
      </c>
      <c r="Q24" s="12">
        <v>7</v>
      </c>
      <c r="R24" s="94">
        <v>8</v>
      </c>
      <c r="S24" s="113"/>
      <c r="T24" s="74">
        <v>8</v>
      </c>
      <c r="U24" s="90">
        <f>AVERAGE(E24:T24)</f>
        <v>7.733333333333333</v>
      </c>
      <c r="V24" s="8">
        <f t="shared" si="3"/>
        <v>8</v>
      </c>
    </row>
    <row r="25" spans="1:22" ht="12.75">
      <c r="A25" s="3">
        <f t="shared" si="2"/>
        <v>7.6</v>
      </c>
      <c r="B25" s="36">
        <v>22</v>
      </c>
      <c r="C25" s="2" t="s">
        <v>176</v>
      </c>
      <c r="D25" s="130">
        <v>4</v>
      </c>
      <c r="E25" s="83">
        <v>6</v>
      </c>
      <c r="F25" s="103">
        <v>8</v>
      </c>
      <c r="G25" s="139">
        <v>7</v>
      </c>
      <c r="H25" s="83">
        <v>10</v>
      </c>
      <c r="I25" s="12">
        <v>8</v>
      </c>
      <c r="J25" s="82">
        <v>9</v>
      </c>
      <c r="K25" s="112">
        <v>5</v>
      </c>
      <c r="L25" s="103">
        <v>7</v>
      </c>
      <c r="M25" s="139">
        <v>6</v>
      </c>
      <c r="N25" s="83">
        <v>9</v>
      </c>
      <c r="O25" s="12">
        <v>9</v>
      </c>
      <c r="P25" s="139">
        <v>7</v>
      </c>
      <c r="Q25" s="12">
        <v>7</v>
      </c>
      <c r="R25" s="82">
        <v>8</v>
      </c>
      <c r="S25" s="112"/>
      <c r="T25" s="12">
        <v>8</v>
      </c>
      <c r="U25" s="90">
        <f>AVERAGE(E25:T25)</f>
        <v>7.6</v>
      </c>
      <c r="V25" s="8">
        <f t="shared" si="3"/>
        <v>8</v>
      </c>
    </row>
    <row r="26" spans="1:22" ht="12.75">
      <c r="A26" s="3">
        <f t="shared" si="2"/>
        <v>8.466666666666667</v>
      </c>
      <c r="B26" s="36">
        <v>23</v>
      </c>
      <c r="C26" s="2" t="s">
        <v>128</v>
      </c>
      <c r="D26" s="130">
        <v>5</v>
      </c>
      <c r="E26" s="83">
        <v>7</v>
      </c>
      <c r="F26" s="103">
        <v>9</v>
      </c>
      <c r="G26" s="139">
        <v>8</v>
      </c>
      <c r="H26" s="83">
        <v>10</v>
      </c>
      <c r="I26" s="12">
        <v>8</v>
      </c>
      <c r="J26" s="82">
        <v>9</v>
      </c>
      <c r="K26" s="112">
        <v>9</v>
      </c>
      <c r="L26" s="103">
        <v>9</v>
      </c>
      <c r="M26" s="139">
        <v>7</v>
      </c>
      <c r="N26" s="83">
        <v>8</v>
      </c>
      <c r="O26" s="12">
        <v>10</v>
      </c>
      <c r="P26" s="139">
        <v>9</v>
      </c>
      <c r="Q26" s="12">
        <v>7</v>
      </c>
      <c r="R26" s="82">
        <v>8</v>
      </c>
      <c r="S26" s="112"/>
      <c r="T26" s="12">
        <v>9</v>
      </c>
      <c r="U26" s="90">
        <f>AVERAGE(E26:T26)</f>
        <v>8.466666666666667</v>
      </c>
      <c r="V26" s="8">
        <v>9</v>
      </c>
    </row>
    <row r="27" spans="1:22" ht="12.75">
      <c r="A27" s="3">
        <f t="shared" si="2"/>
        <v>8.066666666666666</v>
      </c>
      <c r="B27" s="36">
        <v>24</v>
      </c>
      <c r="C27" s="2" t="s">
        <v>129</v>
      </c>
      <c r="D27" s="130" t="s">
        <v>186</v>
      </c>
      <c r="E27" s="83">
        <v>7</v>
      </c>
      <c r="F27" s="103">
        <v>9</v>
      </c>
      <c r="G27" s="139">
        <v>8</v>
      </c>
      <c r="H27" s="83">
        <v>9</v>
      </c>
      <c r="I27" s="12">
        <v>7</v>
      </c>
      <c r="J27" s="82">
        <v>8</v>
      </c>
      <c r="K27" s="112">
        <v>6</v>
      </c>
      <c r="L27" s="103">
        <v>7</v>
      </c>
      <c r="M27" s="139">
        <v>7</v>
      </c>
      <c r="N27" s="83">
        <v>8</v>
      </c>
      <c r="O27" s="12">
        <v>10</v>
      </c>
      <c r="P27" s="139">
        <v>9</v>
      </c>
      <c r="Q27" s="12">
        <v>8</v>
      </c>
      <c r="R27" s="82">
        <v>9</v>
      </c>
      <c r="S27" s="112"/>
      <c r="T27" s="12">
        <v>9</v>
      </c>
      <c r="U27" s="90">
        <f>AVERAGE(E27:T27)</f>
        <v>8.066666666666666</v>
      </c>
      <c r="V27" s="8">
        <f t="shared" si="3"/>
        <v>8</v>
      </c>
    </row>
    <row r="28" spans="1:22" ht="12.75">
      <c r="A28" s="3">
        <f t="shared" si="2"/>
        <v>8.533333333333333</v>
      </c>
      <c r="B28" s="36">
        <v>25</v>
      </c>
      <c r="C28" s="2" t="s">
        <v>130</v>
      </c>
      <c r="D28" s="130">
        <v>6</v>
      </c>
      <c r="E28" s="83">
        <v>7</v>
      </c>
      <c r="F28" s="103">
        <v>9</v>
      </c>
      <c r="G28" s="139">
        <v>8</v>
      </c>
      <c r="H28" s="83">
        <v>10</v>
      </c>
      <c r="I28" s="12">
        <v>8</v>
      </c>
      <c r="J28" s="82">
        <v>9</v>
      </c>
      <c r="K28" s="112">
        <v>9</v>
      </c>
      <c r="L28" s="103">
        <v>7</v>
      </c>
      <c r="M28" s="139">
        <v>8</v>
      </c>
      <c r="N28" s="83">
        <v>8</v>
      </c>
      <c r="O28" s="12">
        <v>10</v>
      </c>
      <c r="P28" s="139">
        <v>9</v>
      </c>
      <c r="Q28" s="12">
        <v>8</v>
      </c>
      <c r="R28" s="82">
        <v>9</v>
      </c>
      <c r="S28" s="112"/>
      <c r="T28" s="12">
        <v>9</v>
      </c>
      <c r="U28" s="90">
        <f>AVERAGE(E28:T28)</f>
        <v>8.533333333333333</v>
      </c>
      <c r="V28" s="8">
        <f t="shared" si="3"/>
        <v>9</v>
      </c>
    </row>
    <row r="29" spans="1:22" ht="12.75">
      <c r="A29" s="3">
        <f t="shared" si="2"/>
        <v>8.4</v>
      </c>
      <c r="B29" s="36">
        <v>26</v>
      </c>
      <c r="C29" s="2" t="s">
        <v>131</v>
      </c>
      <c r="D29" s="130">
        <v>8</v>
      </c>
      <c r="E29" s="83">
        <v>8</v>
      </c>
      <c r="F29" s="103">
        <v>10</v>
      </c>
      <c r="G29" s="139">
        <v>9</v>
      </c>
      <c r="H29" s="83">
        <v>10</v>
      </c>
      <c r="I29" s="12">
        <v>8</v>
      </c>
      <c r="J29" s="82">
        <v>9</v>
      </c>
      <c r="K29" s="112">
        <v>7</v>
      </c>
      <c r="L29" s="103">
        <v>8</v>
      </c>
      <c r="M29" s="139">
        <v>7</v>
      </c>
      <c r="N29" s="83">
        <v>9</v>
      </c>
      <c r="O29" s="12">
        <v>9</v>
      </c>
      <c r="P29" s="139">
        <v>8</v>
      </c>
      <c r="Q29" s="12">
        <v>7</v>
      </c>
      <c r="R29" s="82">
        <v>8</v>
      </c>
      <c r="S29" s="112"/>
      <c r="T29" s="12">
        <v>9</v>
      </c>
      <c r="U29" s="90">
        <f>AVERAGE(E29:T29)</f>
        <v>8.4</v>
      </c>
      <c r="V29" s="8">
        <v>9</v>
      </c>
    </row>
    <row r="30" spans="1:22" ht="12.75">
      <c r="A30" s="3">
        <f t="shared" si="2"/>
        <v>8.466666666666667</v>
      </c>
      <c r="B30" s="36">
        <v>27</v>
      </c>
      <c r="C30" s="2" t="s">
        <v>132</v>
      </c>
      <c r="D30" s="130">
        <v>13</v>
      </c>
      <c r="E30" s="83">
        <v>6</v>
      </c>
      <c r="F30" s="103">
        <v>8</v>
      </c>
      <c r="G30" s="139">
        <v>7</v>
      </c>
      <c r="H30" s="83">
        <v>10</v>
      </c>
      <c r="I30" s="12">
        <v>8</v>
      </c>
      <c r="J30" s="82">
        <v>9</v>
      </c>
      <c r="K30" s="112">
        <v>9</v>
      </c>
      <c r="L30" s="103">
        <v>9</v>
      </c>
      <c r="M30" s="139">
        <v>8</v>
      </c>
      <c r="N30" s="83">
        <v>8</v>
      </c>
      <c r="O30" s="12">
        <v>10</v>
      </c>
      <c r="P30" s="139">
        <v>9</v>
      </c>
      <c r="Q30" s="12">
        <v>8</v>
      </c>
      <c r="R30" s="82">
        <v>9</v>
      </c>
      <c r="S30" s="112"/>
      <c r="T30" s="12">
        <v>9</v>
      </c>
      <c r="U30" s="90">
        <f>AVERAGE(E30:T30)</f>
        <v>8.466666666666667</v>
      </c>
      <c r="V30" s="8">
        <v>9</v>
      </c>
    </row>
    <row r="31" spans="1:22" ht="12.75">
      <c r="A31" s="3">
        <f t="shared" si="2"/>
        <v>7.466666666666667</v>
      </c>
      <c r="B31" s="36">
        <v>28</v>
      </c>
      <c r="C31" s="2" t="s">
        <v>133</v>
      </c>
      <c r="D31" s="130" t="s">
        <v>89</v>
      </c>
      <c r="E31" s="83">
        <v>6</v>
      </c>
      <c r="F31" s="103">
        <v>8</v>
      </c>
      <c r="G31" s="139">
        <v>7</v>
      </c>
      <c r="H31" s="83">
        <v>9</v>
      </c>
      <c r="I31" s="12">
        <v>7</v>
      </c>
      <c r="J31" s="82">
        <v>8</v>
      </c>
      <c r="K31" s="112">
        <v>8</v>
      </c>
      <c r="L31" s="103">
        <v>10</v>
      </c>
      <c r="M31" s="139">
        <v>9</v>
      </c>
      <c r="N31" s="83">
        <v>4</v>
      </c>
      <c r="O31" s="12">
        <v>6</v>
      </c>
      <c r="P31" s="139">
        <v>5</v>
      </c>
      <c r="Q31" s="12">
        <v>8</v>
      </c>
      <c r="R31" s="82">
        <v>9</v>
      </c>
      <c r="S31" s="112"/>
      <c r="T31" s="12">
        <v>8</v>
      </c>
      <c r="U31" s="90">
        <f>AVERAGE(E31:T31)</f>
        <v>7.466666666666667</v>
      </c>
      <c r="V31" s="8">
        <v>8</v>
      </c>
    </row>
    <row r="32" spans="2:22" s="5" customFormat="1" ht="12.75">
      <c r="B32" s="6"/>
      <c r="C32" s="353" t="s">
        <v>0</v>
      </c>
      <c r="D32" s="354"/>
      <c r="E32" s="86">
        <f>AVERAGE(E3:E16,E18:E31)</f>
        <v>7.142857142857143</v>
      </c>
      <c r="F32" s="86">
        <f>AVERAGE(F3:F16,F18:F31)</f>
        <v>9.035714285714286</v>
      </c>
      <c r="G32" s="106">
        <f>AVERAGE(G3:G16,G18:G31)</f>
        <v>8.142857142857142</v>
      </c>
      <c r="H32" s="114"/>
      <c r="I32" s="33"/>
      <c r="J32" s="115">
        <f>AVERAGE(J3:J16,J18:J31)</f>
        <v>8.75</v>
      </c>
      <c r="K32" s="215">
        <f>AVERAGE(K3:K16,K18:K31)</f>
        <v>8.428571428571429</v>
      </c>
      <c r="L32" s="86">
        <f>AVERAGE(L3:L16,L18:L31)</f>
        <v>8.214285714285714</v>
      </c>
      <c r="M32" s="106">
        <f>AVERAGE(M3:M16,M18:M31)</f>
        <v>8.214285714285714</v>
      </c>
      <c r="N32" s="114"/>
      <c r="O32" s="33"/>
      <c r="P32" s="290">
        <f>AVERAGE(P3:P16,P18:P31)</f>
        <v>8.642857142857142</v>
      </c>
      <c r="Q32" s="33"/>
      <c r="R32" s="115">
        <f>AVERAGE(R3:R16,R18:R31)</f>
        <v>8.785714285714286</v>
      </c>
      <c r="S32" s="97">
        <f>AVERAGE(S3:S16,S18:S31)</f>
        <v>10</v>
      </c>
      <c r="T32" s="33">
        <f>AVERAGE(T3:T16,T18:T31)</f>
        <v>8.75</v>
      </c>
      <c r="U32" s="76">
        <f>AVERAGE(U3:U16,U18:U31)</f>
        <v>8.451190476190476</v>
      </c>
      <c r="V32" s="11">
        <f>AVERAGE(V3:V16,V18:V31)</f>
        <v>8.821428571428571</v>
      </c>
    </row>
    <row r="33" spans="2:22" s="5" customFormat="1" ht="13.5" thickBot="1">
      <c r="B33" s="6"/>
      <c r="C33" s="7"/>
      <c r="D33" s="71"/>
      <c r="E33" s="355" t="s">
        <v>242</v>
      </c>
      <c r="F33" s="356"/>
      <c r="G33" s="356"/>
      <c r="H33" s="281"/>
      <c r="I33" s="284"/>
      <c r="J33" s="282" t="s">
        <v>62</v>
      </c>
      <c r="K33" s="356" t="s">
        <v>326</v>
      </c>
      <c r="L33" s="356"/>
      <c r="M33" s="356"/>
      <c r="N33" s="281"/>
      <c r="O33" s="284"/>
      <c r="P33" s="291" t="s">
        <v>99</v>
      </c>
      <c r="Q33" s="284"/>
      <c r="R33" s="282" t="s">
        <v>421</v>
      </c>
      <c r="S33" s="293"/>
      <c r="T33" s="287"/>
      <c r="U33" s="91"/>
      <c r="V33" s="9"/>
    </row>
    <row r="34" spans="2:22" ht="13.5" thickBot="1">
      <c r="B34" s="350" t="s">
        <v>36</v>
      </c>
      <c r="C34" s="350"/>
      <c r="D34" s="347"/>
      <c r="E34" s="344"/>
      <c r="F34" s="345"/>
      <c r="G34" s="345"/>
      <c r="H34" s="346"/>
      <c r="I34" s="346"/>
      <c r="J34" s="346"/>
      <c r="K34" s="345"/>
      <c r="L34" s="345"/>
      <c r="M34" s="345"/>
      <c r="N34" s="346"/>
      <c r="O34" s="346"/>
      <c r="P34" s="346"/>
      <c r="Q34" s="346"/>
      <c r="R34" s="346"/>
      <c r="S34" s="346"/>
      <c r="T34" s="346"/>
      <c r="U34" s="69">
        <f>V34/B31</f>
        <v>1</v>
      </c>
      <c r="V34" s="8">
        <f>COUNTIF(V3:V31,"&gt;3")</f>
        <v>28</v>
      </c>
    </row>
    <row r="35" spans="2:22" ht="12.75">
      <c r="B35" s="347" t="s">
        <v>47</v>
      </c>
      <c r="C35" s="348"/>
      <c r="D35" s="349"/>
      <c r="E35" s="285" t="s">
        <v>352</v>
      </c>
      <c r="F35" s="285" t="s">
        <v>352</v>
      </c>
      <c r="G35" s="285" t="s">
        <v>352</v>
      </c>
      <c r="H35" s="285" t="s">
        <v>352</v>
      </c>
      <c r="I35" s="285" t="s">
        <v>352</v>
      </c>
      <c r="J35" s="285" t="s">
        <v>352</v>
      </c>
      <c r="K35" s="285"/>
      <c r="L35" s="285"/>
      <c r="M35" s="285"/>
      <c r="N35" s="285" t="s">
        <v>352</v>
      </c>
      <c r="O35" s="285" t="s">
        <v>352</v>
      </c>
      <c r="P35" s="285" t="s">
        <v>352</v>
      </c>
      <c r="Q35" s="285" t="s">
        <v>352</v>
      </c>
      <c r="R35" s="285" t="s">
        <v>352</v>
      </c>
      <c r="S35" s="286" t="s">
        <v>352</v>
      </c>
      <c r="T35" s="286" t="s">
        <v>352</v>
      </c>
      <c r="U35" s="69">
        <f>V35/B31</f>
        <v>1</v>
      </c>
      <c r="V35" s="8">
        <f>COUNTIF(V3:V31,"&gt;6")</f>
        <v>28</v>
      </c>
    </row>
    <row r="37" ht="12.75">
      <c r="C37" t="s">
        <v>342</v>
      </c>
    </row>
    <row r="38" ht="12.75">
      <c r="C38" t="s">
        <v>417</v>
      </c>
    </row>
    <row r="39" ht="12.75">
      <c r="C39" t="s">
        <v>427</v>
      </c>
    </row>
  </sheetData>
  <sheetProtection/>
  <mergeCells count="7">
    <mergeCell ref="E34:T34"/>
    <mergeCell ref="B35:D35"/>
    <mergeCell ref="B34:D34"/>
    <mergeCell ref="C1:M1"/>
    <mergeCell ref="C32:D32"/>
    <mergeCell ref="E33:G33"/>
    <mergeCell ref="K33:M33"/>
  </mergeCells>
  <conditionalFormatting sqref="V18:V31 V3:V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U18:U31 U3:U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B1">
      <selection activeCell="Q3" sqref="Q3"/>
    </sheetView>
  </sheetViews>
  <sheetFormatPr defaultColWidth="9.00390625" defaultRowHeight="12.75"/>
  <cols>
    <col min="1" max="1" width="7.62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9" width="5.375" style="0" customWidth="1"/>
    <col min="10" max="10" width="3.875" style="0" customWidth="1"/>
    <col min="11" max="17" width="5.375" style="0" customWidth="1"/>
    <col min="18" max="18" width="9.125" style="3" customWidth="1"/>
    <col min="19" max="19" width="12.125" style="10" bestFit="1" customWidth="1"/>
  </cols>
  <sheetData>
    <row r="1" spans="4:40" ht="13.5" thickBot="1">
      <c r="D1" s="70" t="s">
        <v>428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57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59"/>
      <c r="AJ1" s="60"/>
      <c r="AM1" s="14"/>
      <c r="AN1" s="15"/>
    </row>
    <row r="2" spans="2:36" ht="16.5" customHeight="1" thickBot="1">
      <c r="B2" s="61" t="s">
        <v>75</v>
      </c>
      <c r="C2" s="63" t="s">
        <v>26</v>
      </c>
      <c r="D2" s="217" t="s">
        <v>76</v>
      </c>
      <c r="E2" s="77">
        <v>42993</v>
      </c>
      <c r="F2" s="78">
        <v>43042</v>
      </c>
      <c r="G2" s="78">
        <v>43047</v>
      </c>
      <c r="H2" s="77">
        <v>43056</v>
      </c>
      <c r="I2" s="116">
        <v>43059</v>
      </c>
      <c r="J2" s="148"/>
      <c r="K2" s="144">
        <v>43061</v>
      </c>
      <c r="L2" s="137">
        <v>43063</v>
      </c>
      <c r="M2" s="137">
        <v>43075</v>
      </c>
      <c r="N2" s="137">
        <v>43077</v>
      </c>
      <c r="O2" s="137">
        <v>43084</v>
      </c>
      <c r="P2" s="137">
        <v>43089</v>
      </c>
      <c r="Q2" s="148">
        <v>43091</v>
      </c>
      <c r="R2" s="64" t="s">
        <v>24</v>
      </c>
      <c r="S2" s="65" t="s">
        <v>21</v>
      </c>
      <c r="X2" s="1" t="s">
        <v>111</v>
      </c>
      <c r="AC2" s="31"/>
      <c r="AD2" s="31"/>
      <c r="AE2" s="31"/>
      <c r="AF2" s="31"/>
      <c r="AG2" s="31"/>
      <c r="AH2" s="31"/>
      <c r="AI2" s="31"/>
      <c r="AJ2" s="31"/>
    </row>
    <row r="3" spans="1:24" ht="12.75">
      <c r="A3" s="3">
        <f aca="true" t="shared" si="0" ref="A3:A16">R3</f>
        <v>6.777777777777778</v>
      </c>
      <c r="B3" s="2">
        <v>1</v>
      </c>
      <c r="C3" s="2" t="s">
        <v>311</v>
      </c>
      <c r="D3" s="183" t="s">
        <v>149</v>
      </c>
      <c r="E3" s="84"/>
      <c r="F3" s="80">
        <v>6</v>
      </c>
      <c r="G3" s="82">
        <v>6</v>
      </c>
      <c r="H3" s="225" t="s">
        <v>158</v>
      </c>
      <c r="I3" s="180">
        <v>7</v>
      </c>
      <c r="J3" s="308"/>
      <c r="K3" s="129">
        <v>7</v>
      </c>
      <c r="L3" s="178">
        <v>4</v>
      </c>
      <c r="M3" s="129">
        <v>6</v>
      </c>
      <c r="N3" s="129">
        <v>7</v>
      </c>
      <c r="O3" s="129">
        <v>9</v>
      </c>
      <c r="P3" s="180">
        <v>9</v>
      </c>
      <c r="Q3" s="126"/>
      <c r="R3" s="99">
        <f aca="true" t="shared" si="1" ref="R3:R16">AVERAGE(E3:Q3)</f>
        <v>6.777777777777778</v>
      </c>
      <c r="S3" s="8">
        <f aca="true" t="shared" si="2" ref="S3:S16">ROUND(R3,0)</f>
        <v>7</v>
      </c>
      <c r="T3" s="1" t="s">
        <v>30</v>
      </c>
      <c r="U3" s="1">
        <f>COUNTIF(S3:S16,"&gt;8")</f>
        <v>2</v>
      </c>
      <c r="V3" s="46">
        <f>U3/$B$16</f>
        <v>0.14285714285714285</v>
      </c>
      <c r="X3" s="79">
        <v>9</v>
      </c>
    </row>
    <row r="4" spans="1:24" ht="12.75">
      <c r="A4" s="3">
        <f t="shared" si="0"/>
        <v>6.9</v>
      </c>
      <c r="B4" s="2">
        <v>2</v>
      </c>
      <c r="C4" s="2" t="s">
        <v>312</v>
      </c>
      <c r="D4" s="130" t="s">
        <v>150</v>
      </c>
      <c r="E4" s="83"/>
      <c r="F4" s="94">
        <v>6</v>
      </c>
      <c r="G4" s="82">
        <v>6</v>
      </c>
      <c r="H4" s="134">
        <v>6</v>
      </c>
      <c r="I4" s="107">
        <v>8</v>
      </c>
      <c r="J4" s="81"/>
      <c r="K4" s="94">
        <v>6</v>
      </c>
      <c r="L4" s="122">
        <v>5</v>
      </c>
      <c r="M4" s="94">
        <v>7</v>
      </c>
      <c r="N4" s="94">
        <v>7</v>
      </c>
      <c r="O4" s="94">
        <v>9</v>
      </c>
      <c r="P4" s="107">
        <v>9</v>
      </c>
      <c r="Q4" s="81"/>
      <c r="R4" s="99">
        <f t="shared" si="1"/>
        <v>6.9</v>
      </c>
      <c r="S4" s="8">
        <f t="shared" si="2"/>
        <v>7</v>
      </c>
      <c r="T4" s="1" t="s">
        <v>31</v>
      </c>
      <c r="U4" s="47">
        <f>COUNTIF(S3:S16,7)+COUNTIF(S3:S16,8)</f>
        <v>10</v>
      </c>
      <c r="V4" s="46">
        <f>U4/$B$16</f>
        <v>0.7142857142857143</v>
      </c>
      <c r="X4" s="81">
        <v>9</v>
      </c>
    </row>
    <row r="5" spans="1:24" ht="12.75">
      <c r="A5" s="3">
        <f t="shared" si="0"/>
        <v>7</v>
      </c>
      <c r="B5" s="2">
        <v>3</v>
      </c>
      <c r="C5" s="2" t="s">
        <v>313</v>
      </c>
      <c r="D5" s="130" t="s">
        <v>90</v>
      </c>
      <c r="E5" s="83"/>
      <c r="F5" s="82">
        <v>6</v>
      </c>
      <c r="G5" s="82">
        <v>6</v>
      </c>
      <c r="H5" s="134">
        <v>9</v>
      </c>
      <c r="I5" s="107">
        <v>8</v>
      </c>
      <c r="J5" s="81"/>
      <c r="K5" s="94">
        <v>6</v>
      </c>
      <c r="L5" s="122">
        <v>4</v>
      </c>
      <c r="M5" s="122">
        <v>9</v>
      </c>
      <c r="N5" s="94">
        <v>6</v>
      </c>
      <c r="O5" s="94">
        <v>7</v>
      </c>
      <c r="P5" s="107">
        <v>9</v>
      </c>
      <c r="Q5" s="81"/>
      <c r="R5" s="99">
        <f t="shared" si="1"/>
        <v>7</v>
      </c>
      <c r="S5" s="8">
        <f t="shared" si="2"/>
        <v>7</v>
      </c>
      <c r="T5" s="1" t="s">
        <v>32</v>
      </c>
      <c r="U5" s="47">
        <f>COUNTIF(S3:S16,4)+COUNTIF(S3:S16,5)+COUNTIF(S3:S16,6)</f>
        <v>2</v>
      </c>
      <c r="V5" s="46">
        <f>U5/$B$16</f>
        <v>0.14285714285714285</v>
      </c>
      <c r="X5" s="81">
        <v>8</v>
      </c>
    </row>
    <row r="6" spans="1:24" ht="12.75">
      <c r="A6" s="3">
        <f t="shared" si="0"/>
        <v>8.3</v>
      </c>
      <c r="B6" s="2">
        <v>4</v>
      </c>
      <c r="C6" s="2" t="s">
        <v>314</v>
      </c>
      <c r="D6" s="130" t="s">
        <v>147</v>
      </c>
      <c r="E6" s="83"/>
      <c r="F6" s="82">
        <v>8</v>
      </c>
      <c r="G6" s="82">
        <v>9</v>
      </c>
      <c r="H6" s="134">
        <v>7</v>
      </c>
      <c r="I6" s="107">
        <v>9</v>
      </c>
      <c r="J6" s="81"/>
      <c r="K6" s="94">
        <v>8</v>
      </c>
      <c r="L6" s="122">
        <v>6</v>
      </c>
      <c r="M6" s="94">
        <v>9</v>
      </c>
      <c r="N6" s="94">
        <v>9</v>
      </c>
      <c r="O6" s="94">
        <v>9</v>
      </c>
      <c r="P6" s="107">
        <v>9</v>
      </c>
      <c r="Q6" s="81"/>
      <c r="R6" s="99">
        <f t="shared" si="1"/>
        <v>8.3</v>
      </c>
      <c r="S6" s="8">
        <v>9</v>
      </c>
      <c r="T6" s="1" t="s">
        <v>33</v>
      </c>
      <c r="U6" s="1">
        <f>COUNTIF(S3:S16,"&lt;4")</f>
        <v>0</v>
      </c>
      <c r="V6" s="46">
        <f>U6/$B$16</f>
        <v>0</v>
      </c>
      <c r="X6" s="81">
        <v>8</v>
      </c>
    </row>
    <row r="7" spans="1:24" ht="12.75">
      <c r="A7" s="3">
        <f t="shared" si="0"/>
        <v>7.4</v>
      </c>
      <c r="B7" s="2">
        <v>5</v>
      </c>
      <c r="C7" s="2" t="s">
        <v>315</v>
      </c>
      <c r="D7" s="130" t="s">
        <v>148</v>
      </c>
      <c r="E7" s="83"/>
      <c r="F7" s="94">
        <v>6</v>
      </c>
      <c r="G7" s="94">
        <v>5</v>
      </c>
      <c r="H7" s="134">
        <v>8</v>
      </c>
      <c r="I7" s="107">
        <v>7</v>
      </c>
      <c r="J7" s="81"/>
      <c r="K7" s="94">
        <v>7</v>
      </c>
      <c r="L7" s="122">
        <v>5</v>
      </c>
      <c r="M7" s="122">
        <v>9</v>
      </c>
      <c r="N7" s="94">
        <v>9</v>
      </c>
      <c r="O7" s="94">
        <v>9</v>
      </c>
      <c r="P7" s="107">
        <v>9</v>
      </c>
      <c r="Q7" s="81"/>
      <c r="R7" s="99">
        <f t="shared" si="1"/>
        <v>7.4</v>
      </c>
      <c r="S7" s="8">
        <v>8</v>
      </c>
      <c r="T7" s="48" t="s">
        <v>34</v>
      </c>
      <c r="U7" s="1">
        <f>B16-SUM(U3:U6)</f>
        <v>0</v>
      </c>
      <c r="V7" s="46">
        <f>U7/$B$16</f>
        <v>0</v>
      </c>
      <c r="X7" s="81"/>
    </row>
    <row r="8" spans="1:24" ht="12.75">
      <c r="A8" s="3">
        <f t="shared" si="0"/>
        <v>5.8</v>
      </c>
      <c r="B8" s="2">
        <v>6</v>
      </c>
      <c r="C8" s="2" t="s">
        <v>316</v>
      </c>
      <c r="D8" s="130" t="s">
        <v>88</v>
      </c>
      <c r="E8" s="83"/>
      <c r="F8" s="82">
        <v>5</v>
      </c>
      <c r="G8" s="82">
        <v>5</v>
      </c>
      <c r="H8" s="134" t="s">
        <v>158</v>
      </c>
      <c r="I8" s="107">
        <v>5</v>
      </c>
      <c r="J8" s="81">
        <v>1</v>
      </c>
      <c r="K8" s="94">
        <v>6</v>
      </c>
      <c r="L8" s="122">
        <v>5</v>
      </c>
      <c r="M8" s="94">
        <v>6</v>
      </c>
      <c r="N8" s="94">
        <v>9</v>
      </c>
      <c r="O8" s="94">
        <v>7</v>
      </c>
      <c r="P8" s="107">
        <v>9</v>
      </c>
      <c r="Q8" s="81"/>
      <c r="R8" s="99">
        <f t="shared" si="1"/>
        <v>5.8</v>
      </c>
      <c r="S8" s="8">
        <f t="shared" si="2"/>
        <v>6</v>
      </c>
      <c r="X8" s="81">
        <v>8</v>
      </c>
    </row>
    <row r="9" spans="1:24" ht="12.75">
      <c r="A9" s="3">
        <f t="shared" si="0"/>
        <v>7.6</v>
      </c>
      <c r="B9" s="2">
        <v>7</v>
      </c>
      <c r="C9" s="2" t="s">
        <v>317</v>
      </c>
      <c r="D9" s="130" t="s">
        <v>115</v>
      </c>
      <c r="E9" s="83"/>
      <c r="F9" s="82">
        <v>9</v>
      </c>
      <c r="G9" s="82">
        <v>6</v>
      </c>
      <c r="H9" s="134">
        <v>8</v>
      </c>
      <c r="I9" s="107">
        <v>7</v>
      </c>
      <c r="J9" s="81"/>
      <c r="K9" s="94">
        <v>7</v>
      </c>
      <c r="L9" s="122">
        <v>6</v>
      </c>
      <c r="M9" s="94">
        <v>7</v>
      </c>
      <c r="N9" s="94">
        <v>9</v>
      </c>
      <c r="O9" s="94">
        <v>8</v>
      </c>
      <c r="P9" s="107">
        <v>9</v>
      </c>
      <c r="Q9" s="81"/>
      <c r="R9" s="99">
        <f t="shared" si="1"/>
        <v>7.6</v>
      </c>
      <c r="S9" s="8">
        <f t="shared" si="2"/>
        <v>8</v>
      </c>
      <c r="X9" s="81"/>
    </row>
    <row r="10" spans="1:24" ht="12.75">
      <c r="A10" s="3">
        <f t="shared" si="0"/>
        <v>8.1</v>
      </c>
      <c r="B10" s="2">
        <v>8</v>
      </c>
      <c r="C10" s="2" t="s">
        <v>318</v>
      </c>
      <c r="D10" s="130" t="s">
        <v>89</v>
      </c>
      <c r="E10" s="83"/>
      <c r="F10" s="82">
        <v>8</v>
      </c>
      <c r="G10" s="82">
        <v>9</v>
      </c>
      <c r="H10" s="134">
        <v>9</v>
      </c>
      <c r="I10" s="107">
        <v>8</v>
      </c>
      <c r="J10" s="81"/>
      <c r="K10" s="94">
        <v>7</v>
      </c>
      <c r="L10" s="122">
        <v>4</v>
      </c>
      <c r="M10" s="94">
        <v>9</v>
      </c>
      <c r="N10" s="94">
        <v>9</v>
      </c>
      <c r="O10" s="94">
        <v>9</v>
      </c>
      <c r="P10" s="107">
        <v>9</v>
      </c>
      <c r="Q10" s="81"/>
      <c r="R10" s="99">
        <f t="shared" si="1"/>
        <v>8.1</v>
      </c>
      <c r="S10" s="8">
        <f t="shared" si="2"/>
        <v>8</v>
      </c>
      <c r="X10" s="81">
        <v>8</v>
      </c>
    </row>
    <row r="11" spans="1:24" ht="12.75">
      <c r="A11" s="3">
        <f t="shared" si="0"/>
        <v>8</v>
      </c>
      <c r="B11" s="2">
        <v>9</v>
      </c>
      <c r="C11" s="2" t="s">
        <v>319</v>
      </c>
      <c r="D11" s="130" t="s">
        <v>146</v>
      </c>
      <c r="E11" s="83"/>
      <c r="F11" s="82">
        <v>8</v>
      </c>
      <c r="G11" s="82">
        <v>9</v>
      </c>
      <c r="H11" s="134">
        <v>8</v>
      </c>
      <c r="I11" s="107">
        <v>8</v>
      </c>
      <c r="J11" s="81"/>
      <c r="K11" s="94">
        <v>7</v>
      </c>
      <c r="L11" s="122">
        <v>7</v>
      </c>
      <c r="M11" s="94">
        <v>9</v>
      </c>
      <c r="N11" s="94">
        <v>7</v>
      </c>
      <c r="O11" s="94">
        <v>8</v>
      </c>
      <c r="P11" s="107">
        <v>9</v>
      </c>
      <c r="Q11" s="81"/>
      <c r="R11" s="99">
        <f t="shared" si="1"/>
        <v>8</v>
      </c>
      <c r="S11" s="8">
        <f t="shared" si="2"/>
        <v>8</v>
      </c>
      <c r="X11" s="81"/>
    </row>
    <row r="12" spans="1:24" ht="12.75">
      <c r="A12" s="3">
        <f t="shared" si="0"/>
        <v>6.8</v>
      </c>
      <c r="B12" s="2">
        <v>10</v>
      </c>
      <c r="C12" s="36" t="s">
        <v>320</v>
      </c>
      <c r="D12" s="130" t="s">
        <v>185</v>
      </c>
      <c r="E12" s="83" t="s">
        <v>158</v>
      </c>
      <c r="F12" s="82">
        <v>7</v>
      </c>
      <c r="G12" s="80">
        <v>5</v>
      </c>
      <c r="H12" s="133">
        <v>8</v>
      </c>
      <c r="I12" s="105">
        <v>6</v>
      </c>
      <c r="J12" s="81"/>
      <c r="K12" s="94">
        <v>6</v>
      </c>
      <c r="L12" s="122">
        <v>5</v>
      </c>
      <c r="M12" s="94">
        <v>7</v>
      </c>
      <c r="N12" s="94">
        <v>6</v>
      </c>
      <c r="O12" s="94">
        <v>9</v>
      </c>
      <c r="P12" s="107">
        <v>9</v>
      </c>
      <c r="Q12" s="81"/>
      <c r="R12" s="99">
        <f t="shared" si="1"/>
        <v>6.8</v>
      </c>
      <c r="S12" s="8">
        <f t="shared" si="2"/>
        <v>7</v>
      </c>
      <c r="X12" s="81" t="s">
        <v>158</v>
      </c>
    </row>
    <row r="13" spans="1:24" ht="12.75">
      <c r="A13" s="3">
        <f t="shared" si="0"/>
        <v>6.363636363636363</v>
      </c>
      <c r="B13" s="2">
        <v>11</v>
      </c>
      <c r="C13" s="36" t="s">
        <v>321</v>
      </c>
      <c r="D13" s="130" t="s">
        <v>186</v>
      </c>
      <c r="E13" s="83">
        <v>1</v>
      </c>
      <c r="F13" s="94">
        <v>6</v>
      </c>
      <c r="G13" s="80">
        <v>5</v>
      </c>
      <c r="H13" s="133">
        <v>8</v>
      </c>
      <c r="I13" s="105">
        <v>6</v>
      </c>
      <c r="J13" s="81"/>
      <c r="K13" s="94">
        <v>6</v>
      </c>
      <c r="L13" s="122">
        <v>7</v>
      </c>
      <c r="M13" s="94">
        <v>9</v>
      </c>
      <c r="N13" s="94">
        <v>9</v>
      </c>
      <c r="O13" s="94">
        <v>5</v>
      </c>
      <c r="P13" s="107">
        <v>8</v>
      </c>
      <c r="Q13" s="81"/>
      <c r="R13" s="99">
        <f t="shared" si="1"/>
        <v>6.363636363636363</v>
      </c>
      <c r="S13" s="8">
        <f t="shared" si="2"/>
        <v>6</v>
      </c>
      <c r="X13" s="81">
        <v>2</v>
      </c>
    </row>
    <row r="14" spans="1:24" ht="12.75">
      <c r="A14" s="3">
        <f t="shared" si="0"/>
        <v>8.2</v>
      </c>
      <c r="B14" s="2">
        <v>12</v>
      </c>
      <c r="C14" s="36" t="s">
        <v>322</v>
      </c>
      <c r="D14" s="130" t="s">
        <v>203</v>
      </c>
      <c r="E14" s="83"/>
      <c r="F14" s="82">
        <v>8</v>
      </c>
      <c r="G14" s="93">
        <v>8</v>
      </c>
      <c r="H14" s="133">
        <v>9</v>
      </c>
      <c r="I14" s="105">
        <v>8</v>
      </c>
      <c r="J14" s="81"/>
      <c r="K14" s="94">
        <v>8</v>
      </c>
      <c r="L14" s="122">
        <v>6</v>
      </c>
      <c r="M14" s="94">
        <v>9</v>
      </c>
      <c r="N14" s="94">
        <v>8</v>
      </c>
      <c r="O14" s="94">
        <v>9</v>
      </c>
      <c r="P14" s="107">
        <v>9</v>
      </c>
      <c r="Q14" s="81"/>
      <c r="R14" s="99">
        <f t="shared" si="1"/>
        <v>8.2</v>
      </c>
      <c r="S14" s="8">
        <v>9</v>
      </c>
      <c r="V14" s="210"/>
      <c r="X14" s="81"/>
    </row>
    <row r="15" spans="1:24" ht="12.75">
      <c r="A15" s="3">
        <f t="shared" si="0"/>
        <v>7.6</v>
      </c>
      <c r="B15" s="2">
        <v>13</v>
      </c>
      <c r="C15" s="36" t="s">
        <v>323</v>
      </c>
      <c r="D15" s="130" t="s">
        <v>115</v>
      </c>
      <c r="E15" s="83"/>
      <c r="F15" s="82">
        <v>9</v>
      </c>
      <c r="G15" s="80">
        <v>6</v>
      </c>
      <c r="H15" s="133">
        <v>8</v>
      </c>
      <c r="I15" s="105">
        <v>7</v>
      </c>
      <c r="J15" s="81"/>
      <c r="K15" s="94">
        <v>7</v>
      </c>
      <c r="L15" s="122">
        <v>6</v>
      </c>
      <c r="M15" s="94">
        <v>7</v>
      </c>
      <c r="N15" s="94">
        <v>9</v>
      </c>
      <c r="O15" s="94">
        <v>8</v>
      </c>
      <c r="P15" s="107">
        <v>9</v>
      </c>
      <c r="Q15" s="81"/>
      <c r="R15" s="99">
        <f t="shared" si="1"/>
        <v>7.6</v>
      </c>
      <c r="S15" s="8">
        <f t="shared" si="2"/>
        <v>8</v>
      </c>
      <c r="V15" s="210"/>
      <c r="X15" s="81"/>
    </row>
    <row r="16" spans="1:24" ht="12.75">
      <c r="A16" s="3">
        <f t="shared" si="0"/>
        <v>6.9</v>
      </c>
      <c r="B16" s="2">
        <v>14</v>
      </c>
      <c r="C16" s="36" t="s">
        <v>324</v>
      </c>
      <c r="D16" s="130" t="s">
        <v>90</v>
      </c>
      <c r="E16" s="83"/>
      <c r="F16" s="82">
        <v>6</v>
      </c>
      <c r="G16" s="80">
        <v>6</v>
      </c>
      <c r="H16" s="133">
        <v>8</v>
      </c>
      <c r="I16" s="105">
        <v>8</v>
      </c>
      <c r="J16" s="81"/>
      <c r="K16" s="94">
        <v>6</v>
      </c>
      <c r="L16" s="122">
        <v>4</v>
      </c>
      <c r="M16" s="94">
        <v>9</v>
      </c>
      <c r="N16" s="94">
        <v>6</v>
      </c>
      <c r="O16" s="94">
        <v>7</v>
      </c>
      <c r="P16" s="107">
        <v>9</v>
      </c>
      <c r="Q16" s="81"/>
      <c r="R16" s="99">
        <f t="shared" si="1"/>
        <v>6.9</v>
      </c>
      <c r="S16" s="8">
        <f t="shared" si="2"/>
        <v>7</v>
      </c>
      <c r="V16" s="210"/>
      <c r="X16" s="81">
        <v>8</v>
      </c>
    </row>
    <row r="17" spans="2:22" s="5" customFormat="1" ht="13.5" thickBot="1">
      <c r="B17" s="2"/>
      <c r="C17" s="353" t="s">
        <v>0</v>
      </c>
      <c r="D17" s="354"/>
      <c r="E17" s="85"/>
      <c r="F17" s="86">
        <f>AVERAGE(F3:F16)</f>
        <v>7</v>
      </c>
      <c r="G17" s="86">
        <f>AVERAGE(G3:G16)</f>
        <v>6.5</v>
      </c>
      <c r="H17" s="108"/>
      <c r="I17" s="173">
        <f aca="true" t="shared" si="3" ref="I17:P17">AVERAGE(I3:I16)</f>
        <v>7.285714285714286</v>
      </c>
      <c r="J17" s="170"/>
      <c r="K17" s="171">
        <f t="shared" si="3"/>
        <v>6.714285714285714</v>
      </c>
      <c r="L17" s="118">
        <f t="shared" si="3"/>
        <v>5.285714285714286</v>
      </c>
      <c r="M17" s="106">
        <f t="shared" si="3"/>
        <v>8</v>
      </c>
      <c r="N17" s="106">
        <f t="shared" si="3"/>
        <v>7.857142857142857</v>
      </c>
      <c r="O17" s="106">
        <f t="shared" si="3"/>
        <v>8.071428571428571</v>
      </c>
      <c r="P17" s="106">
        <f t="shared" si="3"/>
        <v>8.928571428571429</v>
      </c>
      <c r="Q17" s="170"/>
      <c r="R17" s="97">
        <f>AVERAGE(R3:R16)</f>
        <v>7.2672438672438675</v>
      </c>
      <c r="S17" s="33">
        <f>AVERAGE(S3:S16)</f>
        <v>7.5</v>
      </c>
      <c r="V17" s="210"/>
    </row>
    <row r="18" spans="2:22" s="5" customFormat="1" ht="13.5" thickBot="1">
      <c r="B18" s="2"/>
      <c r="C18" s="6"/>
      <c r="D18" s="71"/>
      <c r="E18" s="373" t="s">
        <v>103</v>
      </c>
      <c r="F18" s="336"/>
      <c r="G18" s="150" t="s">
        <v>104</v>
      </c>
      <c r="H18" s="344" t="s">
        <v>426</v>
      </c>
      <c r="I18" s="364"/>
      <c r="J18" s="185"/>
      <c r="K18" s="307" t="s">
        <v>106</v>
      </c>
      <c r="L18" s="172" t="s">
        <v>107</v>
      </c>
      <c r="M18" s="146" t="s">
        <v>108</v>
      </c>
      <c r="N18" s="146" t="s">
        <v>109</v>
      </c>
      <c r="O18" s="150" t="s">
        <v>110</v>
      </c>
      <c r="P18" s="146" t="s">
        <v>117</v>
      </c>
      <c r="Q18" s="146" t="s">
        <v>111</v>
      </c>
      <c r="R18" s="91"/>
      <c r="S18" s="9"/>
      <c r="V18" s="210"/>
    </row>
    <row r="19" spans="2:22" ht="13.5" thickBot="1">
      <c r="B19" s="2"/>
      <c r="C19" s="4" t="s">
        <v>36</v>
      </c>
      <c r="D19" s="72"/>
      <c r="E19" s="344" t="s">
        <v>151</v>
      </c>
      <c r="F19" s="345"/>
      <c r="G19" s="345"/>
      <c r="H19" s="345"/>
      <c r="I19" s="345"/>
      <c r="J19" s="345"/>
      <c r="K19" s="345"/>
      <c r="L19" s="345"/>
      <c r="M19" s="364"/>
      <c r="N19" s="345" t="s">
        <v>182</v>
      </c>
      <c r="O19" s="345"/>
      <c r="P19" s="364"/>
      <c r="Q19" s="314" t="s">
        <v>152</v>
      </c>
      <c r="R19" s="69">
        <f>S19/$B$16</f>
        <v>1</v>
      </c>
      <c r="S19" s="8">
        <f>COUNTIF(S3:S16,"&gt;3")</f>
        <v>14</v>
      </c>
      <c r="V19" s="210"/>
    </row>
    <row r="20" spans="2:22" ht="12.75">
      <c r="B20" s="2"/>
      <c r="C20" s="4" t="s">
        <v>37</v>
      </c>
      <c r="D20" s="4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>
        <f>S20/$B$16</f>
        <v>0.8571428571428571</v>
      </c>
      <c r="S20" s="8">
        <f>COUNTIF(S3:S16,"&gt;6")</f>
        <v>12</v>
      </c>
      <c r="V20" s="210"/>
    </row>
    <row r="21" ht="12.75">
      <c r="V21" s="210"/>
    </row>
    <row r="22" spans="3:22" ht="12.75">
      <c r="C22" t="s">
        <v>424</v>
      </c>
      <c r="V22" s="210"/>
    </row>
    <row r="23" ht="12.75">
      <c r="V23" s="210"/>
    </row>
    <row r="24" ht="12.75">
      <c r="V24" s="294"/>
    </row>
    <row r="25" ht="12.75">
      <c r="V25" s="210"/>
    </row>
    <row r="26" ht="12.75">
      <c r="V26" s="210"/>
    </row>
    <row r="27" ht="12.75">
      <c r="V27" s="210"/>
    </row>
    <row r="28" ht="12.75">
      <c r="V28" s="210"/>
    </row>
    <row r="29" ht="12.75">
      <c r="V29" s="210"/>
    </row>
  </sheetData>
  <sheetProtection/>
  <mergeCells count="5">
    <mergeCell ref="N19:P19"/>
    <mergeCell ref="C17:D17"/>
    <mergeCell ref="E18:F18"/>
    <mergeCell ref="H18:I18"/>
    <mergeCell ref="E19:M19"/>
  </mergeCells>
  <conditionalFormatting sqref="S3:S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3:R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B1">
      <selection activeCell="S3" sqref="S3"/>
    </sheetView>
  </sheetViews>
  <sheetFormatPr defaultColWidth="9.00390625" defaultRowHeight="12.75"/>
  <cols>
    <col min="1" max="1" width="7.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7" width="5.375" style="0" customWidth="1"/>
    <col min="18" max="18" width="9.875" style="3" customWidth="1"/>
    <col min="19" max="19" width="12.125" style="10" bestFit="1" customWidth="1"/>
  </cols>
  <sheetData>
    <row r="1" spans="4:40" ht="13.5" thickBot="1">
      <c r="D1" s="70" t="s">
        <v>229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57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59"/>
      <c r="AJ1" s="60"/>
      <c r="AM1" s="14"/>
      <c r="AN1" s="15"/>
    </row>
    <row r="2" spans="2:36" ht="16.5" customHeight="1" thickBot="1">
      <c r="B2" s="61" t="s">
        <v>75</v>
      </c>
      <c r="C2" s="63" t="s">
        <v>26</v>
      </c>
      <c r="D2" s="100" t="s">
        <v>76</v>
      </c>
      <c r="E2" s="77">
        <v>42991</v>
      </c>
      <c r="F2" s="78">
        <v>43012</v>
      </c>
      <c r="G2" s="78">
        <v>43014</v>
      </c>
      <c r="H2" s="77">
        <v>43026</v>
      </c>
      <c r="I2" s="116">
        <v>43027</v>
      </c>
      <c r="J2" s="137">
        <v>43028</v>
      </c>
      <c r="K2" s="137">
        <v>43033</v>
      </c>
      <c r="L2" s="137">
        <v>43040</v>
      </c>
      <c r="M2" s="137">
        <v>43070</v>
      </c>
      <c r="N2" s="137">
        <v>43075</v>
      </c>
      <c r="O2" s="137">
        <v>43084</v>
      </c>
      <c r="P2" s="148">
        <v>43096</v>
      </c>
      <c r="Q2" s="148">
        <v>43103</v>
      </c>
      <c r="R2" s="227" t="s">
        <v>24</v>
      </c>
      <c r="S2" s="226" t="s">
        <v>21</v>
      </c>
      <c r="AC2" s="31"/>
      <c r="AD2" s="31"/>
      <c r="AE2" s="31"/>
      <c r="AF2" s="31"/>
      <c r="AG2" s="31"/>
      <c r="AH2" s="31"/>
      <c r="AI2" s="31"/>
      <c r="AJ2" s="31"/>
    </row>
    <row r="3" spans="1:22" ht="12.75">
      <c r="A3" s="3">
        <f aca="true" t="shared" si="0" ref="A3:A14">R3</f>
        <v>7.5</v>
      </c>
      <c r="B3" s="2">
        <v>1</v>
      </c>
      <c r="C3" s="2" t="s">
        <v>230</v>
      </c>
      <c r="D3" s="183" t="s">
        <v>185</v>
      </c>
      <c r="E3" s="84"/>
      <c r="F3" s="80">
        <v>7</v>
      </c>
      <c r="G3" s="82">
        <v>5</v>
      </c>
      <c r="H3" s="128"/>
      <c r="I3" s="129">
        <v>7</v>
      </c>
      <c r="J3" s="166">
        <v>7</v>
      </c>
      <c r="K3" s="178">
        <v>8</v>
      </c>
      <c r="L3" s="129">
        <v>8</v>
      </c>
      <c r="M3" s="129">
        <v>7</v>
      </c>
      <c r="N3" s="129">
        <v>8</v>
      </c>
      <c r="O3" s="180">
        <v>9</v>
      </c>
      <c r="P3" s="126"/>
      <c r="Q3" s="129">
        <v>9</v>
      </c>
      <c r="R3" s="99">
        <f aca="true" t="shared" si="1" ref="R3:R15">AVERAGE(E3:Q3)</f>
        <v>7.5</v>
      </c>
      <c r="S3" s="8">
        <f aca="true" t="shared" si="2" ref="S3:S15">ROUND(R3,0)</f>
        <v>8</v>
      </c>
      <c r="T3" s="1" t="s">
        <v>30</v>
      </c>
      <c r="U3" s="1">
        <f>COUNTIF(S3:S15,"&gt;8")</f>
        <v>1</v>
      </c>
      <c r="V3" s="46">
        <f>U3/$B$15</f>
        <v>0.07692307692307693</v>
      </c>
    </row>
    <row r="4" spans="1:22" ht="12.75">
      <c r="A4" s="3">
        <f t="shared" si="0"/>
        <v>6.9</v>
      </c>
      <c r="B4" s="2">
        <v>2</v>
      </c>
      <c r="C4" s="2" t="s">
        <v>231</v>
      </c>
      <c r="D4" s="130" t="s">
        <v>89</v>
      </c>
      <c r="E4" s="83"/>
      <c r="F4" s="94">
        <v>7</v>
      </c>
      <c r="G4" s="82">
        <v>5</v>
      </c>
      <c r="H4" s="83"/>
      <c r="I4" s="94">
        <v>5</v>
      </c>
      <c r="J4" s="96">
        <v>6</v>
      </c>
      <c r="K4" s="122">
        <v>5</v>
      </c>
      <c r="L4" s="94">
        <v>7</v>
      </c>
      <c r="M4" s="94">
        <v>8</v>
      </c>
      <c r="N4" s="94">
        <v>9</v>
      </c>
      <c r="O4" s="107">
        <v>9</v>
      </c>
      <c r="P4" s="81"/>
      <c r="Q4" s="94">
        <v>8</v>
      </c>
      <c r="R4" s="99">
        <f t="shared" si="1"/>
        <v>6.9</v>
      </c>
      <c r="S4" s="8">
        <f t="shared" si="2"/>
        <v>7</v>
      </c>
      <c r="T4" s="1" t="s">
        <v>31</v>
      </c>
      <c r="U4" s="47">
        <f>COUNTIF(S3:S15,7)+COUNTIF(S3:S15,8)</f>
        <v>12</v>
      </c>
      <c r="V4" s="46">
        <f>U4/$B$15</f>
        <v>0.9230769230769231</v>
      </c>
    </row>
    <row r="5" spans="1:22" ht="12.75">
      <c r="A5" s="3">
        <f t="shared" si="0"/>
        <v>8.5</v>
      </c>
      <c r="B5" s="2">
        <v>3</v>
      </c>
      <c r="C5" s="2" t="s">
        <v>232</v>
      </c>
      <c r="D5" s="130" t="s">
        <v>115</v>
      </c>
      <c r="E5" s="83"/>
      <c r="F5" s="82">
        <v>7</v>
      </c>
      <c r="G5" s="82">
        <v>9</v>
      </c>
      <c r="H5" s="83" t="s">
        <v>158</v>
      </c>
      <c r="I5" s="94">
        <v>8</v>
      </c>
      <c r="J5" s="96">
        <v>8</v>
      </c>
      <c r="K5" s="122">
        <v>7</v>
      </c>
      <c r="L5" s="94">
        <v>9</v>
      </c>
      <c r="M5" s="94">
        <v>9</v>
      </c>
      <c r="N5" s="94">
        <v>9</v>
      </c>
      <c r="O5" s="107">
        <v>9</v>
      </c>
      <c r="P5" s="81"/>
      <c r="Q5" s="94">
        <v>10</v>
      </c>
      <c r="R5" s="99">
        <f t="shared" si="1"/>
        <v>8.5</v>
      </c>
      <c r="S5" s="8">
        <f t="shared" si="2"/>
        <v>9</v>
      </c>
      <c r="T5" s="1" t="s">
        <v>32</v>
      </c>
      <c r="U5" s="47">
        <f>COUNTIF(S3:S15,4)+COUNTIF(S3:S15,5)+COUNTIF(S3:S15,6)</f>
        <v>0</v>
      </c>
      <c r="V5" s="46">
        <f>U5/$B$15</f>
        <v>0</v>
      </c>
    </row>
    <row r="6" spans="1:22" ht="12.75">
      <c r="A6" s="3">
        <f t="shared" si="0"/>
        <v>7.2</v>
      </c>
      <c r="B6" s="2">
        <v>4</v>
      </c>
      <c r="C6" s="2" t="s">
        <v>157</v>
      </c>
      <c r="D6" s="130" t="s">
        <v>147</v>
      </c>
      <c r="E6" s="83"/>
      <c r="F6" s="82">
        <v>6</v>
      </c>
      <c r="G6" s="82">
        <v>5</v>
      </c>
      <c r="H6" s="83"/>
      <c r="I6" s="94">
        <v>7</v>
      </c>
      <c r="J6" s="96">
        <v>6</v>
      </c>
      <c r="K6" s="122">
        <v>7</v>
      </c>
      <c r="L6" s="94">
        <v>6</v>
      </c>
      <c r="M6" s="94">
        <v>9</v>
      </c>
      <c r="N6" s="94">
        <v>9</v>
      </c>
      <c r="O6" s="107">
        <v>9</v>
      </c>
      <c r="P6" s="81"/>
      <c r="Q6" s="94">
        <v>8</v>
      </c>
      <c r="R6" s="99">
        <f t="shared" si="1"/>
        <v>7.2</v>
      </c>
      <c r="S6" s="8">
        <v>8</v>
      </c>
      <c r="T6" s="1" t="s">
        <v>33</v>
      </c>
      <c r="U6" s="1">
        <f>COUNTIF(S3:S15,"&lt;4")</f>
        <v>0</v>
      </c>
      <c r="V6" s="46">
        <f>U6/$B$15</f>
        <v>0</v>
      </c>
    </row>
    <row r="7" spans="1:22" ht="12.75">
      <c r="A7" s="3">
        <f t="shared" si="0"/>
        <v>7.1</v>
      </c>
      <c r="B7" s="2">
        <v>5</v>
      </c>
      <c r="C7" s="2" t="s">
        <v>233</v>
      </c>
      <c r="D7" s="130" t="s">
        <v>203</v>
      </c>
      <c r="E7" s="83"/>
      <c r="F7" s="94">
        <v>6</v>
      </c>
      <c r="G7" s="82">
        <v>5</v>
      </c>
      <c r="H7" s="83"/>
      <c r="I7" s="94">
        <v>7</v>
      </c>
      <c r="J7" s="96">
        <v>6</v>
      </c>
      <c r="K7" s="122">
        <v>5</v>
      </c>
      <c r="L7" s="94">
        <v>7</v>
      </c>
      <c r="M7" s="94">
        <v>9</v>
      </c>
      <c r="N7" s="94">
        <v>9</v>
      </c>
      <c r="O7" s="107">
        <v>9</v>
      </c>
      <c r="P7" s="81"/>
      <c r="Q7" s="94">
        <v>8</v>
      </c>
      <c r="R7" s="99">
        <f t="shared" si="1"/>
        <v>7.1</v>
      </c>
      <c r="S7" s="8">
        <f t="shared" si="2"/>
        <v>7</v>
      </c>
      <c r="T7" s="48" t="s">
        <v>34</v>
      </c>
      <c r="U7" s="1">
        <f>B15-SUM(U3:U6)</f>
        <v>0</v>
      </c>
      <c r="V7" s="46">
        <f>U7/$B$15</f>
        <v>0</v>
      </c>
    </row>
    <row r="8" spans="1:22" ht="12.75">
      <c r="A8" s="3">
        <f t="shared" si="0"/>
        <v>6.9</v>
      </c>
      <c r="B8" s="2">
        <v>6</v>
      </c>
      <c r="C8" s="2" t="s">
        <v>234</v>
      </c>
      <c r="D8" s="130" t="s">
        <v>149</v>
      </c>
      <c r="E8" s="83"/>
      <c r="F8" s="94">
        <v>6</v>
      </c>
      <c r="G8" s="82">
        <v>5</v>
      </c>
      <c r="H8" s="83"/>
      <c r="I8" s="94">
        <v>7</v>
      </c>
      <c r="J8" s="96">
        <v>6</v>
      </c>
      <c r="K8" s="122">
        <v>4</v>
      </c>
      <c r="L8" s="94">
        <v>6</v>
      </c>
      <c r="M8" s="94">
        <v>9</v>
      </c>
      <c r="N8" s="94">
        <v>9</v>
      </c>
      <c r="O8" s="107">
        <v>9</v>
      </c>
      <c r="P8" s="81"/>
      <c r="Q8" s="94">
        <v>8</v>
      </c>
      <c r="R8" s="99">
        <f t="shared" si="1"/>
        <v>6.9</v>
      </c>
      <c r="S8" s="8">
        <f t="shared" si="2"/>
        <v>7</v>
      </c>
      <c r="T8" s="229"/>
      <c r="U8" s="31"/>
      <c r="V8" s="230"/>
    </row>
    <row r="9" spans="1:22" ht="12.75">
      <c r="A9" s="3">
        <f t="shared" si="0"/>
        <v>7.5</v>
      </c>
      <c r="B9" s="2">
        <v>7</v>
      </c>
      <c r="C9" s="2" t="s">
        <v>235</v>
      </c>
      <c r="D9" s="130" t="s">
        <v>88</v>
      </c>
      <c r="E9" s="83"/>
      <c r="F9" s="94">
        <v>6</v>
      </c>
      <c r="G9" s="82">
        <v>4</v>
      </c>
      <c r="H9" s="83"/>
      <c r="I9" s="94">
        <v>7</v>
      </c>
      <c r="J9" s="96">
        <v>6</v>
      </c>
      <c r="K9" s="122">
        <v>6</v>
      </c>
      <c r="L9" s="94">
        <v>9</v>
      </c>
      <c r="M9" s="94">
        <v>9</v>
      </c>
      <c r="N9" s="94">
        <v>9</v>
      </c>
      <c r="O9" s="107">
        <v>9</v>
      </c>
      <c r="P9" s="81"/>
      <c r="Q9" s="94">
        <v>10</v>
      </c>
      <c r="R9" s="99">
        <f t="shared" si="1"/>
        <v>7.5</v>
      </c>
      <c r="S9" s="8">
        <f t="shared" si="2"/>
        <v>8</v>
      </c>
      <c r="T9" s="229"/>
      <c r="U9" s="31"/>
      <c r="V9" s="230"/>
    </row>
    <row r="10" spans="1:22" ht="12.75">
      <c r="A10" s="3">
        <f t="shared" si="0"/>
        <v>7.5</v>
      </c>
      <c r="B10" s="2">
        <v>8</v>
      </c>
      <c r="C10" s="2" t="s">
        <v>236</v>
      </c>
      <c r="D10" s="130" t="s">
        <v>148</v>
      </c>
      <c r="E10" s="83"/>
      <c r="F10" s="94">
        <v>6</v>
      </c>
      <c r="G10" s="82">
        <v>5</v>
      </c>
      <c r="H10" s="83"/>
      <c r="I10" s="94">
        <v>5</v>
      </c>
      <c r="J10" s="96">
        <v>6</v>
      </c>
      <c r="K10" s="122">
        <v>8</v>
      </c>
      <c r="L10" s="94">
        <v>9</v>
      </c>
      <c r="M10" s="94">
        <v>9</v>
      </c>
      <c r="N10" s="94">
        <v>9</v>
      </c>
      <c r="O10" s="107">
        <v>9</v>
      </c>
      <c r="P10" s="81"/>
      <c r="Q10" s="94">
        <v>9</v>
      </c>
      <c r="R10" s="99">
        <f t="shared" si="1"/>
        <v>7.5</v>
      </c>
      <c r="S10" s="8">
        <f t="shared" si="2"/>
        <v>8</v>
      </c>
      <c r="T10" s="229"/>
      <c r="U10" s="31"/>
      <c r="V10" s="230"/>
    </row>
    <row r="11" spans="1:22" ht="12.75">
      <c r="A11" s="3">
        <f t="shared" si="0"/>
        <v>6.8</v>
      </c>
      <c r="B11" s="2">
        <v>9</v>
      </c>
      <c r="C11" s="2" t="s">
        <v>237</v>
      </c>
      <c r="D11" s="130" t="s">
        <v>90</v>
      </c>
      <c r="E11" s="83"/>
      <c r="F11" s="94">
        <v>6</v>
      </c>
      <c r="G11" s="82">
        <v>5</v>
      </c>
      <c r="H11" s="83"/>
      <c r="I11" s="94">
        <v>5</v>
      </c>
      <c r="J11" s="96">
        <v>6</v>
      </c>
      <c r="K11" s="122">
        <v>7</v>
      </c>
      <c r="L11" s="94">
        <v>6</v>
      </c>
      <c r="M11" s="94">
        <v>7</v>
      </c>
      <c r="N11" s="94">
        <v>9</v>
      </c>
      <c r="O11" s="107">
        <v>9</v>
      </c>
      <c r="P11" s="81"/>
      <c r="Q11" s="94">
        <v>8</v>
      </c>
      <c r="R11" s="99">
        <f t="shared" si="1"/>
        <v>6.8</v>
      </c>
      <c r="S11" s="8">
        <f t="shared" si="2"/>
        <v>7</v>
      </c>
      <c r="T11" s="229"/>
      <c r="U11" s="31"/>
      <c r="V11" s="230"/>
    </row>
    <row r="12" spans="1:19" ht="12.75">
      <c r="A12" s="3">
        <f t="shared" si="0"/>
        <v>7.1</v>
      </c>
      <c r="B12" s="2">
        <v>10</v>
      </c>
      <c r="C12" s="2" t="s">
        <v>238</v>
      </c>
      <c r="D12" s="130" t="s">
        <v>146</v>
      </c>
      <c r="E12" s="83"/>
      <c r="F12" s="82">
        <v>6</v>
      </c>
      <c r="G12" s="82">
        <v>5</v>
      </c>
      <c r="H12" s="83"/>
      <c r="I12" s="94">
        <v>7</v>
      </c>
      <c r="J12" s="96">
        <v>6</v>
      </c>
      <c r="K12" s="122">
        <v>6</v>
      </c>
      <c r="L12" s="94">
        <v>6</v>
      </c>
      <c r="M12" s="94">
        <v>9</v>
      </c>
      <c r="N12" s="94">
        <v>9</v>
      </c>
      <c r="O12" s="107">
        <v>9</v>
      </c>
      <c r="P12" s="81"/>
      <c r="Q12" s="94">
        <v>8</v>
      </c>
      <c r="R12" s="99">
        <f t="shared" si="1"/>
        <v>7.1</v>
      </c>
      <c r="S12" s="8">
        <f t="shared" si="2"/>
        <v>7</v>
      </c>
    </row>
    <row r="13" spans="1:19" ht="12.75">
      <c r="A13" s="3">
        <f t="shared" si="0"/>
        <v>7.5</v>
      </c>
      <c r="B13" s="2">
        <v>11</v>
      </c>
      <c r="C13" s="2" t="s">
        <v>239</v>
      </c>
      <c r="D13" s="130" t="s">
        <v>186</v>
      </c>
      <c r="E13" s="83"/>
      <c r="F13" s="82">
        <v>7</v>
      </c>
      <c r="G13" s="82">
        <v>4</v>
      </c>
      <c r="H13" s="83"/>
      <c r="I13" s="94">
        <v>5</v>
      </c>
      <c r="J13" s="96">
        <v>6</v>
      </c>
      <c r="K13" s="122">
        <v>7</v>
      </c>
      <c r="L13" s="94">
        <v>9</v>
      </c>
      <c r="M13" s="94">
        <v>9</v>
      </c>
      <c r="N13" s="94">
        <v>9</v>
      </c>
      <c r="O13" s="107">
        <v>9</v>
      </c>
      <c r="P13" s="81"/>
      <c r="Q13" s="94">
        <v>10</v>
      </c>
      <c r="R13" s="99">
        <f t="shared" si="1"/>
        <v>7.5</v>
      </c>
      <c r="S13" s="8">
        <f t="shared" si="2"/>
        <v>8</v>
      </c>
    </row>
    <row r="14" spans="1:19" ht="12.75">
      <c r="A14" s="3">
        <f t="shared" si="0"/>
        <v>6.7</v>
      </c>
      <c r="B14" s="2">
        <v>12</v>
      </c>
      <c r="C14" s="36" t="s">
        <v>240</v>
      </c>
      <c r="D14" s="130" t="s">
        <v>150</v>
      </c>
      <c r="E14" s="83"/>
      <c r="F14" s="82">
        <v>6</v>
      </c>
      <c r="G14" s="82">
        <v>5</v>
      </c>
      <c r="H14" s="83"/>
      <c r="I14" s="94">
        <v>7</v>
      </c>
      <c r="J14" s="96">
        <v>6</v>
      </c>
      <c r="K14" s="122">
        <v>4</v>
      </c>
      <c r="L14" s="94">
        <v>6</v>
      </c>
      <c r="M14" s="94">
        <v>7</v>
      </c>
      <c r="N14" s="94">
        <v>9</v>
      </c>
      <c r="O14" s="107">
        <v>9</v>
      </c>
      <c r="P14" s="81"/>
      <c r="Q14" s="94">
        <v>8</v>
      </c>
      <c r="R14" s="99">
        <f t="shared" si="1"/>
        <v>6.7</v>
      </c>
      <c r="S14" s="8">
        <f t="shared" si="2"/>
        <v>7</v>
      </c>
    </row>
    <row r="15" spans="1:19" ht="12.75">
      <c r="A15" s="3">
        <f>R15</f>
        <v>7.5</v>
      </c>
      <c r="B15" s="2">
        <v>13</v>
      </c>
      <c r="C15" s="36" t="s">
        <v>241</v>
      </c>
      <c r="D15" s="130" t="s">
        <v>88</v>
      </c>
      <c r="E15" s="83"/>
      <c r="F15" s="82">
        <v>6</v>
      </c>
      <c r="G15" s="80">
        <v>4</v>
      </c>
      <c r="H15" s="84"/>
      <c r="I15" s="93">
        <v>7</v>
      </c>
      <c r="J15" s="96">
        <v>6</v>
      </c>
      <c r="K15" s="122">
        <v>6</v>
      </c>
      <c r="L15" s="94">
        <v>9</v>
      </c>
      <c r="M15" s="94">
        <v>9</v>
      </c>
      <c r="N15" s="94">
        <v>9</v>
      </c>
      <c r="O15" s="107">
        <v>9</v>
      </c>
      <c r="P15" s="81"/>
      <c r="Q15" s="94">
        <v>10</v>
      </c>
      <c r="R15" s="99">
        <f t="shared" si="1"/>
        <v>7.5</v>
      </c>
      <c r="S15" s="8">
        <f t="shared" si="2"/>
        <v>8</v>
      </c>
    </row>
    <row r="16" spans="2:19" s="5" customFormat="1" ht="13.5" thickBot="1">
      <c r="B16" s="2"/>
      <c r="C16" s="353" t="s">
        <v>0</v>
      </c>
      <c r="D16" s="354"/>
      <c r="E16" s="85"/>
      <c r="F16" s="86">
        <f>AVERAGE(F3:F15)</f>
        <v>6.3076923076923075</v>
      </c>
      <c r="G16" s="86">
        <f>AVERAGE(G3:G15)</f>
        <v>5.076923076923077</v>
      </c>
      <c r="H16" s="85"/>
      <c r="I16" s="86">
        <f aca="true" t="shared" si="3" ref="I16:O16">AVERAGE(I3:I15)</f>
        <v>6.461538461538462</v>
      </c>
      <c r="J16" s="88">
        <f t="shared" si="3"/>
        <v>6.230769230769231</v>
      </c>
      <c r="K16" s="118">
        <f t="shared" si="3"/>
        <v>6.153846153846154</v>
      </c>
      <c r="L16" s="106">
        <f t="shared" si="3"/>
        <v>7.461538461538462</v>
      </c>
      <c r="M16" s="106">
        <f t="shared" si="3"/>
        <v>8.461538461538462</v>
      </c>
      <c r="N16" s="106">
        <f t="shared" si="3"/>
        <v>8.923076923076923</v>
      </c>
      <c r="O16" s="106">
        <f t="shared" si="3"/>
        <v>9</v>
      </c>
      <c r="P16" s="170"/>
      <c r="Q16" s="171">
        <f>AVERAGE(Q3:Q15)</f>
        <v>8.76923076923077</v>
      </c>
      <c r="R16" s="97">
        <f>AVERAGE(R3:R15)</f>
        <v>7.284615384615384</v>
      </c>
      <c r="S16" s="33">
        <f>AVERAGE(S3:S15)</f>
        <v>7.615384615384615</v>
      </c>
    </row>
    <row r="17" spans="2:19" s="5" customFormat="1" ht="13.5" thickBot="1">
      <c r="B17" s="2"/>
      <c r="C17" s="6"/>
      <c r="D17" s="71"/>
      <c r="E17" s="373" t="s">
        <v>103</v>
      </c>
      <c r="F17" s="336"/>
      <c r="G17" s="150" t="s">
        <v>104</v>
      </c>
      <c r="H17" s="344" t="s">
        <v>105</v>
      </c>
      <c r="I17" s="364"/>
      <c r="J17" s="146" t="s">
        <v>106</v>
      </c>
      <c r="K17" s="172" t="s">
        <v>107</v>
      </c>
      <c r="L17" s="146" t="s">
        <v>108</v>
      </c>
      <c r="M17" s="146" t="s">
        <v>109</v>
      </c>
      <c r="N17" s="150" t="s">
        <v>110</v>
      </c>
      <c r="O17" s="146" t="s">
        <v>117</v>
      </c>
      <c r="P17" s="359" t="s">
        <v>111</v>
      </c>
      <c r="Q17" s="360"/>
      <c r="R17" s="91"/>
      <c r="S17" s="9"/>
    </row>
    <row r="18" spans="2:19" ht="13.5" thickBot="1">
      <c r="B18" s="2"/>
      <c r="C18" s="4" t="s">
        <v>36</v>
      </c>
      <c r="D18" s="72"/>
      <c r="E18" s="344" t="s">
        <v>151</v>
      </c>
      <c r="F18" s="345"/>
      <c r="G18" s="345"/>
      <c r="H18" s="345"/>
      <c r="I18" s="345"/>
      <c r="J18" s="345"/>
      <c r="K18" s="345"/>
      <c r="L18" s="364"/>
      <c r="M18" s="345" t="s">
        <v>182</v>
      </c>
      <c r="N18" s="345"/>
      <c r="O18" s="364"/>
      <c r="P18" s="344" t="s">
        <v>152</v>
      </c>
      <c r="Q18" s="345"/>
      <c r="R18" s="69">
        <f>S18/$B$15</f>
        <v>1</v>
      </c>
      <c r="S18" s="8">
        <f>COUNTIF(S3:S15,"&gt;3")</f>
        <v>13</v>
      </c>
    </row>
    <row r="19" spans="2:19" ht="12.75">
      <c r="B19" s="2"/>
      <c r="C19" s="4" t="s">
        <v>37</v>
      </c>
      <c r="D19" s="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>
        <f>S19/$B$15</f>
        <v>1</v>
      </c>
      <c r="S19" s="8">
        <f>COUNTIF(S3:S15,"&gt;6")</f>
        <v>13</v>
      </c>
    </row>
    <row r="21" ht="12.75">
      <c r="C21" t="s">
        <v>423</v>
      </c>
    </row>
  </sheetData>
  <sheetProtection/>
  <mergeCells count="7">
    <mergeCell ref="P17:Q17"/>
    <mergeCell ref="P18:Q18"/>
    <mergeCell ref="M18:O18"/>
    <mergeCell ref="C16:D16"/>
    <mergeCell ref="E17:F17"/>
    <mergeCell ref="H17:I17"/>
    <mergeCell ref="E18:L18"/>
  </mergeCells>
  <conditionalFormatting sqref="S3:S1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3:R1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AE3" sqref="AE3"/>
    </sheetView>
  </sheetViews>
  <sheetFormatPr defaultColWidth="9.00390625" defaultRowHeight="12.75"/>
  <cols>
    <col min="1" max="1" width="3.625" style="0" customWidth="1"/>
    <col min="2" max="2" width="21.75390625" style="0" customWidth="1"/>
    <col min="3" max="4" width="6.625" style="0" customWidth="1"/>
    <col min="5" max="5" width="8.625" style="0" customWidth="1"/>
    <col min="6" max="7" width="5.00390625" style="0" hidden="1" customWidth="1"/>
    <col min="8" max="8" width="5.25390625" style="0" hidden="1" customWidth="1"/>
    <col min="9" max="11" width="5.375" style="0" hidden="1" customWidth="1"/>
    <col min="12" max="12" width="5.75390625" style="0" hidden="1" customWidth="1"/>
    <col min="13" max="17" width="5.75390625" style="0" customWidth="1"/>
    <col min="18" max="18" width="5.625" style="0" customWidth="1"/>
    <col min="19" max="19" width="5.75390625" style="0" customWidth="1"/>
    <col min="20" max="21" width="5.625" style="0" customWidth="1"/>
    <col min="22" max="22" width="6.25390625" style="0" customWidth="1"/>
    <col min="23" max="24" width="5.625" style="0" customWidth="1"/>
    <col min="25" max="25" width="6.25390625" style="0" customWidth="1"/>
    <col min="26" max="26" width="5.125" style="0" customWidth="1"/>
    <col min="27" max="28" width="5.75390625" style="0" customWidth="1"/>
    <col min="29" max="29" width="9.125" style="3" customWidth="1"/>
    <col min="30" max="30" width="9.125" style="10" customWidth="1"/>
    <col min="32" max="32" width="10.625" style="0" customWidth="1"/>
  </cols>
  <sheetData>
    <row r="1" spans="1:39" ht="13.5" thickBot="1">
      <c r="A1" s="367" t="s">
        <v>258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1"/>
      <c r="AE1" s="78">
        <v>43119</v>
      </c>
      <c r="AF1" s="31"/>
      <c r="AG1" s="31"/>
      <c r="AH1" s="59"/>
      <c r="AI1" s="60"/>
      <c r="AL1" s="14"/>
      <c r="AM1" s="15"/>
    </row>
    <row r="2" spans="1:35" ht="16.5" customHeight="1" thickBot="1">
      <c r="A2" s="61" t="s">
        <v>75</v>
      </c>
      <c r="B2" s="62" t="s">
        <v>26</v>
      </c>
      <c r="C2" s="63" t="s">
        <v>161</v>
      </c>
      <c r="D2" s="63" t="s">
        <v>304</v>
      </c>
      <c r="E2" s="63" t="s">
        <v>76</v>
      </c>
      <c r="F2" s="193">
        <v>42991</v>
      </c>
      <c r="G2" s="140">
        <v>43005</v>
      </c>
      <c r="H2" s="145">
        <v>43014</v>
      </c>
      <c r="I2" s="193">
        <v>43020</v>
      </c>
      <c r="J2" s="140">
        <v>43024</v>
      </c>
      <c r="K2" s="140">
        <v>43028</v>
      </c>
      <c r="L2" s="148">
        <v>43035</v>
      </c>
      <c r="M2" s="193">
        <v>43038</v>
      </c>
      <c r="N2" s="144">
        <v>43041</v>
      </c>
      <c r="O2" s="145">
        <v>43047</v>
      </c>
      <c r="P2" s="109">
        <v>43052</v>
      </c>
      <c r="Q2" s="120">
        <v>43055</v>
      </c>
      <c r="R2" s="109">
        <v>43059</v>
      </c>
      <c r="S2" s="116">
        <v>43060</v>
      </c>
      <c r="T2" s="77">
        <v>43062</v>
      </c>
      <c r="U2" s="117">
        <v>43066</v>
      </c>
      <c r="V2" s="78">
        <v>43067</v>
      </c>
      <c r="W2" s="77">
        <v>43069</v>
      </c>
      <c r="X2" s="117">
        <v>43070</v>
      </c>
      <c r="Y2" s="116">
        <v>43073</v>
      </c>
      <c r="Z2" s="77">
        <v>43074</v>
      </c>
      <c r="AA2" s="117">
        <v>43080</v>
      </c>
      <c r="AB2" s="78">
        <v>43083</v>
      </c>
      <c r="AC2" s="64" t="s">
        <v>24</v>
      </c>
      <c r="AD2" s="65" t="s">
        <v>21</v>
      </c>
      <c r="AE2" s="228" t="s">
        <v>188</v>
      </c>
      <c r="AF2" s="228" t="s">
        <v>189</v>
      </c>
      <c r="AG2" s="31"/>
      <c r="AH2" s="31"/>
      <c r="AI2" s="31"/>
    </row>
    <row r="3" spans="1:37" ht="12.75">
      <c r="A3" s="56">
        <v>1</v>
      </c>
      <c r="B3" s="36" t="s">
        <v>260</v>
      </c>
      <c r="C3" s="205" t="s">
        <v>307</v>
      </c>
      <c r="D3" s="66">
        <v>1</v>
      </c>
      <c r="E3" s="183" t="s">
        <v>89</v>
      </c>
      <c r="F3" s="126"/>
      <c r="G3" s="213"/>
      <c r="H3" s="180">
        <v>9</v>
      </c>
      <c r="I3" s="126" t="s">
        <v>158</v>
      </c>
      <c r="J3" s="181"/>
      <c r="K3" s="181"/>
      <c r="L3" s="129">
        <v>6</v>
      </c>
      <c r="M3" s="135"/>
      <c r="N3" s="181"/>
      <c r="O3" s="129">
        <v>5</v>
      </c>
      <c r="P3" s="126"/>
      <c r="Q3" s="129">
        <v>6</v>
      </c>
      <c r="R3" s="110"/>
      <c r="S3" s="105">
        <v>10</v>
      </c>
      <c r="T3" s="126"/>
      <c r="U3" s="213"/>
      <c r="V3" s="129">
        <v>6</v>
      </c>
      <c r="W3" s="126" t="s">
        <v>158</v>
      </c>
      <c r="X3" s="213"/>
      <c r="Y3" s="138">
        <v>7</v>
      </c>
      <c r="Z3" s="84"/>
      <c r="AA3" s="253"/>
      <c r="AB3" s="80" t="s">
        <v>352</v>
      </c>
      <c r="AC3" s="90">
        <f aca="true" t="shared" si="0" ref="AC3:AC24">AVERAGE(F3:AB3)</f>
        <v>7</v>
      </c>
      <c r="AD3" s="8">
        <f aca="true" t="shared" si="1" ref="AD3:AD10">ROUND(AC3,0)</f>
        <v>7</v>
      </c>
      <c r="AE3" s="8">
        <v>8</v>
      </c>
      <c r="AF3" s="12">
        <v>16</v>
      </c>
      <c r="AI3" s="1" t="s">
        <v>30</v>
      </c>
      <c r="AJ3" s="1">
        <f>COUNTIF(AD3:AD24,"&gt;8")</f>
        <v>0</v>
      </c>
      <c r="AK3" s="46">
        <f>AJ3/$A$24</f>
        <v>0</v>
      </c>
    </row>
    <row r="4" spans="1:37" ht="12.75">
      <c r="A4" s="56">
        <v>2</v>
      </c>
      <c r="B4" s="36" t="s">
        <v>261</v>
      </c>
      <c r="C4" s="205" t="s">
        <v>308</v>
      </c>
      <c r="D4" s="66">
        <v>12</v>
      </c>
      <c r="E4" s="183" t="s">
        <v>185</v>
      </c>
      <c r="F4" s="81"/>
      <c r="G4" s="104"/>
      <c r="H4" s="107">
        <v>8</v>
      </c>
      <c r="I4" s="81"/>
      <c r="J4" s="74" t="s">
        <v>158</v>
      </c>
      <c r="K4" s="74"/>
      <c r="L4" s="94">
        <v>4</v>
      </c>
      <c r="M4" s="113" t="s">
        <v>158</v>
      </c>
      <c r="N4" s="74" t="s">
        <v>158</v>
      </c>
      <c r="O4" s="94">
        <v>7</v>
      </c>
      <c r="P4" s="81" t="s">
        <v>158</v>
      </c>
      <c r="Q4" s="94">
        <v>7</v>
      </c>
      <c r="R4" s="107"/>
      <c r="S4" s="94">
        <v>9</v>
      </c>
      <c r="T4" s="83"/>
      <c r="U4" s="103" t="s">
        <v>158</v>
      </c>
      <c r="V4" s="94">
        <v>9</v>
      </c>
      <c r="W4" s="83" t="s">
        <v>158</v>
      </c>
      <c r="X4" s="103"/>
      <c r="Y4" s="107">
        <v>7</v>
      </c>
      <c r="Z4" s="81"/>
      <c r="AA4" s="104"/>
      <c r="AB4" s="82" t="s">
        <v>352</v>
      </c>
      <c r="AC4" s="90">
        <f t="shared" si="0"/>
        <v>7.285714285714286</v>
      </c>
      <c r="AD4" s="8">
        <f t="shared" si="1"/>
        <v>7</v>
      </c>
      <c r="AE4" s="8">
        <v>8</v>
      </c>
      <c r="AF4" s="12">
        <v>6</v>
      </c>
      <c r="AI4" s="1" t="s">
        <v>31</v>
      </c>
      <c r="AJ4" s="47">
        <f>COUNTIF(AD3:AD24,7)+COUNTIF(AD3:AD24,8)</f>
        <v>12</v>
      </c>
      <c r="AK4" s="46">
        <f>AJ4/$A$24</f>
        <v>0.5454545454545454</v>
      </c>
    </row>
    <row r="5" spans="1:37" ht="12.75">
      <c r="A5" s="56">
        <v>3</v>
      </c>
      <c r="B5" s="36" t="s">
        <v>262</v>
      </c>
      <c r="C5" s="205" t="s">
        <v>263</v>
      </c>
      <c r="D5" s="66">
        <v>3</v>
      </c>
      <c r="E5" s="183" t="s">
        <v>203</v>
      </c>
      <c r="F5" s="81"/>
      <c r="G5" s="104"/>
      <c r="H5" s="107">
        <v>8</v>
      </c>
      <c r="I5" s="81"/>
      <c r="J5" s="74"/>
      <c r="K5" s="74"/>
      <c r="L5" s="94">
        <v>6</v>
      </c>
      <c r="M5" s="113" t="s">
        <v>158</v>
      </c>
      <c r="N5" s="74"/>
      <c r="O5" s="94">
        <v>5</v>
      </c>
      <c r="P5" s="81"/>
      <c r="Q5" s="94">
        <v>5</v>
      </c>
      <c r="R5" s="107"/>
      <c r="S5" s="94">
        <v>6</v>
      </c>
      <c r="T5" s="81"/>
      <c r="U5" s="104"/>
      <c r="V5" s="94">
        <v>4</v>
      </c>
      <c r="W5" s="81" t="s">
        <v>158</v>
      </c>
      <c r="X5" s="104"/>
      <c r="Y5" s="107">
        <v>9</v>
      </c>
      <c r="Z5" s="81"/>
      <c r="AA5" s="104"/>
      <c r="AB5" s="94" t="s">
        <v>352</v>
      </c>
      <c r="AC5" s="99">
        <f t="shared" si="0"/>
        <v>6.142857142857143</v>
      </c>
      <c r="AD5" s="8">
        <f t="shared" si="1"/>
        <v>6</v>
      </c>
      <c r="AE5" s="8">
        <v>7</v>
      </c>
      <c r="AF5" s="12">
        <v>18</v>
      </c>
      <c r="AI5" s="1" t="s">
        <v>32</v>
      </c>
      <c r="AJ5" s="47">
        <f>COUNTIF(AD3:AD24,4)+COUNTIF(AD3:AD24,5)+COUNTIF(AD3:AD24,6)</f>
        <v>10</v>
      </c>
      <c r="AK5" s="46">
        <f>AJ5/$A$24</f>
        <v>0.45454545454545453</v>
      </c>
    </row>
    <row r="6" spans="1:37" ht="12.75">
      <c r="A6" s="56">
        <v>4</v>
      </c>
      <c r="B6" s="2" t="s">
        <v>264</v>
      </c>
      <c r="C6" s="206" t="s">
        <v>308</v>
      </c>
      <c r="D6" s="67">
        <v>4</v>
      </c>
      <c r="E6" s="130" t="s">
        <v>115</v>
      </c>
      <c r="F6" s="81"/>
      <c r="G6" s="104" t="s">
        <v>158</v>
      </c>
      <c r="H6" s="107">
        <v>7</v>
      </c>
      <c r="I6" s="81"/>
      <c r="J6" s="74"/>
      <c r="K6" s="74"/>
      <c r="L6" s="94">
        <v>7</v>
      </c>
      <c r="M6" s="113"/>
      <c r="N6" s="74"/>
      <c r="O6" s="94">
        <v>9</v>
      </c>
      <c r="P6" s="81"/>
      <c r="Q6" s="94">
        <v>6</v>
      </c>
      <c r="R6" s="107" t="s">
        <v>158</v>
      </c>
      <c r="S6" s="107">
        <v>7</v>
      </c>
      <c r="T6" s="81" t="s">
        <v>158</v>
      </c>
      <c r="U6" s="104" t="s">
        <v>158</v>
      </c>
      <c r="V6" s="94">
        <v>8</v>
      </c>
      <c r="W6" s="81" t="s">
        <v>158</v>
      </c>
      <c r="X6" s="104"/>
      <c r="Y6" s="107">
        <v>8</v>
      </c>
      <c r="Z6" s="81"/>
      <c r="AA6" s="104"/>
      <c r="AB6" s="94" t="s">
        <v>352</v>
      </c>
      <c r="AC6" s="99">
        <f t="shared" si="0"/>
        <v>7.428571428571429</v>
      </c>
      <c r="AD6" s="8">
        <f t="shared" si="1"/>
        <v>7</v>
      </c>
      <c r="AE6" s="8">
        <v>8</v>
      </c>
      <c r="AF6" s="12">
        <v>7</v>
      </c>
      <c r="AI6" s="1" t="s">
        <v>33</v>
      </c>
      <c r="AJ6" s="1">
        <f>COUNTIF(AD3:AD24,"&lt;4")</f>
        <v>0</v>
      </c>
      <c r="AK6" s="46">
        <f>AJ6/$A$24</f>
        <v>0</v>
      </c>
    </row>
    <row r="7" spans="1:37" ht="12.75">
      <c r="A7" s="56">
        <v>5</v>
      </c>
      <c r="B7" s="36" t="s">
        <v>265</v>
      </c>
      <c r="C7" s="205" t="s">
        <v>307</v>
      </c>
      <c r="D7" s="66">
        <v>5</v>
      </c>
      <c r="E7" s="183" t="s">
        <v>88</v>
      </c>
      <c r="F7" s="81"/>
      <c r="G7" s="104"/>
      <c r="H7" s="107">
        <v>9</v>
      </c>
      <c r="I7" s="81"/>
      <c r="J7" s="74"/>
      <c r="K7" s="74"/>
      <c r="L7" s="94">
        <v>7</v>
      </c>
      <c r="M7" s="113"/>
      <c r="N7" s="74"/>
      <c r="O7" s="94">
        <v>5</v>
      </c>
      <c r="P7" s="81"/>
      <c r="Q7" s="94">
        <v>6</v>
      </c>
      <c r="R7" s="107"/>
      <c r="S7" s="94">
        <v>7</v>
      </c>
      <c r="T7" s="81"/>
      <c r="U7" s="104"/>
      <c r="V7" s="94">
        <v>8</v>
      </c>
      <c r="W7" s="81"/>
      <c r="X7" s="104"/>
      <c r="Y7" s="107">
        <v>9</v>
      </c>
      <c r="Z7" s="81"/>
      <c r="AA7" s="104"/>
      <c r="AB7" s="94" t="s">
        <v>352</v>
      </c>
      <c r="AC7" s="99">
        <f t="shared" si="0"/>
        <v>7.285714285714286</v>
      </c>
      <c r="AD7" s="8">
        <f t="shared" si="1"/>
        <v>7</v>
      </c>
      <c r="AE7" s="8">
        <v>8</v>
      </c>
      <c r="AF7" s="12">
        <v>12</v>
      </c>
      <c r="AI7" s="48" t="s">
        <v>34</v>
      </c>
      <c r="AJ7" s="1">
        <f>A24-SUM(AJ3:AJ6)</f>
        <v>0</v>
      </c>
      <c r="AK7" s="46">
        <f>AJ7/$A$24</f>
        <v>0</v>
      </c>
    </row>
    <row r="8" spans="1:32" ht="12.75">
      <c r="A8" s="56">
        <v>6</v>
      </c>
      <c r="B8" s="36" t="s">
        <v>201</v>
      </c>
      <c r="C8" s="205" t="s">
        <v>309</v>
      </c>
      <c r="D8" s="66">
        <v>6</v>
      </c>
      <c r="E8" s="183" t="s">
        <v>147</v>
      </c>
      <c r="F8" s="81"/>
      <c r="G8" s="104"/>
      <c r="H8" s="107">
        <v>6</v>
      </c>
      <c r="I8" s="81"/>
      <c r="J8" s="74"/>
      <c r="K8" s="74"/>
      <c r="L8" s="94">
        <v>6</v>
      </c>
      <c r="M8" s="113"/>
      <c r="N8" s="74"/>
      <c r="O8" s="94">
        <v>6</v>
      </c>
      <c r="P8" s="81"/>
      <c r="Q8" s="94">
        <v>7</v>
      </c>
      <c r="R8" s="107"/>
      <c r="S8" s="107">
        <v>7</v>
      </c>
      <c r="T8" s="81"/>
      <c r="U8" s="104"/>
      <c r="V8" s="94">
        <v>9</v>
      </c>
      <c r="W8" s="81"/>
      <c r="X8" s="104"/>
      <c r="Y8" s="107">
        <v>9</v>
      </c>
      <c r="Z8" s="81"/>
      <c r="AA8" s="104"/>
      <c r="AB8" s="94" t="s">
        <v>352</v>
      </c>
      <c r="AC8" s="99">
        <f t="shared" si="0"/>
        <v>7.142857142857143</v>
      </c>
      <c r="AD8" s="8">
        <f t="shared" si="1"/>
        <v>7</v>
      </c>
      <c r="AE8" s="8">
        <v>7</v>
      </c>
      <c r="AF8" s="12">
        <v>3</v>
      </c>
    </row>
    <row r="9" spans="1:32" ht="12.75">
      <c r="A9" s="56">
        <v>7</v>
      </c>
      <c r="B9" s="36" t="s">
        <v>305</v>
      </c>
      <c r="C9" s="205" t="s">
        <v>310</v>
      </c>
      <c r="D9" s="66">
        <v>7</v>
      </c>
      <c r="E9" s="183" t="s">
        <v>186</v>
      </c>
      <c r="F9" s="81"/>
      <c r="G9" s="104" t="s">
        <v>158</v>
      </c>
      <c r="H9" s="107">
        <v>6</v>
      </c>
      <c r="I9" s="81" t="s">
        <v>158</v>
      </c>
      <c r="J9" s="74"/>
      <c r="K9" s="74"/>
      <c r="L9" s="94">
        <v>6</v>
      </c>
      <c r="M9" s="113"/>
      <c r="N9" s="74" t="s">
        <v>158</v>
      </c>
      <c r="O9" s="94">
        <v>5</v>
      </c>
      <c r="P9" s="81"/>
      <c r="Q9" s="122">
        <v>7</v>
      </c>
      <c r="R9" s="107"/>
      <c r="S9" s="107">
        <v>4</v>
      </c>
      <c r="T9" s="81"/>
      <c r="U9" s="104" t="s">
        <v>158</v>
      </c>
      <c r="V9" s="94">
        <v>7</v>
      </c>
      <c r="W9" s="81"/>
      <c r="X9" s="104"/>
      <c r="Y9" s="107">
        <v>7</v>
      </c>
      <c r="Z9" s="81"/>
      <c r="AA9" s="104"/>
      <c r="AB9" s="94" t="s">
        <v>352</v>
      </c>
      <c r="AC9" s="99">
        <f t="shared" si="0"/>
        <v>6</v>
      </c>
      <c r="AD9" s="8">
        <f t="shared" si="1"/>
        <v>6</v>
      </c>
      <c r="AE9" s="8">
        <v>8</v>
      </c>
      <c r="AF9" s="12">
        <v>21</v>
      </c>
    </row>
    <row r="10" spans="1:32" ht="12.75">
      <c r="A10" s="56">
        <v>7</v>
      </c>
      <c r="B10" s="36" t="s">
        <v>266</v>
      </c>
      <c r="C10" s="205" t="s">
        <v>309</v>
      </c>
      <c r="D10" s="66">
        <v>8</v>
      </c>
      <c r="E10" s="183" t="s">
        <v>149</v>
      </c>
      <c r="F10" s="81" t="s">
        <v>158</v>
      </c>
      <c r="G10" s="104"/>
      <c r="H10" s="107">
        <v>6</v>
      </c>
      <c r="I10" s="81" t="s">
        <v>158</v>
      </c>
      <c r="J10" s="74" t="s">
        <v>158</v>
      </c>
      <c r="K10" s="74"/>
      <c r="L10" s="94">
        <v>4</v>
      </c>
      <c r="M10" s="113" t="s">
        <v>158</v>
      </c>
      <c r="N10" s="74"/>
      <c r="O10" s="94">
        <v>4</v>
      </c>
      <c r="P10" s="81" t="s">
        <v>158</v>
      </c>
      <c r="Q10" s="122">
        <v>7</v>
      </c>
      <c r="R10" s="107" t="s">
        <v>158</v>
      </c>
      <c r="S10" s="94">
        <v>7</v>
      </c>
      <c r="T10" s="81" t="s">
        <v>158</v>
      </c>
      <c r="U10" s="104"/>
      <c r="V10" s="94">
        <v>7</v>
      </c>
      <c r="W10" s="81" t="s">
        <v>158</v>
      </c>
      <c r="X10" s="104"/>
      <c r="Y10" s="107">
        <v>8</v>
      </c>
      <c r="Z10" s="81"/>
      <c r="AA10" s="104"/>
      <c r="AB10" s="94" t="s">
        <v>352</v>
      </c>
      <c r="AC10" s="99">
        <f t="shared" si="0"/>
        <v>6.142857142857143</v>
      </c>
      <c r="AD10" s="8">
        <f t="shared" si="1"/>
        <v>6</v>
      </c>
      <c r="AE10" s="8">
        <v>7</v>
      </c>
      <c r="AF10" s="12">
        <v>2</v>
      </c>
    </row>
    <row r="11" spans="1:32" ht="12.75">
      <c r="A11" s="56">
        <v>9</v>
      </c>
      <c r="B11" s="36" t="s">
        <v>267</v>
      </c>
      <c r="C11" s="205" t="s">
        <v>309</v>
      </c>
      <c r="D11" s="66">
        <v>9</v>
      </c>
      <c r="E11" s="183" t="s">
        <v>146</v>
      </c>
      <c r="F11" s="81" t="s">
        <v>158</v>
      </c>
      <c r="G11" s="104"/>
      <c r="H11" s="107">
        <v>6</v>
      </c>
      <c r="I11" s="81" t="s">
        <v>158</v>
      </c>
      <c r="J11" s="74"/>
      <c r="K11" s="74"/>
      <c r="L11" s="94">
        <v>4</v>
      </c>
      <c r="M11" s="113"/>
      <c r="N11" s="74" t="s">
        <v>158</v>
      </c>
      <c r="O11" s="94">
        <v>5</v>
      </c>
      <c r="P11" s="81"/>
      <c r="Q11" s="122">
        <v>6</v>
      </c>
      <c r="R11" s="107" t="s">
        <v>158</v>
      </c>
      <c r="S11" s="94">
        <v>7</v>
      </c>
      <c r="T11" s="81" t="s">
        <v>158</v>
      </c>
      <c r="U11" s="104"/>
      <c r="V11" s="94">
        <v>9</v>
      </c>
      <c r="W11" s="81" t="s">
        <v>158</v>
      </c>
      <c r="X11" s="104"/>
      <c r="Y11" s="107">
        <v>9</v>
      </c>
      <c r="Z11" s="81"/>
      <c r="AA11" s="104"/>
      <c r="AB11" s="94" t="s">
        <v>352</v>
      </c>
      <c r="AC11" s="99">
        <f t="shared" si="0"/>
        <v>6.571428571428571</v>
      </c>
      <c r="AD11" s="8">
        <f aca="true" t="shared" si="2" ref="AD11:AD24">ROUND(AC11,0)</f>
        <v>7</v>
      </c>
      <c r="AE11" s="8">
        <v>6</v>
      </c>
      <c r="AF11" s="12">
        <v>15</v>
      </c>
    </row>
    <row r="12" spans="1:32" ht="12.75">
      <c r="A12" s="56">
        <v>10</v>
      </c>
      <c r="B12" s="36" t="s">
        <v>268</v>
      </c>
      <c r="C12" s="205" t="s">
        <v>308</v>
      </c>
      <c r="D12" s="66">
        <v>10</v>
      </c>
      <c r="E12" s="183" t="s">
        <v>148</v>
      </c>
      <c r="F12" s="81"/>
      <c r="G12" s="104"/>
      <c r="H12" s="107">
        <v>6</v>
      </c>
      <c r="I12" s="81"/>
      <c r="J12" s="74"/>
      <c r="K12" s="74"/>
      <c r="L12" s="94">
        <v>7</v>
      </c>
      <c r="M12" s="113"/>
      <c r="N12" s="74"/>
      <c r="O12" s="94">
        <v>9</v>
      </c>
      <c r="P12" s="81"/>
      <c r="Q12" s="122">
        <v>7</v>
      </c>
      <c r="R12" s="107"/>
      <c r="S12" s="107">
        <v>9</v>
      </c>
      <c r="T12" s="81"/>
      <c r="U12" s="104" t="s">
        <v>158</v>
      </c>
      <c r="V12" s="94">
        <v>9</v>
      </c>
      <c r="W12" s="81" t="s">
        <v>158</v>
      </c>
      <c r="X12" s="104"/>
      <c r="Y12" s="107">
        <v>8</v>
      </c>
      <c r="Z12" s="81"/>
      <c r="AA12" s="104"/>
      <c r="AB12" s="94" t="s">
        <v>352</v>
      </c>
      <c r="AC12" s="99">
        <f t="shared" si="0"/>
        <v>7.857142857142857</v>
      </c>
      <c r="AD12" s="8">
        <f t="shared" si="2"/>
        <v>8</v>
      </c>
      <c r="AE12" s="8">
        <v>8</v>
      </c>
      <c r="AF12" s="12">
        <v>5</v>
      </c>
    </row>
    <row r="13" spans="1:32" ht="13.5" thickBot="1">
      <c r="A13" s="231">
        <v>11</v>
      </c>
      <c r="B13" s="188" t="s">
        <v>269</v>
      </c>
      <c r="C13" s="232" t="s">
        <v>307</v>
      </c>
      <c r="D13" s="251">
        <v>11</v>
      </c>
      <c r="E13" s="189" t="s">
        <v>150</v>
      </c>
      <c r="F13" s="233"/>
      <c r="G13" s="239"/>
      <c r="H13" s="236">
        <v>6</v>
      </c>
      <c r="I13" s="233" t="s">
        <v>158</v>
      </c>
      <c r="J13" s="237"/>
      <c r="K13" s="237"/>
      <c r="L13" s="234">
        <v>6</v>
      </c>
      <c r="M13" s="235"/>
      <c r="N13" s="237"/>
      <c r="O13" s="234">
        <v>5</v>
      </c>
      <c r="P13" s="233"/>
      <c r="Q13" s="238">
        <v>5</v>
      </c>
      <c r="R13" s="236"/>
      <c r="S13" s="234">
        <v>5</v>
      </c>
      <c r="T13" s="233"/>
      <c r="U13" s="239"/>
      <c r="V13" s="234">
        <v>4</v>
      </c>
      <c r="W13" s="233"/>
      <c r="X13" s="239"/>
      <c r="Y13" s="236">
        <v>8</v>
      </c>
      <c r="Z13" s="233"/>
      <c r="AA13" s="239"/>
      <c r="AB13" s="234" t="s">
        <v>352</v>
      </c>
      <c r="AC13" s="240">
        <f t="shared" si="0"/>
        <v>5.571428571428571</v>
      </c>
      <c r="AD13" s="241">
        <f t="shared" si="2"/>
        <v>6</v>
      </c>
      <c r="AE13" s="241">
        <v>6</v>
      </c>
      <c r="AF13" s="242">
        <v>17</v>
      </c>
    </row>
    <row r="14" spans="1:32" ht="12.75">
      <c r="A14" s="56">
        <v>12</v>
      </c>
      <c r="B14" s="36" t="s">
        <v>270</v>
      </c>
      <c r="C14" s="205" t="s">
        <v>307</v>
      </c>
      <c r="D14" s="66">
        <v>12</v>
      </c>
      <c r="E14" s="183" t="s">
        <v>150</v>
      </c>
      <c r="F14" s="79"/>
      <c r="G14" s="102"/>
      <c r="H14" s="105">
        <v>8</v>
      </c>
      <c r="I14" s="79"/>
      <c r="J14" s="73"/>
      <c r="K14" s="73"/>
      <c r="L14" s="93">
        <v>9</v>
      </c>
      <c r="M14" s="110"/>
      <c r="N14" s="73"/>
      <c r="O14" s="93">
        <v>4</v>
      </c>
      <c r="P14" s="79"/>
      <c r="Q14" s="176">
        <v>5</v>
      </c>
      <c r="R14" s="105"/>
      <c r="S14" s="105">
        <v>8</v>
      </c>
      <c r="T14" s="79"/>
      <c r="U14" s="102"/>
      <c r="V14" s="93">
        <v>6</v>
      </c>
      <c r="W14" s="79"/>
      <c r="X14" s="102"/>
      <c r="Y14" s="105">
        <v>8</v>
      </c>
      <c r="Z14" s="79"/>
      <c r="AA14" s="102"/>
      <c r="AB14" s="93" t="s">
        <v>352</v>
      </c>
      <c r="AC14" s="90">
        <f t="shared" si="0"/>
        <v>6.857142857142857</v>
      </c>
      <c r="AD14" s="35">
        <f t="shared" si="2"/>
        <v>7</v>
      </c>
      <c r="AE14" s="35">
        <v>7</v>
      </c>
      <c r="AF14" s="19">
        <v>11</v>
      </c>
    </row>
    <row r="15" spans="1:32" ht="12.75">
      <c r="A15" s="56">
        <v>13</v>
      </c>
      <c r="B15" s="2" t="s">
        <v>271</v>
      </c>
      <c r="C15" s="206" t="s">
        <v>308</v>
      </c>
      <c r="D15" s="67">
        <v>13</v>
      </c>
      <c r="E15" s="130" t="s">
        <v>148</v>
      </c>
      <c r="F15" s="81" t="s">
        <v>158</v>
      </c>
      <c r="G15" s="104" t="s">
        <v>158</v>
      </c>
      <c r="H15" s="107">
        <v>6</v>
      </c>
      <c r="I15" s="81" t="s">
        <v>158</v>
      </c>
      <c r="J15" s="74"/>
      <c r="K15" s="74" t="s">
        <v>158</v>
      </c>
      <c r="L15" s="94">
        <v>6</v>
      </c>
      <c r="M15" s="113"/>
      <c r="N15" s="74" t="s">
        <v>158</v>
      </c>
      <c r="O15" s="94">
        <v>8</v>
      </c>
      <c r="P15" s="81"/>
      <c r="Q15" s="122">
        <v>9</v>
      </c>
      <c r="R15" s="113" t="s">
        <v>158</v>
      </c>
      <c r="S15" s="107">
        <v>7</v>
      </c>
      <c r="T15" s="81" t="s">
        <v>158</v>
      </c>
      <c r="U15" s="104"/>
      <c r="V15" s="94">
        <v>7</v>
      </c>
      <c r="W15" s="81" t="s">
        <v>158</v>
      </c>
      <c r="X15" s="104"/>
      <c r="Y15" s="107">
        <v>8</v>
      </c>
      <c r="Z15" s="81"/>
      <c r="AA15" s="104"/>
      <c r="AB15" s="94" t="s">
        <v>352</v>
      </c>
      <c r="AC15" s="99">
        <f t="shared" si="0"/>
        <v>7.285714285714286</v>
      </c>
      <c r="AD15" s="8">
        <f t="shared" si="2"/>
        <v>7</v>
      </c>
      <c r="AE15" s="8">
        <v>9</v>
      </c>
      <c r="AF15" s="12">
        <v>4</v>
      </c>
    </row>
    <row r="16" spans="1:32" ht="12.75">
      <c r="A16" s="56">
        <v>14</v>
      </c>
      <c r="B16" s="2" t="s">
        <v>272</v>
      </c>
      <c r="C16" s="205" t="s">
        <v>307</v>
      </c>
      <c r="D16" s="66">
        <v>14</v>
      </c>
      <c r="E16" s="130" t="s">
        <v>88</v>
      </c>
      <c r="F16" s="81"/>
      <c r="G16" s="104" t="s">
        <v>158</v>
      </c>
      <c r="H16" s="107">
        <v>6</v>
      </c>
      <c r="I16" s="81" t="s">
        <v>158</v>
      </c>
      <c r="J16" s="74" t="s">
        <v>158</v>
      </c>
      <c r="K16" s="74" t="s">
        <v>158</v>
      </c>
      <c r="L16" s="94">
        <v>6</v>
      </c>
      <c r="M16" s="113"/>
      <c r="N16" s="74" t="s">
        <v>158</v>
      </c>
      <c r="O16" s="94">
        <v>6</v>
      </c>
      <c r="P16" s="81"/>
      <c r="Q16" s="122">
        <v>5</v>
      </c>
      <c r="R16" s="113"/>
      <c r="S16" s="107">
        <v>7</v>
      </c>
      <c r="T16" s="81"/>
      <c r="U16" s="104"/>
      <c r="V16" s="94">
        <v>9</v>
      </c>
      <c r="W16" s="81" t="s">
        <v>158</v>
      </c>
      <c r="X16" s="104"/>
      <c r="Y16" s="107">
        <v>9</v>
      </c>
      <c r="Z16" s="81"/>
      <c r="AA16" s="104"/>
      <c r="AB16" s="94" t="s">
        <v>352</v>
      </c>
      <c r="AC16" s="99">
        <f t="shared" si="0"/>
        <v>6.857142857142857</v>
      </c>
      <c r="AD16" s="8">
        <f t="shared" si="2"/>
        <v>7</v>
      </c>
      <c r="AE16" s="8">
        <v>7</v>
      </c>
      <c r="AF16" s="12">
        <v>9</v>
      </c>
    </row>
    <row r="17" spans="1:32" ht="12.75">
      <c r="A17" s="56">
        <v>15</v>
      </c>
      <c r="B17" s="2" t="s">
        <v>273</v>
      </c>
      <c r="C17" s="205" t="s">
        <v>307</v>
      </c>
      <c r="D17" s="66">
        <v>15</v>
      </c>
      <c r="E17" s="130" t="s">
        <v>149</v>
      </c>
      <c r="F17" s="81"/>
      <c r="G17" s="104"/>
      <c r="H17" s="107">
        <v>9</v>
      </c>
      <c r="I17" s="81"/>
      <c r="J17" s="74"/>
      <c r="K17" s="74"/>
      <c r="L17" s="94">
        <v>8</v>
      </c>
      <c r="M17" s="113"/>
      <c r="N17" s="74"/>
      <c r="O17" s="94">
        <v>4</v>
      </c>
      <c r="P17" s="81"/>
      <c r="Q17" s="122">
        <v>5</v>
      </c>
      <c r="R17" s="113"/>
      <c r="S17" s="107">
        <v>5</v>
      </c>
      <c r="T17" s="81"/>
      <c r="U17" s="104"/>
      <c r="V17" s="94">
        <v>4</v>
      </c>
      <c r="W17" s="81"/>
      <c r="X17" s="104"/>
      <c r="Y17" s="107">
        <v>6</v>
      </c>
      <c r="Z17" s="81"/>
      <c r="AA17" s="104"/>
      <c r="AB17" s="94" t="s">
        <v>352</v>
      </c>
      <c r="AC17" s="99">
        <f t="shared" si="0"/>
        <v>5.857142857142857</v>
      </c>
      <c r="AD17" s="8">
        <f t="shared" si="2"/>
        <v>6</v>
      </c>
      <c r="AE17" s="8">
        <v>6</v>
      </c>
      <c r="AF17" s="12">
        <v>22</v>
      </c>
    </row>
    <row r="18" spans="1:32" ht="12.75">
      <c r="A18" s="56">
        <v>16</v>
      </c>
      <c r="B18" s="2" t="s">
        <v>274</v>
      </c>
      <c r="C18" s="205" t="s">
        <v>307</v>
      </c>
      <c r="D18" s="66">
        <v>16</v>
      </c>
      <c r="E18" s="130" t="s">
        <v>147</v>
      </c>
      <c r="F18" s="81"/>
      <c r="G18" s="104"/>
      <c r="H18" s="107">
        <v>8</v>
      </c>
      <c r="I18" s="81"/>
      <c r="J18" s="74"/>
      <c r="K18" s="74"/>
      <c r="L18" s="94">
        <v>4</v>
      </c>
      <c r="M18" s="113"/>
      <c r="N18" s="74" t="s">
        <v>158</v>
      </c>
      <c r="O18" s="94">
        <v>7</v>
      </c>
      <c r="P18" s="81"/>
      <c r="Q18" s="122">
        <v>5</v>
      </c>
      <c r="R18" s="113"/>
      <c r="S18" s="107">
        <v>4</v>
      </c>
      <c r="T18" s="81"/>
      <c r="U18" s="104" t="s">
        <v>158</v>
      </c>
      <c r="V18" s="94">
        <v>4</v>
      </c>
      <c r="W18" s="81"/>
      <c r="X18" s="104"/>
      <c r="Y18" s="107">
        <v>9</v>
      </c>
      <c r="Z18" s="81"/>
      <c r="AA18" s="104"/>
      <c r="AB18" s="94" t="s">
        <v>352</v>
      </c>
      <c r="AC18" s="99">
        <f t="shared" si="0"/>
        <v>5.857142857142857</v>
      </c>
      <c r="AD18" s="8">
        <v>6</v>
      </c>
      <c r="AE18" s="8">
        <v>6</v>
      </c>
      <c r="AF18" s="12">
        <v>1</v>
      </c>
    </row>
    <row r="19" spans="1:32" ht="12.75">
      <c r="A19" s="56">
        <v>17</v>
      </c>
      <c r="B19" s="2" t="s">
        <v>275</v>
      </c>
      <c r="C19" s="205" t="s">
        <v>307</v>
      </c>
      <c r="D19" s="66">
        <v>1</v>
      </c>
      <c r="E19" s="130" t="s">
        <v>146</v>
      </c>
      <c r="F19" s="81"/>
      <c r="G19" s="104"/>
      <c r="H19" s="107">
        <v>8</v>
      </c>
      <c r="I19" s="81"/>
      <c r="J19" s="74"/>
      <c r="K19" s="74" t="s">
        <v>158</v>
      </c>
      <c r="L19" s="94">
        <v>7</v>
      </c>
      <c r="M19" s="113"/>
      <c r="N19" s="74"/>
      <c r="O19" s="94">
        <v>5</v>
      </c>
      <c r="P19" s="81"/>
      <c r="Q19" s="122">
        <v>6</v>
      </c>
      <c r="R19" s="113"/>
      <c r="S19" s="107">
        <v>10</v>
      </c>
      <c r="T19" s="81" t="s">
        <v>158</v>
      </c>
      <c r="U19" s="104"/>
      <c r="V19" s="94">
        <v>9</v>
      </c>
      <c r="W19" s="81" t="s">
        <v>158</v>
      </c>
      <c r="X19" s="104"/>
      <c r="Y19" s="107">
        <v>9</v>
      </c>
      <c r="Z19" s="81"/>
      <c r="AA19" s="104"/>
      <c r="AB19" s="94" t="s">
        <v>352</v>
      </c>
      <c r="AC19" s="99">
        <f t="shared" si="0"/>
        <v>7.714285714285714</v>
      </c>
      <c r="AD19" s="8">
        <f t="shared" si="2"/>
        <v>8</v>
      </c>
      <c r="AE19" s="8">
        <v>8</v>
      </c>
      <c r="AF19" s="12">
        <v>14</v>
      </c>
    </row>
    <row r="20" spans="1:32" ht="12.75">
      <c r="A20" s="56">
        <v>18</v>
      </c>
      <c r="B20" s="2" t="s">
        <v>276</v>
      </c>
      <c r="C20" s="205" t="s">
        <v>307</v>
      </c>
      <c r="D20" s="66">
        <v>3</v>
      </c>
      <c r="E20" s="130" t="s">
        <v>203</v>
      </c>
      <c r="F20" s="81"/>
      <c r="G20" s="104"/>
      <c r="H20" s="107">
        <v>8</v>
      </c>
      <c r="I20" s="81"/>
      <c r="J20" s="74"/>
      <c r="K20" s="74"/>
      <c r="L20" s="94">
        <v>7</v>
      </c>
      <c r="M20" s="113"/>
      <c r="N20" s="74"/>
      <c r="O20" s="94">
        <v>4</v>
      </c>
      <c r="P20" s="81"/>
      <c r="Q20" s="122">
        <v>5</v>
      </c>
      <c r="R20" s="113"/>
      <c r="S20" s="107">
        <v>7</v>
      </c>
      <c r="T20" s="81"/>
      <c r="U20" s="104"/>
      <c r="V20" s="94">
        <v>4</v>
      </c>
      <c r="W20" s="81"/>
      <c r="X20" s="104"/>
      <c r="Y20" s="107">
        <v>7</v>
      </c>
      <c r="Z20" s="81"/>
      <c r="AA20" s="104"/>
      <c r="AB20" s="94" t="s">
        <v>352</v>
      </c>
      <c r="AC20" s="99">
        <f t="shared" si="0"/>
        <v>6</v>
      </c>
      <c r="AD20" s="8">
        <f t="shared" si="2"/>
        <v>6</v>
      </c>
      <c r="AE20" s="8">
        <v>6</v>
      </c>
      <c r="AF20" s="12">
        <v>8</v>
      </c>
    </row>
    <row r="21" spans="1:32" ht="12.75">
      <c r="A21" s="56">
        <v>19</v>
      </c>
      <c r="B21" s="2" t="s">
        <v>306</v>
      </c>
      <c r="C21" s="205" t="s">
        <v>309</v>
      </c>
      <c r="D21" s="66">
        <v>4</v>
      </c>
      <c r="E21" s="130" t="s">
        <v>186</v>
      </c>
      <c r="F21" s="81"/>
      <c r="G21" s="104"/>
      <c r="H21" s="107">
        <v>7</v>
      </c>
      <c r="I21" s="81"/>
      <c r="J21" s="74"/>
      <c r="K21" s="74"/>
      <c r="L21" s="94">
        <v>7</v>
      </c>
      <c r="M21" s="113"/>
      <c r="N21" s="74"/>
      <c r="O21" s="94">
        <v>4</v>
      </c>
      <c r="P21" s="81"/>
      <c r="Q21" s="122">
        <v>4</v>
      </c>
      <c r="R21" s="113"/>
      <c r="S21" s="107">
        <v>4</v>
      </c>
      <c r="T21" s="81"/>
      <c r="U21" s="104"/>
      <c r="V21" s="94">
        <v>4</v>
      </c>
      <c r="W21" s="81"/>
      <c r="X21" s="104"/>
      <c r="Y21" s="107">
        <v>4</v>
      </c>
      <c r="Z21" s="81"/>
      <c r="AA21" s="104"/>
      <c r="AB21" s="94" t="s">
        <v>352</v>
      </c>
      <c r="AC21" s="99">
        <f t="shared" si="0"/>
        <v>4.857142857142857</v>
      </c>
      <c r="AD21" s="8">
        <f t="shared" si="2"/>
        <v>5</v>
      </c>
      <c r="AE21" s="8">
        <v>5</v>
      </c>
      <c r="AF21" s="12">
        <v>20</v>
      </c>
    </row>
    <row r="22" spans="1:32" ht="12.75">
      <c r="A22" s="56">
        <v>20</v>
      </c>
      <c r="B22" s="2" t="s">
        <v>277</v>
      </c>
      <c r="C22" s="205" t="s">
        <v>263</v>
      </c>
      <c r="D22" s="66">
        <v>5</v>
      </c>
      <c r="E22" s="130" t="s">
        <v>115</v>
      </c>
      <c r="F22" s="81"/>
      <c r="G22" s="104"/>
      <c r="H22" s="107">
        <v>9</v>
      </c>
      <c r="I22" s="81"/>
      <c r="J22" s="74"/>
      <c r="K22" s="74" t="s">
        <v>158</v>
      </c>
      <c r="L22" s="94">
        <v>7</v>
      </c>
      <c r="M22" s="113"/>
      <c r="N22" s="74"/>
      <c r="O22" s="94">
        <v>6</v>
      </c>
      <c r="P22" s="81"/>
      <c r="Q22" s="122">
        <v>9</v>
      </c>
      <c r="R22" s="113"/>
      <c r="S22" s="107">
        <v>7</v>
      </c>
      <c r="T22" s="81"/>
      <c r="U22" s="104"/>
      <c r="V22" s="94">
        <v>9</v>
      </c>
      <c r="W22" s="81"/>
      <c r="X22" s="104"/>
      <c r="Y22" s="107">
        <v>7</v>
      </c>
      <c r="Z22" s="81"/>
      <c r="AA22" s="104"/>
      <c r="AB22" s="94" t="s">
        <v>352</v>
      </c>
      <c r="AC22" s="99">
        <f t="shared" si="0"/>
        <v>7.714285714285714</v>
      </c>
      <c r="AD22" s="8">
        <f t="shared" si="2"/>
        <v>8</v>
      </c>
      <c r="AE22" s="8">
        <v>9</v>
      </c>
      <c r="AF22" s="12">
        <v>19</v>
      </c>
    </row>
    <row r="23" spans="1:32" ht="12.75">
      <c r="A23" s="56">
        <v>21</v>
      </c>
      <c r="B23" s="2" t="s">
        <v>278</v>
      </c>
      <c r="C23" s="206" t="s">
        <v>263</v>
      </c>
      <c r="D23" s="67">
        <v>6</v>
      </c>
      <c r="E23" s="130" t="s">
        <v>89</v>
      </c>
      <c r="F23" s="81"/>
      <c r="G23" s="104"/>
      <c r="H23" s="107">
        <v>5</v>
      </c>
      <c r="I23" s="81"/>
      <c r="J23" s="74"/>
      <c r="K23" s="74"/>
      <c r="L23" s="94">
        <v>6</v>
      </c>
      <c r="M23" s="113" t="s">
        <v>158</v>
      </c>
      <c r="N23" s="74"/>
      <c r="O23" s="94">
        <v>4</v>
      </c>
      <c r="P23" s="81"/>
      <c r="Q23" s="122">
        <v>5</v>
      </c>
      <c r="R23" s="113" t="s">
        <v>158</v>
      </c>
      <c r="S23" s="107">
        <v>4</v>
      </c>
      <c r="T23" s="81"/>
      <c r="U23" s="104" t="s">
        <v>158</v>
      </c>
      <c r="V23" s="94">
        <v>6</v>
      </c>
      <c r="W23" s="81"/>
      <c r="X23" s="104"/>
      <c r="Y23" s="107">
        <v>7</v>
      </c>
      <c r="Z23" s="81"/>
      <c r="AA23" s="104"/>
      <c r="AB23" s="94" t="s">
        <v>352</v>
      </c>
      <c r="AC23" s="99">
        <f t="shared" si="0"/>
        <v>5.285714285714286</v>
      </c>
      <c r="AD23" s="8">
        <f t="shared" si="2"/>
        <v>5</v>
      </c>
      <c r="AE23" s="8">
        <v>6</v>
      </c>
      <c r="AF23" s="12">
        <v>10</v>
      </c>
    </row>
    <row r="24" spans="1:32" ht="12.75">
      <c r="A24" s="56">
        <v>22</v>
      </c>
      <c r="B24" s="36" t="s">
        <v>279</v>
      </c>
      <c r="C24" s="205" t="s">
        <v>307</v>
      </c>
      <c r="D24" s="66">
        <v>7</v>
      </c>
      <c r="E24" s="130" t="s">
        <v>90</v>
      </c>
      <c r="F24" s="81" t="s">
        <v>158</v>
      </c>
      <c r="G24" s="104" t="s">
        <v>158</v>
      </c>
      <c r="H24" s="107">
        <v>8</v>
      </c>
      <c r="I24" s="81"/>
      <c r="J24" s="74"/>
      <c r="K24" s="74"/>
      <c r="L24" s="94">
        <v>9</v>
      </c>
      <c r="M24" s="113"/>
      <c r="N24" s="74"/>
      <c r="O24" s="94">
        <v>6</v>
      </c>
      <c r="P24" s="81"/>
      <c r="Q24" s="122">
        <v>4</v>
      </c>
      <c r="R24" s="113"/>
      <c r="S24" s="107">
        <v>4</v>
      </c>
      <c r="T24" s="81"/>
      <c r="U24" s="104"/>
      <c r="V24" s="94">
        <v>4</v>
      </c>
      <c r="W24" s="81"/>
      <c r="X24" s="104"/>
      <c r="Y24" s="107">
        <v>9</v>
      </c>
      <c r="Z24" s="81"/>
      <c r="AA24" s="104"/>
      <c r="AB24" s="94" t="s">
        <v>352</v>
      </c>
      <c r="AC24" s="99">
        <f t="shared" si="0"/>
        <v>6.285714285714286</v>
      </c>
      <c r="AD24" s="8">
        <f t="shared" si="2"/>
        <v>6</v>
      </c>
      <c r="AE24" s="8">
        <v>6</v>
      </c>
      <c r="AF24" s="12">
        <v>13</v>
      </c>
    </row>
    <row r="25" spans="1:30" s="5" customFormat="1" ht="13.5" thickBot="1">
      <c r="A25" s="353" t="s">
        <v>0</v>
      </c>
      <c r="B25" s="354"/>
      <c r="C25" s="354"/>
      <c r="D25" s="354"/>
      <c r="E25" s="354"/>
      <c r="F25" s="170"/>
      <c r="G25" s="174"/>
      <c r="H25" s="173">
        <f>AVERAGE(H3:H24)</f>
        <v>7.2272727272727275</v>
      </c>
      <c r="I25" s="170"/>
      <c r="J25" s="175"/>
      <c r="K25" s="175"/>
      <c r="L25" s="171">
        <f>AVERAGE(L3:L24)</f>
        <v>6.318181818181818</v>
      </c>
      <c r="M25" s="187"/>
      <c r="N25" s="175"/>
      <c r="O25" s="171">
        <f>AVERAGE(O3:O24)</f>
        <v>5.590909090909091</v>
      </c>
      <c r="P25" s="177"/>
      <c r="Q25" s="171">
        <f>AVERAGE(Q3:Q24)</f>
        <v>5.954545454545454</v>
      </c>
      <c r="R25" s="76"/>
      <c r="S25" s="106">
        <f>AVERAGE(S3:S24)</f>
        <v>6.590909090909091</v>
      </c>
      <c r="T25" s="170"/>
      <c r="U25" s="174"/>
      <c r="V25" s="171">
        <f>AVERAGE(V3:V24)</f>
        <v>6.636363636363637</v>
      </c>
      <c r="W25" s="170"/>
      <c r="X25" s="174"/>
      <c r="Y25" s="173">
        <f>AVERAGE(Y3:Y24)</f>
        <v>7.818181818181818</v>
      </c>
      <c r="Z25" s="170"/>
      <c r="AA25" s="174"/>
      <c r="AB25" s="171" t="e">
        <f>AVERAGE(AB3:AB24)</f>
        <v>#DIV/0!</v>
      </c>
      <c r="AC25" s="97">
        <f>AVERAGE(AC3:AC24)</f>
        <v>6.590909090909091</v>
      </c>
      <c r="AD25" s="33">
        <f>AVERAGE(AD3:AD24)</f>
        <v>6.590909090909091</v>
      </c>
    </row>
    <row r="26" spans="1:30" s="5" customFormat="1" ht="13.5" thickBot="1">
      <c r="A26" s="353"/>
      <c r="B26" s="354"/>
      <c r="C26" s="354"/>
      <c r="D26" s="354"/>
      <c r="E26" s="354"/>
      <c r="F26" s="359" t="s">
        <v>57</v>
      </c>
      <c r="G26" s="346"/>
      <c r="H26" s="360"/>
      <c r="I26" s="346" t="s">
        <v>58</v>
      </c>
      <c r="J26" s="346"/>
      <c r="K26" s="346"/>
      <c r="L26" s="346"/>
      <c r="M26" s="359" t="s">
        <v>59</v>
      </c>
      <c r="N26" s="346"/>
      <c r="O26" s="360"/>
      <c r="P26" s="359" t="s">
        <v>60</v>
      </c>
      <c r="Q26" s="346"/>
      <c r="R26" s="344" t="s">
        <v>61</v>
      </c>
      <c r="S26" s="364"/>
      <c r="T26" s="375" t="s">
        <v>65</v>
      </c>
      <c r="U26" s="346"/>
      <c r="V26" s="335"/>
      <c r="W26" s="375" t="s">
        <v>66</v>
      </c>
      <c r="X26" s="346"/>
      <c r="Y26" s="335"/>
      <c r="Z26" s="344" t="s">
        <v>259</v>
      </c>
      <c r="AA26" s="345"/>
      <c r="AB26" s="364"/>
      <c r="AC26" s="91"/>
      <c r="AD26" s="9"/>
    </row>
    <row r="27" spans="1:30" ht="12.75">
      <c r="A27" s="347" t="s">
        <v>45</v>
      </c>
      <c r="B27" s="348"/>
      <c r="C27" s="348"/>
      <c r="D27" s="348"/>
      <c r="E27" s="349"/>
      <c r="F27" s="357" t="s">
        <v>87</v>
      </c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4">
        <f>AD27/A24</f>
        <v>1</v>
      </c>
      <c r="AD27" s="8">
        <f>COUNTIF(AD3:AD24,"&gt;3")</f>
        <v>22</v>
      </c>
    </row>
    <row r="28" spans="1:30" ht="12.75">
      <c r="A28" s="347" t="s">
        <v>46</v>
      </c>
      <c r="B28" s="348"/>
      <c r="C28" s="348"/>
      <c r="D28" s="348"/>
      <c r="E28" s="349"/>
      <c r="F28" s="13"/>
      <c r="G28" s="13"/>
      <c r="H28" s="4"/>
      <c r="I28" s="13"/>
      <c r="J28" s="13"/>
      <c r="K28" s="1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4">
        <f>AD28/A24</f>
        <v>0.5454545454545454</v>
      </c>
      <c r="AD28" s="8">
        <f>COUNTIF(AD3:AD24,"&gt;6")</f>
        <v>12</v>
      </c>
    </row>
    <row r="32" spans="33:35" ht="12.75">
      <c r="AG32" s="53"/>
      <c r="AH32" s="53"/>
      <c r="AI32" s="3"/>
    </row>
  </sheetData>
  <sheetProtection/>
  <mergeCells count="14">
    <mergeCell ref="A28:E28"/>
    <mergeCell ref="F27:AB27"/>
    <mergeCell ref="T26:V26"/>
    <mergeCell ref="P26:Q26"/>
    <mergeCell ref="R26:S26"/>
    <mergeCell ref="A27:E27"/>
    <mergeCell ref="A1:AC1"/>
    <mergeCell ref="Z26:AB26"/>
    <mergeCell ref="A25:E25"/>
    <mergeCell ref="A26:E26"/>
    <mergeCell ref="F26:H26"/>
    <mergeCell ref="W26:Y26"/>
    <mergeCell ref="I26:L26"/>
    <mergeCell ref="M26:O26"/>
  </mergeCells>
  <conditionalFormatting sqref="AD3:AE2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C3:AC24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zoomScale="95" zoomScaleNormal="95" zoomScalePageLayoutView="0" workbookViewId="0" topLeftCell="A1">
      <selection activeCell="C7" sqref="C7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8.00390625" style="0" customWidth="1"/>
    <col min="4" max="4" width="5.75390625" style="0" customWidth="1"/>
    <col min="5" max="5" width="5.375" style="0" customWidth="1"/>
    <col min="6" max="6" width="6.00390625" style="0" customWidth="1"/>
    <col min="7" max="7" width="5.75390625" style="0" customWidth="1"/>
    <col min="8" max="9" width="5.875" style="0" bestFit="1" customWidth="1"/>
    <col min="10" max="10" width="6.375" style="0" customWidth="1"/>
    <col min="11" max="11" width="5.875" style="0" customWidth="1"/>
    <col min="12" max="12" width="9.125" style="10" customWidth="1"/>
    <col min="14" max="15" width="9.25390625" style="0" bestFit="1" customWidth="1"/>
  </cols>
  <sheetData>
    <row r="1" spans="2:24" ht="13.5" thickBot="1">
      <c r="B1" s="368" t="s">
        <v>280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1"/>
      <c r="O1" s="31"/>
      <c r="P1" s="31"/>
      <c r="Q1" s="31"/>
      <c r="R1" s="31"/>
      <c r="S1" s="59"/>
      <c r="T1" s="60"/>
      <c r="W1" s="14"/>
      <c r="X1" s="15"/>
    </row>
    <row r="2" spans="1:20" ht="16.5" customHeight="1" thickBot="1">
      <c r="A2" s="61" t="s">
        <v>75</v>
      </c>
      <c r="B2" s="62" t="s">
        <v>26</v>
      </c>
      <c r="C2" s="63" t="s">
        <v>76</v>
      </c>
      <c r="D2" s="145"/>
      <c r="E2" s="193"/>
      <c r="F2" s="145"/>
      <c r="G2" s="78"/>
      <c r="H2" s="77"/>
      <c r="I2" s="78"/>
      <c r="J2" s="78"/>
      <c r="K2" s="78"/>
      <c r="L2" s="65" t="s">
        <v>21</v>
      </c>
      <c r="M2" s="31"/>
      <c r="N2" s="31"/>
      <c r="O2" s="31"/>
      <c r="P2" s="31"/>
      <c r="Q2" s="31"/>
      <c r="R2" s="31"/>
      <c r="S2" s="31"/>
      <c r="T2" s="31"/>
    </row>
    <row r="3" spans="1:12" ht="12.75">
      <c r="A3" s="36">
        <v>1</v>
      </c>
      <c r="B3" s="36" t="s">
        <v>260</v>
      </c>
      <c r="C3" s="183"/>
      <c r="D3" s="166"/>
      <c r="E3" s="135"/>
      <c r="F3" s="129"/>
      <c r="G3" s="176"/>
      <c r="H3" s="79"/>
      <c r="I3" s="93"/>
      <c r="J3" s="93"/>
      <c r="K3" s="129"/>
      <c r="L3" s="8" t="s">
        <v>187</v>
      </c>
    </row>
    <row r="4" spans="1:12" ht="12.75">
      <c r="A4" s="2">
        <v>2</v>
      </c>
      <c r="B4" s="36" t="s">
        <v>261</v>
      </c>
      <c r="C4" s="183"/>
      <c r="D4" s="96"/>
      <c r="E4" s="113"/>
      <c r="F4" s="94"/>
      <c r="G4" s="122"/>
      <c r="H4" s="83"/>
      <c r="I4" s="82"/>
      <c r="J4" s="82"/>
      <c r="K4" s="82"/>
      <c r="L4" s="8" t="s">
        <v>187</v>
      </c>
    </row>
    <row r="5" spans="1:12" ht="12.75">
      <c r="A5" s="2">
        <v>3</v>
      </c>
      <c r="B5" s="36" t="s">
        <v>262</v>
      </c>
      <c r="C5" s="183"/>
      <c r="D5" s="87"/>
      <c r="E5" s="112"/>
      <c r="F5" s="94"/>
      <c r="G5" s="122"/>
      <c r="H5" s="81"/>
      <c r="I5" s="94"/>
      <c r="J5" s="94"/>
      <c r="K5" s="82"/>
      <c r="L5" s="8" t="s">
        <v>187</v>
      </c>
    </row>
    <row r="6" spans="1:12" ht="12.75">
      <c r="A6" s="2">
        <v>4</v>
      </c>
      <c r="B6" s="2" t="s">
        <v>264</v>
      </c>
      <c r="C6" s="130"/>
      <c r="D6" s="96"/>
      <c r="E6" s="113"/>
      <c r="F6" s="94"/>
      <c r="G6" s="122"/>
      <c r="H6" s="81"/>
      <c r="I6" s="94"/>
      <c r="J6" s="94"/>
      <c r="K6" s="94"/>
      <c r="L6" s="8" t="s">
        <v>187</v>
      </c>
    </row>
    <row r="7" spans="1:12" ht="12.75">
      <c r="A7" s="2">
        <v>5</v>
      </c>
      <c r="B7" s="36" t="s">
        <v>265</v>
      </c>
      <c r="C7" s="183"/>
      <c r="D7" s="96"/>
      <c r="E7" s="112"/>
      <c r="F7" s="94"/>
      <c r="G7" s="122"/>
      <c r="H7" s="83"/>
      <c r="I7" s="82"/>
      <c r="J7" s="82"/>
      <c r="K7" s="82"/>
      <c r="L7" s="8" t="s">
        <v>187</v>
      </c>
    </row>
    <row r="8" spans="1:12" ht="12.75">
      <c r="A8" s="2">
        <v>6</v>
      </c>
      <c r="B8" s="36" t="s">
        <v>201</v>
      </c>
      <c r="C8" s="183"/>
      <c r="D8" s="87"/>
      <c r="E8" s="112"/>
      <c r="F8" s="82"/>
      <c r="G8" s="121"/>
      <c r="H8" s="83"/>
      <c r="I8" s="82"/>
      <c r="J8" s="82"/>
      <c r="K8" s="82"/>
      <c r="L8" s="8" t="s">
        <v>187</v>
      </c>
    </row>
    <row r="9" spans="1:12" ht="12.75">
      <c r="A9" s="2">
        <v>7</v>
      </c>
      <c r="B9" s="36" t="s">
        <v>266</v>
      </c>
      <c r="C9" s="183"/>
      <c r="D9" s="87"/>
      <c r="E9" s="112"/>
      <c r="F9" s="82"/>
      <c r="G9" s="121"/>
      <c r="H9" s="83"/>
      <c r="I9" s="82"/>
      <c r="J9" s="82"/>
      <c r="K9" s="82"/>
      <c r="L9" s="8" t="s">
        <v>187</v>
      </c>
    </row>
    <row r="10" spans="1:12" ht="12.75">
      <c r="A10" s="2">
        <v>8</v>
      </c>
      <c r="B10" s="36" t="s">
        <v>267</v>
      </c>
      <c r="C10" s="183"/>
      <c r="D10" s="87"/>
      <c r="E10" s="112"/>
      <c r="F10" s="82"/>
      <c r="G10" s="121"/>
      <c r="H10" s="83"/>
      <c r="I10" s="82"/>
      <c r="J10" s="82"/>
      <c r="K10" s="82"/>
      <c r="L10" s="8" t="s">
        <v>187</v>
      </c>
    </row>
    <row r="11" spans="1:12" ht="12.75">
      <c r="A11" s="2">
        <v>9</v>
      </c>
      <c r="B11" s="36" t="s">
        <v>268</v>
      </c>
      <c r="C11" s="183"/>
      <c r="D11" s="87"/>
      <c r="E11" s="112"/>
      <c r="F11" s="82"/>
      <c r="G11" s="121"/>
      <c r="H11" s="83"/>
      <c r="I11" s="82"/>
      <c r="J11" s="82"/>
      <c r="K11" s="82"/>
      <c r="L11" s="8" t="s">
        <v>187</v>
      </c>
    </row>
    <row r="12" spans="1:12" ht="13.5" thickBot="1">
      <c r="A12" s="188">
        <v>10</v>
      </c>
      <c r="B12" s="188" t="s">
        <v>269</v>
      </c>
      <c r="C12" s="189"/>
      <c r="D12" s="244"/>
      <c r="E12" s="249"/>
      <c r="F12" s="246"/>
      <c r="G12" s="248"/>
      <c r="H12" s="245"/>
      <c r="I12" s="246"/>
      <c r="J12" s="246"/>
      <c r="K12" s="246"/>
      <c r="L12" s="247" t="s">
        <v>187</v>
      </c>
    </row>
    <row r="13" spans="1:12" ht="12.75">
      <c r="A13" s="36">
        <v>11</v>
      </c>
      <c r="B13" s="36" t="s">
        <v>270</v>
      </c>
      <c r="C13" s="183"/>
      <c r="D13" s="243"/>
      <c r="E13" s="84"/>
      <c r="F13" s="80"/>
      <c r="G13" s="80"/>
      <c r="H13" s="84"/>
      <c r="I13" s="80"/>
      <c r="J13" s="80"/>
      <c r="K13" s="80"/>
      <c r="L13" s="35" t="s">
        <v>187</v>
      </c>
    </row>
    <row r="14" spans="1:12" ht="12.75">
      <c r="A14" s="2">
        <v>12</v>
      </c>
      <c r="B14" s="2" t="s">
        <v>271</v>
      </c>
      <c r="C14" s="130"/>
      <c r="D14" s="96"/>
      <c r="E14" s="81"/>
      <c r="F14" s="94"/>
      <c r="G14" s="94"/>
      <c r="H14" s="81"/>
      <c r="I14" s="94"/>
      <c r="J14" s="94"/>
      <c r="K14" s="94"/>
      <c r="L14" s="8" t="s">
        <v>187</v>
      </c>
    </row>
    <row r="15" spans="1:12" ht="12.75">
      <c r="A15" s="2">
        <v>13</v>
      </c>
      <c r="B15" s="2" t="s">
        <v>272</v>
      </c>
      <c r="C15" s="130"/>
      <c r="D15" s="87"/>
      <c r="E15" s="83"/>
      <c r="F15" s="94"/>
      <c r="G15" s="94"/>
      <c r="H15" s="83"/>
      <c r="I15" s="82"/>
      <c r="J15" s="82"/>
      <c r="K15" s="82"/>
      <c r="L15" s="8" t="s">
        <v>187</v>
      </c>
    </row>
    <row r="16" spans="1:12" ht="12.75">
      <c r="A16" s="2">
        <v>14</v>
      </c>
      <c r="B16" s="2" t="s">
        <v>273</v>
      </c>
      <c r="C16" s="130"/>
      <c r="D16" s="87"/>
      <c r="E16" s="83"/>
      <c r="F16" s="94"/>
      <c r="G16" s="94"/>
      <c r="H16" s="81"/>
      <c r="I16" s="94"/>
      <c r="J16" s="94"/>
      <c r="K16" s="94"/>
      <c r="L16" s="8" t="s">
        <v>187</v>
      </c>
    </row>
    <row r="17" spans="1:12" ht="12.75">
      <c r="A17" s="2">
        <v>15</v>
      </c>
      <c r="B17" s="2" t="s">
        <v>274</v>
      </c>
      <c r="C17" s="130"/>
      <c r="D17" s="96"/>
      <c r="E17" s="83"/>
      <c r="F17" s="94"/>
      <c r="G17" s="82"/>
      <c r="H17" s="83"/>
      <c r="I17" s="82"/>
      <c r="J17" s="82"/>
      <c r="K17" s="142"/>
      <c r="L17" s="8" t="s">
        <v>187</v>
      </c>
    </row>
    <row r="18" spans="1:12" ht="12.75">
      <c r="A18" s="2">
        <v>16</v>
      </c>
      <c r="B18" s="2" t="s">
        <v>275</v>
      </c>
      <c r="C18" s="130"/>
      <c r="D18" s="95"/>
      <c r="E18" s="84"/>
      <c r="F18" s="80"/>
      <c r="G18" s="80"/>
      <c r="H18" s="84"/>
      <c r="I18" s="80"/>
      <c r="J18" s="80"/>
      <c r="K18" s="82"/>
      <c r="L18" s="8" t="s">
        <v>187</v>
      </c>
    </row>
    <row r="19" spans="1:12" ht="12.75">
      <c r="A19" s="2">
        <v>17</v>
      </c>
      <c r="B19" s="2" t="s">
        <v>276</v>
      </c>
      <c r="C19" s="130"/>
      <c r="D19" s="96"/>
      <c r="E19" s="84"/>
      <c r="F19" s="80"/>
      <c r="G19" s="80"/>
      <c r="H19" s="84"/>
      <c r="I19" s="80"/>
      <c r="J19" s="80"/>
      <c r="K19" s="82"/>
      <c r="L19" s="8" t="s">
        <v>187</v>
      </c>
    </row>
    <row r="20" spans="1:12" ht="12.75">
      <c r="A20" s="2">
        <v>18</v>
      </c>
      <c r="B20" s="2" t="s">
        <v>277</v>
      </c>
      <c r="C20" s="130"/>
      <c r="D20" s="87"/>
      <c r="E20" s="83"/>
      <c r="F20" s="94"/>
      <c r="G20" s="94"/>
      <c r="H20" s="81"/>
      <c r="I20" s="94"/>
      <c r="J20" s="94"/>
      <c r="K20" s="82"/>
      <c r="L20" s="8" t="s">
        <v>187</v>
      </c>
    </row>
    <row r="21" spans="1:12" ht="12.75">
      <c r="A21" s="2">
        <v>19</v>
      </c>
      <c r="B21" s="2" t="s">
        <v>278</v>
      </c>
      <c r="C21" s="130"/>
      <c r="D21" s="95"/>
      <c r="E21" s="83"/>
      <c r="F21" s="94"/>
      <c r="G21" s="94"/>
      <c r="H21" s="83"/>
      <c r="I21" s="94"/>
      <c r="J21" s="82"/>
      <c r="K21" s="82"/>
      <c r="L21" s="8" t="s">
        <v>187</v>
      </c>
    </row>
    <row r="22" spans="1:12" ht="13.5" thickBot="1">
      <c r="A22" s="2">
        <v>20</v>
      </c>
      <c r="B22" s="36" t="s">
        <v>279</v>
      </c>
      <c r="C22" s="130"/>
      <c r="D22" s="194"/>
      <c r="E22" s="83"/>
      <c r="F22" s="82"/>
      <c r="G22" s="82"/>
      <c r="H22" s="83"/>
      <c r="I22" s="82"/>
      <c r="J22" s="94"/>
      <c r="K22" s="82"/>
      <c r="L22" s="8" t="s">
        <v>187</v>
      </c>
    </row>
    <row r="23" spans="1:12" s="5" customFormat="1" ht="13.5" thickBot="1">
      <c r="A23" s="6"/>
      <c r="B23" s="7"/>
      <c r="C23" s="71"/>
      <c r="D23" s="146" t="s">
        <v>57</v>
      </c>
      <c r="E23" s="344" t="s">
        <v>58</v>
      </c>
      <c r="F23" s="364"/>
      <c r="G23" s="150" t="s">
        <v>59</v>
      </c>
      <c r="H23" s="344" t="s">
        <v>72</v>
      </c>
      <c r="I23" s="364"/>
      <c r="J23" s="150" t="s">
        <v>65</v>
      </c>
      <c r="K23" s="150" t="s">
        <v>66</v>
      </c>
      <c r="L23" s="33" t="e">
        <f>AVERAGE(L3:L22)</f>
        <v>#DIV/0!</v>
      </c>
    </row>
    <row r="24" spans="1:12" ht="13.5" thickBot="1">
      <c r="A24" s="350" t="s">
        <v>36</v>
      </c>
      <c r="B24" s="350"/>
      <c r="C24" s="347"/>
      <c r="D24" s="345" t="s">
        <v>153</v>
      </c>
      <c r="E24" s="345"/>
      <c r="F24" s="345"/>
      <c r="G24" s="345"/>
      <c r="H24" s="345"/>
      <c r="I24" s="345"/>
      <c r="J24" s="345"/>
      <c r="K24" s="364"/>
      <c r="L24" s="9"/>
    </row>
    <row r="25" spans="1:12" ht="12.75">
      <c r="A25" s="347" t="s">
        <v>47</v>
      </c>
      <c r="B25" s="348"/>
      <c r="C25" s="349"/>
      <c r="D25" s="68"/>
      <c r="E25" s="68"/>
      <c r="F25" s="68"/>
      <c r="G25" s="68"/>
      <c r="H25" s="68"/>
      <c r="I25" s="68"/>
      <c r="J25" s="68"/>
      <c r="K25" s="132"/>
      <c r="L25" s="8">
        <f>COUNTIF(L3:L22,"&gt;3")</f>
        <v>0</v>
      </c>
    </row>
    <row r="26" ht="12.75">
      <c r="L26" s="8">
        <f>COUNTIF(L3:L22,"&gt;6")</f>
        <v>0</v>
      </c>
    </row>
    <row r="27" ht="12.75">
      <c r="B27" t="s">
        <v>281</v>
      </c>
    </row>
  </sheetData>
  <sheetProtection/>
  <mergeCells count="6">
    <mergeCell ref="B1:M1"/>
    <mergeCell ref="A25:C25"/>
    <mergeCell ref="H23:I23"/>
    <mergeCell ref="E23:F23"/>
    <mergeCell ref="D24:K24"/>
    <mergeCell ref="A24:C24"/>
  </mergeCells>
  <conditionalFormatting sqref="L3:L22">
    <cfRule type="cellIs" priority="1" dxfId="0" operator="equal" stopIfTrue="1">
      <formula>"незач"</formula>
    </cfRule>
    <cfRule type="cellIs" priority="2" dxfId="1" operator="equal" stopIfTrue="1">
      <formula>"зач"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9"/>
  <sheetViews>
    <sheetView zoomScale="95" zoomScaleNormal="95" zoomScalePageLayoutView="0" workbookViewId="0" topLeftCell="A1">
      <selection activeCell="O7" sqref="O7"/>
    </sheetView>
  </sheetViews>
  <sheetFormatPr defaultColWidth="9.00390625" defaultRowHeight="12.75"/>
  <cols>
    <col min="1" max="1" width="5.125" style="0" customWidth="1"/>
    <col min="2" max="2" width="21.75390625" style="0" bestFit="1" customWidth="1"/>
    <col min="3" max="3" width="8.00390625" style="0" customWidth="1"/>
    <col min="4" max="4" width="5.75390625" style="0" customWidth="1"/>
    <col min="5" max="5" width="5.375" style="0" customWidth="1"/>
    <col min="6" max="7" width="6.00390625" style="0" customWidth="1"/>
    <col min="8" max="9" width="5.75390625" style="0" customWidth="1"/>
    <col min="10" max="10" width="5.875" style="0" bestFit="1" customWidth="1"/>
    <col min="11" max="12" width="5.75390625" style="0" customWidth="1"/>
    <col min="13" max="14" width="5.875" style="0" bestFit="1" customWidth="1"/>
    <col min="15" max="15" width="5.875" style="0" customWidth="1"/>
    <col min="16" max="16" width="12.875" style="10" customWidth="1"/>
    <col min="18" max="19" width="9.25390625" style="0" bestFit="1" customWidth="1"/>
  </cols>
  <sheetData>
    <row r="1" spans="1:28" ht="13.5" thickBot="1">
      <c r="A1" s="367" t="s">
        <v>303</v>
      </c>
      <c r="B1" s="367"/>
      <c r="C1" s="367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7"/>
      <c r="Q1" s="31"/>
      <c r="R1" s="31"/>
      <c r="S1" s="31"/>
      <c r="T1" s="31"/>
      <c r="U1" s="31"/>
      <c r="V1" s="31"/>
      <c r="W1" s="59"/>
      <c r="X1" s="60"/>
      <c r="AA1" s="14"/>
      <c r="AB1" s="15"/>
    </row>
    <row r="2" spans="1:24" ht="16.5" customHeight="1" thickBot="1">
      <c r="A2" s="61" t="s">
        <v>75</v>
      </c>
      <c r="B2" s="62" t="s">
        <v>26</v>
      </c>
      <c r="C2" s="63" t="s">
        <v>76</v>
      </c>
      <c r="D2" s="77">
        <v>42999</v>
      </c>
      <c r="E2" s="78">
        <v>43006</v>
      </c>
      <c r="F2" s="77">
        <v>43011</v>
      </c>
      <c r="G2" s="117">
        <v>43013</v>
      </c>
      <c r="H2" s="78">
        <v>43017</v>
      </c>
      <c r="I2" s="77">
        <v>43019</v>
      </c>
      <c r="J2" s="78">
        <v>43027</v>
      </c>
      <c r="K2" s="77">
        <v>43031</v>
      </c>
      <c r="L2" s="137">
        <v>43032</v>
      </c>
      <c r="M2" s="78">
        <v>43039</v>
      </c>
      <c r="N2" s="109">
        <v>43082</v>
      </c>
      <c r="O2" s="78"/>
      <c r="P2" s="226" t="s">
        <v>21</v>
      </c>
      <c r="Q2" s="31"/>
      <c r="R2" s="31"/>
      <c r="S2" s="31"/>
      <c r="T2" s="31"/>
      <c r="U2" s="31"/>
      <c r="V2" s="31"/>
      <c r="W2" s="31"/>
      <c r="X2" s="31"/>
    </row>
    <row r="3" spans="1:16" ht="12.75">
      <c r="A3" s="36">
        <v>1</v>
      </c>
      <c r="B3" s="131" t="s">
        <v>282</v>
      </c>
      <c r="C3" s="66">
        <v>9</v>
      </c>
      <c r="D3" s="126"/>
      <c r="E3" s="129"/>
      <c r="F3" s="126"/>
      <c r="G3" s="213"/>
      <c r="H3" s="129"/>
      <c r="I3" s="126"/>
      <c r="J3" s="129"/>
      <c r="K3" s="126"/>
      <c r="L3" s="181"/>
      <c r="M3" s="129"/>
      <c r="N3" s="126" t="s">
        <v>352</v>
      </c>
      <c r="O3" s="129" t="s">
        <v>352</v>
      </c>
      <c r="P3" s="265" t="s">
        <v>283</v>
      </c>
    </row>
    <row r="4" spans="1:16" ht="12.75">
      <c r="A4" s="2">
        <v>2</v>
      </c>
      <c r="B4" s="36" t="s">
        <v>284</v>
      </c>
      <c r="C4" s="66">
        <v>10</v>
      </c>
      <c r="D4" s="81" t="s">
        <v>158</v>
      </c>
      <c r="E4" s="82" t="s">
        <v>158</v>
      </c>
      <c r="F4" s="81"/>
      <c r="G4" s="104"/>
      <c r="H4" s="94"/>
      <c r="I4" s="81" t="s">
        <v>158</v>
      </c>
      <c r="J4" s="82"/>
      <c r="K4" s="81" t="s">
        <v>158</v>
      </c>
      <c r="L4" s="74" t="s">
        <v>158</v>
      </c>
      <c r="M4" s="82" t="s">
        <v>158</v>
      </c>
      <c r="N4" s="83" t="s">
        <v>352</v>
      </c>
      <c r="O4" s="82" t="s">
        <v>352</v>
      </c>
      <c r="P4" s="265" t="s">
        <v>283</v>
      </c>
    </row>
    <row r="5" spans="1:16" ht="12.75">
      <c r="A5" s="2">
        <v>3</v>
      </c>
      <c r="B5" s="36" t="s">
        <v>285</v>
      </c>
      <c r="C5" s="66">
        <v>3</v>
      </c>
      <c r="D5" s="83"/>
      <c r="E5" s="82" t="s">
        <v>158</v>
      </c>
      <c r="F5" s="81"/>
      <c r="G5" s="104"/>
      <c r="H5" s="94"/>
      <c r="I5" s="81"/>
      <c r="J5" s="94"/>
      <c r="K5" s="81" t="s">
        <v>158</v>
      </c>
      <c r="L5" s="74" t="s">
        <v>158</v>
      </c>
      <c r="M5" s="94" t="s">
        <v>158</v>
      </c>
      <c r="N5" s="81" t="s">
        <v>352</v>
      </c>
      <c r="O5" s="82" t="s">
        <v>352</v>
      </c>
      <c r="P5" s="265" t="s">
        <v>283</v>
      </c>
    </row>
    <row r="6" spans="1:16" ht="12.75">
      <c r="A6" s="2">
        <v>4</v>
      </c>
      <c r="B6" s="250" t="s">
        <v>286</v>
      </c>
      <c r="C6" s="67">
        <v>5</v>
      </c>
      <c r="D6" s="81" t="s">
        <v>158</v>
      </c>
      <c r="E6" s="94" t="s">
        <v>158</v>
      </c>
      <c r="F6" s="81"/>
      <c r="G6" s="104" t="s">
        <v>158</v>
      </c>
      <c r="H6" s="94"/>
      <c r="I6" s="81"/>
      <c r="J6" s="94"/>
      <c r="K6" s="81"/>
      <c r="L6" s="74" t="s">
        <v>158</v>
      </c>
      <c r="M6" s="94"/>
      <c r="N6" s="81" t="s">
        <v>325</v>
      </c>
      <c r="O6" s="94" t="s">
        <v>325</v>
      </c>
      <c r="P6" s="252" t="s">
        <v>283</v>
      </c>
    </row>
    <row r="7" spans="1:16" ht="12.75">
      <c r="A7" s="2">
        <v>5</v>
      </c>
      <c r="B7" s="36" t="s">
        <v>287</v>
      </c>
      <c r="C7" s="66">
        <v>13</v>
      </c>
      <c r="D7" s="81"/>
      <c r="E7" s="82"/>
      <c r="F7" s="81"/>
      <c r="G7" s="104"/>
      <c r="H7" s="94"/>
      <c r="I7" s="81"/>
      <c r="J7" s="82"/>
      <c r="K7" s="81"/>
      <c r="L7" s="74"/>
      <c r="M7" s="82" t="s">
        <v>158</v>
      </c>
      <c r="N7" s="83" t="s">
        <v>352</v>
      </c>
      <c r="O7" s="82" t="s">
        <v>352</v>
      </c>
      <c r="P7" s="265" t="s">
        <v>283</v>
      </c>
    </row>
    <row r="8" spans="1:16" ht="12.75">
      <c r="A8" s="2">
        <v>6</v>
      </c>
      <c r="B8" s="2" t="s">
        <v>288</v>
      </c>
      <c r="C8" s="67">
        <v>11</v>
      </c>
      <c r="D8" s="83"/>
      <c r="E8" s="82"/>
      <c r="F8" s="83"/>
      <c r="G8" s="103"/>
      <c r="H8" s="82"/>
      <c r="I8" s="83"/>
      <c r="J8" s="82" t="s">
        <v>158</v>
      </c>
      <c r="K8" s="83" t="s">
        <v>158</v>
      </c>
      <c r="L8" s="12" t="s">
        <v>158</v>
      </c>
      <c r="M8" s="82" t="s">
        <v>158</v>
      </c>
      <c r="N8" s="83" t="s">
        <v>352</v>
      </c>
      <c r="O8" s="82" t="s">
        <v>352</v>
      </c>
      <c r="P8" s="265" t="s">
        <v>283</v>
      </c>
    </row>
    <row r="9" spans="1:16" ht="12.75">
      <c r="A9" s="2">
        <v>7</v>
      </c>
      <c r="B9" s="2" t="s">
        <v>289</v>
      </c>
      <c r="C9" s="67">
        <v>6</v>
      </c>
      <c r="D9" s="81"/>
      <c r="E9" s="82"/>
      <c r="F9" s="81"/>
      <c r="G9" s="104"/>
      <c r="H9" s="94"/>
      <c r="I9" s="81"/>
      <c r="J9" s="82"/>
      <c r="K9" s="81"/>
      <c r="L9" s="74"/>
      <c r="M9" s="82" t="s">
        <v>158</v>
      </c>
      <c r="N9" s="83" t="s">
        <v>352</v>
      </c>
      <c r="O9" s="94" t="s">
        <v>352</v>
      </c>
      <c r="P9" s="265" t="s">
        <v>283</v>
      </c>
    </row>
    <row r="10" spans="1:16" ht="12.75">
      <c r="A10" s="2">
        <v>8</v>
      </c>
      <c r="B10" s="2" t="s">
        <v>290</v>
      </c>
      <c r="C10" s="67">
        <v>7</v>
      </c>
      <c r="D10" s="83"/>
      <c r="E10" s="82" t="s">
        <v>158</v>
      </c>
      <c r="F10" s="81"/>
      <c r="G10" s="104"/>
      <c r="H10" s="94"/>
      <c r="I10" s="81" t="s">
        <v>158</v>
      </c>
      <c r="J10" s="82"/>
      <c r="K10" s="81" t="s">
        <v>158</v>
      </c>
      <c r="L10" s="74" t="s">
        <v>158</v>
      </c>
      <c r="M10" s="82" t="s">
        <v>158</v>
      </c>
      <c r="N10" s="83" t="s">
        <v>352</v>
      </c>
      <c r="O10" s="82" t="s">
        <v>352</v>
      </c>
      <c r="P10" s="265" t="s">
        <v>283</v>
      </c>
    </row>
    <row r="11" spans="1:16" ht="12.75">
      <c r="A11" s="2">
        <v>9</v>
      </c>
      <c r="B11" s="2" t="s">
        <v>291</v>
      </c>
      <c r="C11" s="67">
        <v>4</v>
      </c>
      <c r="D11" s="83"/>
      <c r="E11" s="82"/>
      <c r="F11" s="81"/>
      <c r="G11" s="104"/>
      <c r="H11" s="94"/>
      <c r="I11" s="81"/>
      <c r="J11" s="94"/>
      <c r="K11" s="81"/>
      <c r="L11" s="74"/>
      <c r="M11" s="94" t="s">
        <v>158</v>
      </c>
      <c r="N11" s="81" t="s">
        <v>352</v>
      </c>
      <c r="O11" s="94" t="s">
        <v>352</v>
      </c>
      <c r="P11" s="265" t="s">
        <v>283</v>
      </c>
    </row>
    <row r="12" spans="1:16" ht="13.5" thickBot="1">
      <c r="A12" s="188">
        <v>10</v>
      </c>
      <c r="B12" s="188" t="s">
        <v>292</v>
      </c>
      <c r="C12" s="251">
        <v>12</v>
      </c>
      <c r="D12" s="233"/>
      <c r="E12" s="246" t="s">
        <v>158</v>
      </c>
      <c r="F12" s="233" t="s">
        <v>158</v>
      </c>
      <c r="G12" s="239"/>
      <c r="H12" s="246"/>
      <c r="I12" s="245"/>
      <c r="J12" s="246"/>
      <c r="K12" s="245" t="s">
        <v>158</v>
      </c>
      <c r="L12" s="242"/>
      <c r="M12" s="246"/>
      <c r="N12" s="245" t="s">
        <v>352</v>
      </c>
      <c r="O12" s="246" t="s">
        <v>352</v>
      </c>
      <c r="P12" s="265" t="s">
        <v>283</v>
      </c>
    </row>
    <row r="13" spans="1:16" ht="12.75">
      <c r="A13" s="36">
        <v>11</v>
      </c>
      <c r="B13" s="36" t="s">
        <v>293</v>
      </c>
      <c r="C13" s="66">
        <v>10</v>
      </c>
      <c r="D13" s="79"/>
      <c r="E13" s="80"/>
      <c r="F13" s="84"/>
      <c r="G13" s="253"/>
      <c r="H13" s="80"/>
      <c r="I13" s="84"/>
      <c r="J13" s="80"/>
      <c r="K13" s="84"/>
      <c r="L13" s="19" t="s">
        <v>422</v>
      </c>
      <c r="M13" s="80" t="s">
        <v>422</v>
      </c>
      <c r="N13" s="84" t="s">
        <v>352</v>
      </c>
      <c r="O13" s="80" t="s">
        <v>352</v>
      </c>
      <c r="P13" s="265" t="s">
        <v>283</v>
      </c>
    </row>
    <row r="14" spans="1:16" ht="12.75">
      <c r="A14" s="36">
        <v>12</v>
      </c>
      <c r="B14" s="36" t="s">
        <v>294</v>
      </c>
      <c r="C14" s="66">
        <v>7</v>
      </c>
      <c r="D14" s="81"/>
      <c r="E14" s="82"/>
      <c r="F14" s="83" t="s">
        <v>158</v>
      </c>
      <c r="G14" s="103"/>
      <c r="H14" s="82" t="s">
        <v>158</v>
      </c>
      <c r="I14" s="83"/>
      <c r="J14" s="82" t="s">
        <v>158</v>
      </c>
      <c r="K14" s="83"/>
      <c r="L14" s="12"/>
      <c r="M14" s="82"/>
      <c r="N14" s="83" t="s">
        <v>352</v>
      </c>
      <c r="O14" s="82" t="s">
        <v>352</v>
      </c>
      <c r="P14" s="265" t="s">
        <v>283</v>
      </c>
    </row>
    <row r="15" spans="1:16" ht="12.75">
      <c r="A15" s="36">
        <v>13</v>
      </c>
      <c r="B15" s="36" t="s">
        <v>295</v>
      </c>
      <c r="C15" s="66">
        <v>2</v>
      </c>
      <c r="D15" s="83"/>
      <c r="E15" s="82"/>
      <c r="F15" s="81" t="s">
        <v>158</v>
      </c>
      <c r="G15" s="104"/>
      <c r="H15" s="94" t="s">
        <v>158</v>
      </c>
      <c r="I15" s="81"/>
      <c r="J15" s="94"/>
      <c r="K15" s="81"/>
      <c r="L15" s="74" t="s">
        <v>422</v>
      </c>
      <c r="M15" s="94" t="s">
        <v>422</v>
      </c>
      <c r="N15" s="81" t="s">
        <v>352</v>
      </c>
      <c r="O15" s="82" t="s">
        <v>352</v>
      </c>
      <c r="P15" s="265" t="s">
        <v>283</v>
      </c>
    </row>
    <row r="16" spans="1:16" ht="12.75">
      <c r="A16" s="36">
        <v>14</v>
      </c>
      <c r="B16" s="2" t="s">
        <v>296</v>
      </c>
      <c r="C16" s="67">
        <v>12</v>
      </c>
      <c r="D16" s="81"/>
      <c r="E16" s="82"/>
      <c r="F16" s="81" t="s">
        <v>158</v>
      </c>
      <c r="G16" s="104"/>
      <c r="H16" s="94" t="s">
        <v>158</v>
      </c>
      <c r="I16" s="81"/>
      <c r="J16" s="82"/>
      <c r="K16" s="81"/>
      <c r="L16" s="74" t="s">
        <v>422</v>
      </c>
      <c r="M16" s="82"/>
      <c r="N16" s="81" t="s">
        <v>352</v>
      </c>
      <c r="O16" s="82" t="s">
        <v>352</v>
      </c>
      <c r="P16" s="265" t="s">
        <v>283</v>
      </c>
    </row>
    <row r="17" spans="1:16" ht="12.75">
      <c r="A17" s="36">
        <v>15</v>
      </c>
      <c r="B17" s="2" t="s">
        <v>297</v>
      </c>
      <c r="C17" s="67">
        <v>9</v>
      </c>
      <c r="D17" s="81"/>
      <c r="E17" s="82"/>
      <c r="F17" s="83"/>
      <c r="G17" s="103"/>
      <c r="H17" s="82"/>
      <c r="I17" s="83"/>
      <c r="J17" s="82"/>
      <c r="K17" s="83" t="s">
        <v>422</v>
      </c>
      <c r="L17" s="12"/>
      <c r="M17" s="82" t="s">
        <v>422</v>
      </c>
      <c r="N17" s="83" t="s">
        <v>352</v>
      </c>
      <c r="O17" s="82" t="s">
        <v>352</v>
      </c>
      <c r="P17" s="265" t="s">
        <v>283</v>
      </c>
    </row>
    <row r="18" spans="1:16" ht="12.75">
      <c r="A18" s="36">
        <v>16</v>
      </c>
      <c r="B18" s="2" t="s">
        <v>298</v>
      </c>
      <c r="C18" s="67">
        <v>8</v>
      </c>
      <c r="D18" s="83"/>
      <c r="E18" s="82"/>
      <c r="F18" s="83"/>
      <c r="G18" s="103"/>
      <c r="H18" s="82"/>
      <c r="I18" s="83"/>
      <c r="J18" s="82" t="s">
        <v>158</v>
      </c>
      <c r="K18" s="83"/>
      <c r="L18" s="12"/>
      <c r="M18" s="82"/>
      <c r="N18" s="83" t="s">
        <v>352</v>
      </c>
      <c r="O18" s="82" t="s">
        <v>352</v>
      </c>
      <c r="P18" s="265" t="s">
        <v>283</v>
      </c>
    </row>
    <row r="19" spans="1:16" ht="12.75">
      <c r="A19" s="36">
        <v>17</v>
      </c>
      <c r="B19" s="2" t="s">
        <v>299</v>
      </c>
      <c r="C19" s="67">
        <v>11</v>
      </c>
      <c r="D19" s="81"/>
      <c r="E19" s="82"/>
      <c r="F19" s="83"/>
      <c r="G19" s="103"/>
      <c r="H19" s="82" t="s">
        <v>158</v>
      </c>
      <c r="I19" s="83" t="s">
        <v>158</v>
      </c>
      <c r="J19" s="82" t="s">
        <v>158</v>
      </c>
      <c r="K19" s="83"/>
      <c r="L19" s="12"/>
      <c r="M19" s="82"/>
      <c r="N19" s="81" t="s">
        <v>352</v>
      </c>
      <c r="O19" s="82" t="s">
        <v>352</v>
      </c>
      <c r="P19" s="265" t="s">
        <v>283</v>
      </c>
    </row>
    <row r="20" spans="1:16" ht="12.75">
      <c r="A20" s="36">
        <v>18</v>
      </c>
      <c r="B20" s="2" t="s">
        <v>300</v>
      </c>
      <c r="C20" s="67">
        <v>3</v>
      </c>
      <c r="D20" s="83"/>
      <c r="E20" s="82"/>
      <c r="F20" s="81"/>
      <c r="G20" s="104"/>
      <c r="H20" s="82" t="s">
        <v>158</v>
      </c>
      <c r="I20" s="83"/>
      <c r="J20" s="82" t="s">
        <v>158</v>
      </c>
      <c r="K20" s="83"/>
      <c r="L20" s="12"/>
      <c r="M20" s="82"/>
      <c r="N20" s="83" t="s">
        <v>352</v>
      </c>
      <c r="O20" s="82" t="s">
        <v>352</v>
      </c>
      <c r="P20" s="265" t="s">
        <v>283</v>
      </c>
    </row>
    <row r="21" spans="1:16" ht="12.75">
      <c r="A21" s="36">
        <v>19</v>
      </c>
      <c r="B21" s="2" t="s">
        <v>301</v>
      </c>
      <c r="C21" s="67">
        <v>5</v>
      </c>
      <c r="D21" s="83"/>
      <c r="E21" s="94"/>
      <c r="F21" s="81" t="s">
        <v>158</v>
      </c>
      <c r="G21" s="104"/>
      <c r="H21" s="94"/>
      <c r="I21" s="81"/>
      <c r="J21" s="94"/>
      <c r="K21" s="81" t="s">
        <v>422</v>
      </c>
      <c r="L21" s="74" t="s">
        <v>422</v>
      </c>
      <c r="M21" s="94"/>
      <c r="N21" s="81" t="s">
        <v>352</v>
      </c>
      <c r="O21" s="82" t="s">
        <v>352</v>
      </c>
      <c r="P21" s="265" t="s">
        <v>283</v>
      </c>
    </row>
    <row r="22" spans="1:16" ht="12.75">
      <c r="A22" s="2">
        <v>20</v>
      </c>
      <c r="B22" s="2" t="s">
        <v>302</v>
      </c>
      <c r="C22" s="259">
        <v>6</v>
      </c>
      <c r="D22" s="258"/>
      <c r="E22" s="142"/>
      <c r="F22" s="256"/>
      <c r="G22" s="263"/>
      <c r="H22" s="257"/>
      <c r="I22" s="254"/>
      <c r="J22" s="142" t="s">
        <v>158</v>
      </c>
      <c r="K22" s="254"/>
      <c r="L22" s="255" t="s">
        <v>422</v>
      </c>
      <c r="M22" s="142"/>
      <c r="N22" s="254" t="s">
        <v>352</v>
      </c>
      <c r="O22" s="260" t="s">
        <v>352</v>
      </c>
      <c r="P22" s="265" t="s">
        <v>283</v>
      </c>
    </row>
    <row r="23" spans="1:16" s="5" customFormat="1" ht="12.75">
      <c r="A23"/>
      <c r="B23"/>
      <c r="C23"/>
      <c r="D23" s="340" t="s">
        <v>57</v>
      </c>
      <c r="E23" s="340"/>
      <c r="F23" s="340" t="s">
        <v>58</v>
      </c>
      <c r="G23" s="340"/>
      <c r="H23" s="340"/>
      <c r="I23" s="340" t="s">
        <v>59</v>
      </c>
      <c r="J23" s="340"/>
      <c r="K23" s="340" t="s">
        <v>72</v>
      </c>
      <c r="L23" s="340"/>
      <c r="M23" s="340"/>
      <c r="N23" s="340" t="s">
        <v>65</v>
      </c>
      <c r="O23" s="340"/>
      <c r="P23"/>
    </row>
    <row r="24" spans="14:15" ht="12.75">
      <c r="N24" s="12">
        <v>1</v>
      </c>
      <c r="O24" s="12">
        <v>2</v>
      </c>
    </row>
    <row r="25" spans="1:5" ht="12.75">
      <c r="A25" s="1" t="s">
        <v>57</v>
      </c>
      <c r="B25" s="341" t="s">
        <v>347</v>
      </c>
      <c r="C25" s="341"/>
      <c r="D25" s="341"/>
      <c r="E25" s="341"/>
    </row>
    <row r="26" spans="1:14" ht="12.75">
      <c r="A26" s="1" t="s">
        <v>58</v>
      </c>
      <c r="B26" s="341" t="s">
        <v>348</v>
      </c>
      <c r="C26" s="341"/>
      <c r="D26" s="341"/>
      <c r="E26" s="341"/>
      <c r="N26" t="s">
        <v>419</v>
      </c>
    </row>
    <row r="27" spans="1:14" ht="12.75">
      <c r="A27" s="1" t="s">
        <v>59</v>
      </c>
      <c r="B27" s="341" t="s">
        <v>349</v>
      </c>
      <c r="C27" s="341"/>
      <c r="D27" s="341"/>
      <c r="E27" s="341"/>
      <c r="N27" t="s">
        <v>420</v>
      </c>
    </row>
    <row r="28" spans="1:5" ht="12.75">
      <c r="A28" s="1" t="s">
        <v>72</v>
      </c>
      <c r="B28" s="341" t="s">
        <v>350</v>
      </c>
      <c r="C28" s="341"/>
      <c r="D28" s="341"/>
      <c r="E28" s="341"/>
    </row>
    <row r="29" spans="1:5" ht="12.75">
      <c r="A29" s="1" t="s">
        <v>65</v>
      </c>
      <c r="B29" s="341" t="s">
        <v>351</v>
      </c>
      <c r="C29" s="341"/>
      <c r="D29" s="341"/>
      <c r="E29" s="341"/>
    </row>
  </sheetData>
  <sheetProtection/>
  <mergeCells count="11">
    <mergeCell ref="B29:E29"/>
    <mergeCell ref="I23:J23"/>
    <mergeCell ref="N23:O23"/>
    <mergeCell ref="K23:M23"/>
    <mergeCell ref="B25:E25"/>
    <mergeCell ref="B26:E26"/>
    <mergeCell ref="B27:E27"/>
    <mergeCell ref="A1:P1"/>
    <mergeCell ref="D23:E23"/>
    <mergeCell ref="F23:H23"/>
    <mergeCell ref="B28:E28"/>
  </mergeCells>
  <conditionalFormatting sqref="P3:P22">
    <cfRule type="cellIs" priority="1" dxfId="0" operator="equal" stopIfTrue="1">
      <formula>"незачет"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0">
      <selection activeCell="D28" sqref="D28"/>
    </sheetView>
  </sheetViews>
  <sheetFormatPr defaultColWidth="9.00390625" defaultRowHeight="12.75"/>
  <cols>
    <col min="1" max="1" width="20.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3" width="6.75390625" style="0" customWidth="1"/>
    <col min="14" max="14" width="8.37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358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10" ht="12.75">
      <c r="A5" s="329" t="s">
        <v>5</v>
      </c>
      <c r="B5" s="330"/>
      <c r="C5" s="330"/>
      <c r="D5" s="331"/>
      <c r="E5" s="332" t="s">
        <v>6</v>
      </c>
      <c r="F5" s="332"/>
      <c r="G5" s="332"/>
      <c r="H5" s="332"/>
      <c r="I5" s="332"/>
      <c r="J5" s="332"/>
    </row>
    <row r="6" spans="1:9" ht="12.75">
      <c r="A6" s="379" t="s">
        <v>365</v>
      </c>
      <c r="B6" s="380"/>
      <c r="C6" s="380"/>
      <c r="D6" s="381"/>
      <c r="E6" s="73" t="s">
        <v>154</v>
      </c>
      <c r="H6" s="31"/>
      <c r="I6" s="31"/>
    </row>
    <row r="7" spans="1:9" ht="12.75">
      <c r="A7" s="323" t="s">
        <v>178</v>
      </c>
      <c r="B7" s="324"/>
      <c r="C7" s="324"/>
      <c r="D7" s="325"/>
      <c r="E7" s="19" t="s">
        <v>359</v>
      </c>
      <c r="H7" s="30"/>
      <c r="I7" s="30"/>
    </row>
    <row r="8" spans="1:9" ht="12.75">
      <c r="A8" s="323" t="s">
        <v>360</v>
      </c>
      <c r="B8" s="324"/>
      <c r="C8" s="324"/>
      <c r="D8" s="325"/>
      <c r="E8" s="12" t="s">
        <v>156</v>
      </c>
      <c r="H8" s="30"/>
      <c r="I8" s="30"/>
    </row>
    <row r="9" spans="1:9" ht="12.75">
      <c r="A9" s="323" t="s">
        <v>79</v>
      </c>
      <c r="B9" s="324"/>
      <c r="C9" s="324"/>
      <c r="D9" s="325"/>
      <c r="E9" s="12" t="s">
        <v>156</v>
      </c>
      <c r="H9" s="30"/>
      <c r="I9" s="30"/>
    </row>
    <row r="10" spans="1:11" ht="12.75">
      <c r="A10" s="323" t="s">
        <v>17</v>
      </c>
      <c r="B10" s="324"/>
      <c r="C10" s="324"/>
      <c r="D10" s="325"/>
      <c r="E10" s="12" t="s">
        <v>361</v>
      </c>
      <c r="F10" s="12" t="s">
        <v>362</v>
      </c>
      <c r="G10" s="12" t="s">
        <v>363</v>
      </c>
      <c r="H10" s="12" t="s">
        <v>429</v>
      </c>
      <c r="I10" s="12" t="s">
        <v>430</v>
      </c>
      <c r="J10" s="12" t="s">
        <v>155</v>
      </c>
      <c r="K10" s="15"/>
    </row>
    <row r="11" spans="1:9" ht="12.75">
      <c r="A11" s="376" t="s">
        <v>372</v>
      </c>
      <c r="B11" s="377"/>
      <c r="C11" s="377"/>
      <c r="D11" s="378"/>
      <c r="E11" s="12" t="s">
        <v>364</v>
      </c>
      <c r="F11" s="30"/>
      <c r="I11" s="30"/>
    </row>
    <row r="12" spans="3:6" ht="12.75">
      <c r="C12" s="14"/>
      <c r="D12" s="14"/>
      <c r="E12" s="14"/>
      <c r="F12" s="14"/>
    </row>
    <row r="13" spans="1:19" ht="12.75">
      <c r="A13" s="22" t="s">
        <v>8</v>
      </c>
      <c r="B13" s="22" t="s">
        <v>9</v>
      </c>
      <c r="C13" s="22">
        <v>10</v>
      </c>
      <c r="D13" s="24">
        <v>9</v>
      </c>
      <c r="E13" s="24">
        <v>8</v>
      </c>
      <c r="F13" s="22">
        <v>7</v>
      </c>
      <c r="G13" s="22">
        <v>6</v>
      </c>
      <c r="H13" s="22">
        <v>5</v>
      </c>
      <c r="I13" s="22">
        <v>4</v>
      </c>
      <c r="J13" s="22">
        <v>3</v>
      </c>
      <c r="K13" s="22">
        <v>2</v>
      </c>
      <c r="L13" s="22">
        <v>1</v>
      </c>
      <c r="M13" s="22">
        <v>0</v>
      </c>
      <c r="N13" s="22" t="s">
        <v>13</v>
      </c>
      <c r="O13" s="22" t="s">
        <v>10</v>
      </c>
      <c r="P13" s="25" t="s">
        <v>11</v>
      </c>
      <c r="Q13" s="25" t="s">
        <v>12</v>
      </c>
      <c r="R13" s="14"/>
      <c r="S13" s="14"/>
    </row>
    <row r="14" spans="1:19" ht="13.5" thickBot="1">
      <c r="A14" s="151" t="s">
        <v>18</v>
      </c>
      <c r="B14" s="151" t="s">
        <v>19</v>
      </c>
      <c r="C14" s="151"/>
      <c r="D14" s="152"/>
      <c r="E14" s="152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  <c r="Q14" s="153"/>
      <c r="R14" s="14"/>
      <c r="S14" s="14"/>
    </row>
    <row r="15" spans="1:19" ht="12.75">
      <c r="A15" s="270" t="s">
        <v>366</v>
      </c>
      <c r="B15" s="156" t="s">
        <v>1</v>
      </c>
      <c r="C15" s="181">
        <f>COUNTIF('27в_УПУ'!$J$3:$J$31,C13)</f>
        <v>4</v>
      </c>
      <c r="D15" s="181">
        <f>COUNTIF('27в_УПУ'!$J$3:$J$31,D13)</f>
        <v>13</v>
      </c>
      <c r="E15" s="181">
        <f>COUNTIF('27в_УПУ'!$J$3:$J$31,E13)</f>
        <v>11</v>
      </c>
      <c r="F15" s="181">
        <f>COUNTIF('27в_УПУ'!$J$3:$J$31,F13)</f>
        <v>0</v>
      </c>
      <c r="G15" s="181">
        <f>COUNTIF('27в_УПУ'!$J$3:$J$31,G13)</f>
        <v>0</v>
      </c>
      <c r="H15" s="181">
        <f>COUNTIF('27в_УПУ'!$J$3:$J$31,H13)</f>
        <v>0</v>
      </c>
      <c r="I15" s="181">
        <f>COUNTIF('27в_УПУ'!$J$3:$J$31,I13)</f>
        <v>0</v>
      </c>
      <c r="J15" s="181">
        <f>COUNTIF('27в_УПУ'!$J$3:$J$31,J13)</f>
        <v>0</v>
      </c>
      <c r="K15" s="181">
        <f>COUNTIF('27в_УПУ'!$J$3:$J$31,K13)</f>
        <v>0</v>
      </c>
      <c r="L15" s="181">
        <f>COUNTIF('27в_УПУ'!$J$3:$J$31,L13)</f>
        <v>0</v>
      </c>
      <c r="M15" s="181">
        <f>COUNTIF('27в_УПУ'!$J$3:$J$31,M13)</f>
        <v>0</v>
      </c>
      <c r="N15" s="181">
        <f>$A$16-SUM(C15:M15)</f>
        <v>0</v>
      </c>
      <c r="O15" s="158">
        <f>'27в_УПУ'!J32</f>
        <v>8.75</v>
      </c>
      <c r="P15" s="268">
        <f>SUM(C15:I15)/$A$16</f>
        <v>1</v>
      </c>
      <c r="Q15" s="160">
        <f>SUM(C15:F15)/$A$16</f>
        <v>1</v>
      </c>
      <c r="R15" s="14"/>
      <c r="S15" s="14"/>
    </row>
    <row r="16" spans="1:19" ht="12.75">
      <c r="A16" s="273">
        <f>'27в_УПУ'!B31</f>
        <v>28</v>
      </c>
      <c r="B16" s="264" t="s">
        <v>367</v>
      </c>
      <c r="C16" s="74">
        <f>COUNTIF('27в_УПУ'!$P$3:$P$31,C13)</f>
        <v>3</v>
      </c>
      <c r="D16" s="74">
        <f>COUNTIF('27в_УПУ'!$P$3:$P$31,D13)</f>
        <v>16</v>
      </c>
      <c r="E16" s="74">
        <f>COUNTIF('27в_УПУ'!$P$3:$P$31,E13)</f>
        <v>7</v>
      </c>
      <c r="F16" s="74">
        <f>COUNTIF('27в_УПУ'!$P$3:$P$31,F13)</f>
        <v>1</v>
      </c>
      <c r="G16" s="74">
        <f>COUNTIF('27в_УПУ'!$P$3:$P$31,G13)</f>
        <v>0</v>
      </c>
      <c r="H16" s="74">
        <f>COUNTIF('27в_УПУ'!$P$3:$P$31,H13)</f>
        <v>1</v>
      </c>
      <c r="I16" s="74">
        <f>COUNTIF('27в_УПУ'!$P$3:$P$31,I13)</f>
        <v>0</v>
      </c>
      <c r="J16" s="74">
        <f>COUNTIF('27в_УПУ'!$P$3:$P$31,J13)</f>
        <v>0</v>
      </c>
      <c r="K16" s="74">
        <f>COUNTIF('27в_УПУ'!$P$3:$P$31,K13)</f>
        <v>0</v>
      </c>
      <c r="L16" s="74">
        <f>COUNTIF('27в_УПУ'!$P$3:$P$31,L13)</f>
        <v>0</v>
      </c>
      <c r="M16" s="74">
        <f>COUNTIF('27в_УПУ'!$P$3:$P$31,M13)</f>
        <v>0</v>
      </c>
      <c r="N16" s="74">
        <f>$A$16-SUM(C16:M16)</f>
        <v>0</v>
      </c>
      <c r="O16" s="382">
        <f>'27в_УПУ'!P32</f>
        <v>8.642857142857142</v>
      </c>
      <c r="P16" s="272">
        <f>SUM(C16:I16)/$A$16</f>
        <v>1</v>
      </c>
      <c r="Q16" s="274">
        <f>SUM(C16:F16)/$A$16</f>
        <v>0.9642857142857143</v>
      </c>
      <c r="R16" s="14"/>
      <c r="S16" s="14"/>
    </row>
    <row r="17" spans="1:19" ht="13.5" thickBot="1">
      <c r="A17" s="271"/>
      <c r="B17" s="162" t="s">
        <v>7</v>
      </c>
      <c r="C17" s="237">
        <f>COUNTIF('27в_УПУ'!$V$3:$V$31,C13)</f>
        <v>3</v>
      </c>
      <c r="D17" s="237">
        <f>COUNTIF('27в_УПУ'!$V$3:$V$31,D13)</f>
        <v>17</v>
      </c>
      <c r="E17" s="237">
        <f>COUNTIF('27в_УПУ'!$V$3:$V$31,E13)</f>
        <v>8</v>
      </c>
      <c r="F17" s="237">
        <f>COUNTIF('27в_УПУ'!$V$3:$V$31,F13)</f>
        <v>0</v>
      </c>
      <c r="G17" s="237">
        <f>COUNTIF('27в_УПУ'!$V$3:$V$31,G13)</f>
        <v>0</v>
      </c>
      <c r="H17" s="237">
        <f>COUNTIF('27в_УПУ'!$V$3:$V$31,H13)</f>
        <v>0</v>
      </c>
      <c r="I17" s="237">
        <f>COUNTIF('27в_УПУ'!$V$3:$V$31,I13)</f>
        <v>0</v>
      </c>
      <c r="J17" s="237">
        <f>COUNTIF('27в_УПУ'!$V$3:$V$31,J13)</f>
        <v>0</v>
      </c>
      <c r="K17" s="237">
        <f>COUNTIF('27в_УПУ'!$V$3:$V$31,K13)</f>
        <v>0</v>
      </c>
      <c r="L17" s="237">
        <f>COUNTIF('27в_УПУ'!$V$3:$V$31,L13)</f>
        <v>0</v>
      </c>
      <c r="M17" s="237">
        <f>COUNTIF('27в_УПУ'!$V$3:$V$31,M13)</f>
        <v>0</v>
      </c>
      <c r="N17" s="237">
        <f>$A$16-SUM(C17:M17)</f>
        <v>0</v>
      </c>
      <c r="O17" s="163">
        <f>'27в_УПУ'!V32</f>
        <v>8.821428571428571</v>
      </c>
      <c r="P17" s="269">
        <f>SUM(C17:I17)/$A$16</f>
        <v>1</v>
      </c>
      <c r="Q17" s="204">
        <f>SUM(C17:F17)/$A$16</f>
        <v>1</v>
      </c>
      <c r="R17" s="14"/>
      <c r="S17" s="14"/>
    </row>
    <row r="18" spans="1:17" ht="12.75">
      <c r="A18" s="266" t="s">
        <v>368</v>
      </c>
      <c r="B18" s="267" t="s">
        <v>1</v>
      </c>
      <c r="C18" s="19">
        <f>COUNTIF('28в-2_ПМС'!$W$3:$W$16,C13)</f>
        <v>4</v>
      </c>
      <c r="D18" s="19">
        <f>COUNTIF('28в-2_ПМС'!$W$3:$W$16,D13)</f>
        <v>7</v>
      </c>
      <c r="E18" s="19">
        <f>COUNTIF('28в-2_ПМС'!$W$3:$W$16,E13)</f>
        <v>1</v>
      </c>
      <c r="F18" s="19">
        <f>COUNTIF('28в-2_ПМС'!$W$3:$W$16,F13)</f>
        <v>0</v>
      </c>
      <c r="G18" s="19">
        <f>COUNTIF('28в-2_ПМС'!$W$3:$W$16,G13)</f>
        <v>1</v>
      </c>
      <c r="H18" s="19">
        <f>COUNTIF('28в-2_ПМС'!$W$3:$W$16,H13)</f>
        <v>0</v>
      </c>
      <c r="I18" s="19">
        <f>COUNTIF('28в-2_ПМС'!$W$3:$W$16,I13)</f>
        <v>1</v>
      </c>
      <c r="J18" s="19">
        <f>COUNTIF('28в-2_ПМС'!$W$3:$W$16,J13)</f>
        <v>0</v>
      </c>
      <c r="K18" s="19">
        <f>COUNTIF('28в-2_ПМС'!$W$3:$W$16,K13)</f>
        <v>0</v>
      </c>
      <c r="L18" s="19">
        <f>COUNTIF('28в-2_ПМС'!$W$3:$W$16,L13)</f>
        <v>0</v>
      </c>
      <c r="M18" s="19">
        <f>COUNTIF('28в-2_ПМС'!$W$3:$W$16,M13)</f>
        <v>0</v>
      </c>
      <c r="N18" s="19">
        <f>$A$19-SUM(C18:M18)</f>
        <v>0</v>
      </c>
      <c r="O18" s="154">
        <f>'28в-2_ПМС'!W17</f>
        <v>8.642857142857142</v>
      </c>
      <c r="P18" s="220">
        <f>SUM(C18:I18)/$A$19</f>
        <v>1</v>
      </c>
      <c r="Q18" s="221">
        <f>SUM(C18:F18)/$A$19</f>
        <v>0.8571428571428571</v>
      </c>
    </row>
    <row r="19" spans="1:17" ht="13.5" thickBot="1">
      <c r="A19" s="161">
        <f>'28в-2_ПМС'!B16</f>
        <v>14</v>
      </c>
      <c r="B19" s="162" t="s">
        <v>7</v>
      </c>
      <c r="C19" s="242">
        <f>COUNTIF('28в-2_ПМС'!$AE$3:$AE$16,C13)</f>
        <v>2</v>
      </c>
      <c r="D19" s="242">
        <f>COUNTIF('28в-2_ПМС'!$AE$3:$AE$16,D13)</f>
        <v>4</v>
      </c>
      <c r="E19" s="242">
        <f>COUNTIF('28в-2_ПМС'!$AE$3:$AE$16,E13)</f>
        <v>1</v>
      </c>
      <c r="F19" s="242">
        <f>COUNTIF('28в-2_ПМС'!$AE$3:$AE$16,F13)</f>
        <v>2</v>
      </c>
      <c r="G19" s="242">
        <f>COUNTIF('28в-2_ПМС'!$AE$3:$AE$16,G13)</f>
        <v>3</v>
      </c>
      <c r="H19" s="242">
        <f>COUNTIF('28в-2_ПМС'!$AE$3:$AE$16,H13)</f>
        <v>0</v>
      </c>
      <c r="I19" s="242">
        <f>COUNTIF('28в-2_ПМС'!$AE$3:$AE$16,I13)</f>
        <v>2</v>
      </c>
      <c r="J19" s="242">
        <f>COUNTIF('28в-2_ПМС'!$AE$3:$AE$16,J13)</f>
        <v>0</v>
      </c>
      <c r="K19" s="242">
        <f>COUNTIF('28в-2_ПМС'!$AE$3:$AE$16,K13)</f>
        <v>0</v>
      </c>
      <c r="L19" s="242">
        <f>COUNTIF('28в-2_ПМС'!$AE$3:$AE$16,L13)</f>
        <v>0</v>
      </c>
      <c r="M19" s="242">
        <f>COUNTIF('28в-2_ПМС'!$AE$3:$AE$16,M13)</f>
        <v>0</v>
      </c>
      <c r="N19" s="275">
        <f>$A$19-SUM(C19:M19)</f>
        <v>0</v>
      </c>
      <c r="O19" s="163">
        <f>'28в-2_ПМС'!AE17</f>
        <v>7.428571428571429</v>
      </c>
      <c r="P19" s="164">
        <f>SUM(C19:I19)/$A$19</f>
        <v>1</v>
      </c>
      <c r="Q19" s="165">
        <f>SUM(C19:F19)/$A$19</f>
        <v>0.6428571428571429</v>
      </c>
    </row>
    <row r="20" spans="1:17" ht="12.75">
      <c r="A20" s="155" t="s">
        <v>369</v>
      </c>
      <c r="B20" s="156" t="s">
        <v>1</v>
      </c>
      <c r="C20" s="276">
        <f>COUNTIF('28в-2_САПР'!$Q$3:$Q$16,C13)</f>
        <v>6</v>
      </c>
      <c r="D20" s="276">
        <f>COUNTIF('28в-2_САПР'!$Q$3:$Q$16,D13)</f>
        <v>5</v>
      </c>
      <c r="E20" s="276">
        <f>COUNTIF('28в-2_САПР'!$Q$3:$Q$16,E13)</f>
        <v>1</v>
      </c>
      <c r="F20" s="276">
        <f>COUNTIF('28в-2_САПР'!$Q$3:$Q$16,F13)</f>
        <v>1</v>
      </c>
      <c r="G20" s="276">
        <f>COUNTIF('28в-2_САПР'!$Q$3:$Q$16,G13)</f>
        <v>0</v>
      </c>
      <c r="H20" s="276">
        <f>COUNTIF('28в-2_САПР'!$Q$3:$Q$16,H13)</f>
        <v>0</v>
      </c>
      <c r="I20" s="276">
        <f>COUNTIF('28в-2_САПР'!$Q$3:$Q$16,I13)</f>
        <v>1</v>
      </c>
      <c r="J20" s="276">
        <f>COUNTIF('28в-2_САПР'!$Q$3:$Q$16,J13)</f>
        <v>0</v>
      </c>
      <c r="K20" s="276">
        <f>COUNTIF('28в-2_САПР'!$Q$3:$Q$16,K13)</f>
        <v>0</v>
      </c>
      <c r="L20" s="276">
        <f>COUNTIF('28в-2_САПР'!$Q$3:$Q$16,L13)</f>
        <v>0</v>
      </c>
      <c r="M20" s="276">
        <f>COUNTIF('28в-2_САПР'!$Q$3:$Q$16,M13)</f>
        <v>0</v>
      </c>
      <c r="N20" s="276">
        <f>$A$21-SUM(C20:M20)</f>
        <v>0</v>
      </c>
      <c r="O20" s="158">
        <f>'28в-2_САПР'!Q17</f>
        <v>8.857142857142858</v>
      </c>
      <c r="P20" s="159">
        <f>SUM(C20:I20)/$A$21</f>
        <v>1</v>
      </c>
      <c r="Q20" s="160">
        <f>SUM(C20:F20)/$A$21</f>
        <v>0.9285714285714286</v>
      </c>
    </row>
    <row r="21" spans="1:17" ht="13.5" thickBot="1">
      <c r="A21" s="161">
        <f>'28в-2_САПР'!B16</f>
        <v>14</v>
      </c>
      <c r="B21" s="162" t="s">
        <v>7</v>
      </c>
      <c r="C21" s="242">
        <f>COUNTIF('28в-2_САПР'!$S$3:$S$16,C13)</f>
        <v>3</v>
      </c>
      <c r="D21" s="242">
        <f>COUNTIF('28в-2_САПР'!$S$3:$S$16,D13)</f>
        <v>5</v>
      </c>
      <c r="E21" s="242">
        <f>COUNTIF('28в-2_САПР'!$S$3:$S$16,E13)</f>
        <v>2</v>
      </c>
      <c r="F21" s="242">
        <f>COUNTIF('28в-2_САПР'!$S$3:$S$16,F13)</f>
        <v>1</v>
      </c>
      <c r="G21" s="242">
        <f>COUNTIF('28в-2_САПР'!$S$3:$S$16,G13)</f>
        <v>1</v>
      </c>
      <c r="H21" s="242">
        <f>COUNTIF('28в-2_САПР'!$S$3:$S$16,H13)</f>
        <v>1</v>
      </c>
      <c r="I21" s="242">
        <f>COUNTIF('28в-2_САПР'!$S$3:$S$16,I13)</f>
        <v>1</v>
      </c>
      <c r="J21" s="242">
        <f>COUNTIF('28в-2_САПР'!$S$3:$S$16,J13)</f>
        <v>0</v>
      </c>
      <c r="K21" s="242">
        <f>COUNTIF('28в-2_САПР'!$S$3:$S$16,K13)</f>
        <v>0</v>
      </c>
      <c r="L21" s="242">
        <f>COUNTIF('28в-2_САПР'!$S$3:$S$16,L13)</f>
        <v>0</v>
      </c>
      <c r="M21" s="242">
        <f>COUNTIF('28в-2_САПР'!$S$3:$S$16,M13)</f>
        <v>0</v>
      </c>
      <c r="N21" s="275">
        <f>$A$21-SUM(C21:M21)</f>
        <v>0</v>
      </c>
      <c r="O21" s="163">
        <f>'28в-2_САПР'!S17</f>
        <v>8.071428571428571</v>
      </c>
      <c r="P21" s="164">
        <f>SUM(C21:I21)/$A$21</f>
        <v>1</v>
      </c>
      <c r="Q21" s="165">
        <f>SUM(C21:F21)/$A$21</f>
        <v>0.7857142857142857</v>
      </c>
    </row>
    <row r="22" spans="1:17" ht="12.75">
      <c r="A22" s="155" t="s">
        <v>370</v>
      </c>
      <c r="B22" s="156" t="s">
        <v>1</v>
      </c>
      <c r="C22" s="276">
        <f>COUNTIF('29в-1_ИТ'!$U$3:$U$17,C13)</f>
        <v>0</v>
      </c>
      <c r="D22" s="276">
        <f>COUNTIF('29в-1_ИТ'!$U$3:$U$17,D13)</f>
        <v>0</v>
      </c>
      <c r="E22" s="276">
        <f>COUNTIF('29в-1_ИТ'!$U$3:$U$17,E13)</f>
        <v>0</v>
      </c>
      <c r="F22" s="276">
        <f>COUNTIF('29в-1_ИТ'!$U$3:$U$17,F13)</f>
        <v>2</v>
      </c>
      <c r="G22" s="276">
        <f>COUNTIF('29в-1_ИТ'!$U$3:$U$17,G13)</f>
        <v>7</v>
      </c>
      <c r="H22" s="276">
        <f>COUNTIF('29в-1_ИТ'!$U$3:$U$17,H13)</f>
        <v>1</v>
      </c>
      <c r="I22" s="276">
        <f>COUNTIF('29в-1_ИТ'!$U$3:$U$17,I13)</f>
        <v>5</v>
      </c>
      <c r="J22" s="276">
        <f>COUNTIF('29в-1_ИТ'!$U$3:$U$17,J13)</f>
        <v>0</v>
      </c>
      <c r="K22" s="276">
        <f>COUNTIF('29в-1_ИТ'!$U$3:$U$17,K13)</f>
        <v>0</v>
      </c>
      <c r="L22" s="276">
        <f>COUNTIF('29в-1_ИТ'!$U$3:$U$17,L13)</f>
        <v>0</v>
      </c>
      <c r="M22" s="276">
        <f>COUNTIF('29в-1_ИТ'!$U$3:$U$17,M13)</f>
        <v>0</v>
      </c>
      <c r="N22" s="276">
        <f>$A$23-SUM(C22:M22)</f>
        <v>0</v>
      </c>
      <c r="O22" s="158">
        <f>'29в-1_ИТ'!U18</f>
        <v>5.4</v>
      </c>
      <c r="P22" s="159">
        <f>SUM(C22:I22)/$A$23</f>
        <v>1</v>
      </c>
      <c r="Q22" s="160">
        <f>SUM(C22:F22)/$A$23</f>
        <v>0.13333333333333333</v>
      </c>
    </row>
    <row r="23" spans="1:17" ht="13.5" thickBot="1">
      <c r="A23" s="161">
        <f>'29в-1_ИТ'!B17</f>
        <v>15</v>
      </c>
      <c r="B23" s="162" t="s">
        <v>7</v>
      </c>
      <c r="C23" s="242">
        <f>COUNTIF('29в-1_ИТ'!$Z$3:$Z$17,C13)</f>
        <v>0</v>
      </c>
      <c r="D23" s="242">
        <f>COUNTIF('29в-1_ИТ'!$Z$3:$Z$17,D13)</f>
        <v>0</v>
      </c>
      <c r="E23" s="242">
        <f>COUNTIF('29в-1_ИТ'!$Z$3:$Z$17,E13)</f>
        <v>0</v>
      </c>
      <c r="F23" s="242">
        <f>COUNTIF('29в-1_ИТ'!$Z$3:$Z$17,F13)</f>
        <v>3</v>
      </c>
      <c r="G23" s="242">
        <f>COUNTIF('29в-1_ИТ'!$Z$3:$Z$17,G13)</f>
        <v>7</v>
      </c>
      <c r="H23" s="242">
        <f>COUNTIF('29в-1_ИТ'!$Z$3:$Z$17,H13)</f>
        <v>3</v>
      </c>
      <c r="I23" s="242">
        <f>COUNTIF('29в-1_ИТ'!$Z$3:$Z$17,I13)</f>
        <v>2</v>
      </c>
      <c r="J23" s="242">
        <f>COUNTIF('29в-1_ИТ'!$Z$3:$Z$17,J13)</f>
        <v>0</v>
      </c>
      <c r="K23" s="242">
        <f>COUNTIF('29в-1_ИТ'!$Z$3:$Z$17,K13)</f>
        <v>0</v>
      </c>
      <c r="L23" s="242">
        <f>COUNTIF('29в-1_ИТ'!$Z$3:$Z$17,L13)</f>
        <v>0</v>
      </c>
      <c r="M23" s="242">
        <f>COUNTIF('29в-1_ИТ'!$Z$3:$Z$17,M13)</f>
        <v>0</v>
      </c>
      <c r="N23" s="275">
        <f>$A$23-SUM(C23:M23)</f>
        <v>0</v>
      </c>
      <c r="O23" s="163">
        <f>'29в-1_ИТ'!Z18</f>
        <v>5.733333333333333</v>
      </c>
      <c r="P23" s="164">
        <f>SUM(C23:I23)/$A$23</f>
        <v>1</v>
      </c>
      <c r="Q23" s="165">
        <f>SUM(C23:F23)/$A$23</f>
        <v>0.2</v>
      </c>
    </row>
    <row r="24" spans="1:17" ht="12.75">
      <c r="A24" s="155" t="s">
        <v>376</v>
      </c>
      <c r="B24" s="15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158"/>
      <c r="P24" s="159"/>
      <c r="Q24" s="160"/>
    </row>
    <row r="25" spans="1:17" ht="13.5" thickBot="1">
      <c r="A25" s="161">
        <f>'51ппу-1_ИТ'!B17</f>
        <v>15</v>
      </c>
      <c r="B25" s="162" t="s">
        <v>7</v>
      </c>
      <c r="C25" s="242">
        <f>COUNTIF('51ппу-1_ИТ'!$O$3:$O$17,C13)</f>
        <v>0</v>
      </c>
      <c r="D25" s="242">
        <f>COUNTIF('51ппу-1_ИТ'!$O$3:$O$17,D13)</f>
        <v>2</v>
      </c>
      <c r="E25" s="242">
        <f>COUNTIF('51ппу-1_ИТ'!$O$3:$O$17,E13)</f>
        <v>2</v>
      </c>
      <c r="F25" s="242">
        <f>COUNTIF('51ппу-1_ИТ'!$O$3:$O$17,F13)</f>
        <v>3</v>
      </c>
      <c r="G25" s="242">
        <f>COUNTIF('51ппу-1_ИТ'!$O$3:$O$17,G13)</f>
        <v>7</v>
      </c>
      <c r="H25" s="242">
        <f>COUNTIF('51ппу-1_ИТ'!$O$3:$O$17,H13)</f>
        <v>1</v>
      </c>
      <c r="I25" s="242">
        <f>COUNTIF('51ппу-1_ИТ'!$O$3:$O$17,I13)</f>
        <v>0</v>
      </c>
      <c r="J25" s="242">
        <f>COUNTIF('51ппу-1_ИТ'!$O$3:$O$17,J13)</f>
        <v>0</v>
      </c>
      <c r="K25" s="242">
        <f>COUNTIF('51ппу-1_ИТ'!$O$3:$O$17,K13)</f>
        <v>0</v>
      </c>
      <c r="L25" s="242">
        <f>COUNTIF('51ппу-1_ИТ'!$O$3:$O$17,L13)</f>
        <v>0</v>
      </c>
      <c r="M25" s="242">
        <f>COUNTIF('51ппу-1_ИТ'!$O$3:$O$17,M13)</f>
        <v>0</v>
      </c>
      <c r="N25" s="275">
        <f>$A$25-SUM(C25:M25)</f>
        <v>0</v>
      </c>
      <c r="O25" s="163">
        <f>'51ппу-1_ИТ'!O18</f>
        <v>6.8</v>
      </c>
      <c r="P25" s="164">
        <f>SUM(C25:I25)/$A$25</f>
        <v>1</v>
      </c>
      <c r="Q25" s="165">
        <f>SUM(C25:F25)/$A$25</f>
        <v>0.4666666666666667</v>
      </c>
    </row>
    <row r="26" spans="1:17" ht="12.75">
      <c r="A26" s="155" t="s">
        <v>371</v>
      </c>
      <c r="B26" s="156" t="s">
        <v>367</v>
      </c>
      <c r="C26" s="276">
        <f>COUNTIF('48ппа-1_Прогр'!$Z$3:$Z$17,C13)</f>
        <v>3</v>
      </c>
      <c r="D26" s="276">
        <f>COUNTIF('48ппа-1_Прогр'!$Z$3:$Z$17,D13)</f>
        <v>6</v>
      </c>
      <c r="E26" s="276">
        <f>COUNTIF('48ппа-1_Прогр'!$Z$3:$Z$17,E13)</f>
        <v>1</v>
      </c>
      <c r="F26" s="276">
        <f>COUNTIF('48ппа-1_Прогр'!$Z$3:$Z$17,F13)</f>
        <v>2</v>
      </c>
      <c r="G26" s="276">
        <f>COUNTIF('48ппа-1_Прогр'!$Z$3:$Z$17,G13)</f>
        <v>0</v>
      </c>
      <c r="H26" s="276">
        <f>COUNTIF('48ппа-1_Прогр'!$Z$3:$Z$17,H13)</f>
        <v>2</v>
      </c>
      <c r="I26" s="276">
        <f>COUNTIF('48ппа-1_Прогр'!$Z$3:$Z$17,I13)</f>
        <v>1</v>
      </c>
      <c r="J26" s="276">
        <f>COUNTIF('48ппа-1_Прогр'!$Z$3:$Z$17,J13)</f>
        <v>0</v>
      </c>
      <c r="K26" s="276">
        <f>COUNTIF('48ппа-1_Прогр'!$Z$3:$Z$17,K13)</f>
        <v>0</v>
      </c>
      <c r="L26" s="276">
        <f>COUNTIF('48ппа-1_Прогр'!$Z$3:$Z$17,L13)</f>
        <v>0</v>
      </c>
      <c r="M26" s="276">
        <f>COUNTIF('48ппа-1_Прогр'!$Z$3:$Z$17,M13)</f>
        <v>0</v>
      </c>
      <c r="N26" s="276">
        <f>$A$27-SUM(C26:M26)</f>
        <v>0</v>
      </c>
      <c r="O26" s="158">
        <f>'48ппа-1_Прогр'!Z18</f>
        <v>8</v>
      </c>
      <c r="P26" s="159">
        <f>SUM(C26:I26)/$A$27</f>
        <v>1</v>
      </c>
      <c r="Q26" s="160">
        <f>SUM(C26:F26)/$A$27</f>
        <v>0.8</v>
      </c>
    </row>
    <row r="27" spans="1:17" ht="13.5" thickBot="1">
      <c r="A27" s="195">
        <f>'48ппа-1_Прогр'!B17</f>
        <v>15</v>
      </c>
      <c r="B27" s="199" t="s">
        <v>7</v>
      </c>
      <c r="C27" s="277">
        <f>COUNTIF('48ппа-1_Прогр'!$AB$3:$AB$17,C13)</f>
        <v>0</v>
      </c>
      <c r="D27" s="277">
        <f>COUNTIF('48ппа-1_Прогр'!$AB$3:$AB$17,D13)</f>
        <v>2</v>
      </c>
      <c r="E27" s="277">
        <f>COUNTIF('48ппа-1_Прогр'!$AB$3:$AB$17,E13)</f>
        <v>7</v>
      </c>
      <c r="F27" s="277">
        <f>COUNTIF('48ппа-1_Прогр'!$AB$3:$AB$17,F13)</f>
        <v>2</v>
      </c>
      <c r="G27" s="277">
        <f>COUNTIF('48ппа-1_Прогр'!$AB$3:$AB$17,G13)</f>
        <v>2</v>
      </c>
      <c r="H27" s="277">
        <f>COUNTIF('48ппа-1_Прогр'!$AB$3:$AB$17,H13)</f>
        <v>2</v>
      </c>
      <c r="I27" s="277">
        <f>COUNTIF('48ппа-1_Прогр'!$AB$3:$AB$17,I13)</f>
        <v>0</v>
      </c>
      <c r="J27" s="277">
        <f>COUNTIF('48ппа-1_Прогр'!$AB$3:$AB$17,J13)</f>
        <v>0</v>
      </c>
      <c r="K27" s="277">
        <f>COUNTIF('48ппа-1_Прогр'!$AB$3:$AB$17,K13)</f>
        <v>0</v>
      </c>
      <c r="L27" s="277">
        <f>COUNTIF('48ппа-1_Прогр'!$AB$3:$AB$17,L13)</f>
        <v>0</v>
      </c>
      <c r="M27" s="277">
        <f>COUNTIF('48ппа-1_Прогр'!$AB$3:$AB$17,M13)</f>
        <v>0</v>
      </c>
      <c r="N27" s="278">
        <f>$A$27-SUM(C27:M27)</f>
        <v>0</v>
      </c>
      <c r="O27" s="200">
        <f>'48ппа-1_Прогр'!AB18</f>
        <v>7.333333333333333</v>
      </c>
      <c r="P27" s="222">
        <f>SUM(C27:I27)/$A$27</f>
        <v>1</v>
      </c>
      <c r="Q27" s="223">
        <f>SUM(C27:F27)/$A$27</f>
        <v>0.7333333333333333</v>
      </c>
    </row>
    <row r="28" spans="1:17" ht="12.75">
      <c r="A28" s="201" t="s">
        <v>373</v>
      </c>
      <c r="B28" s="157" t="s">
        <v>1</v>
      </c>
      <c r="C28" s="276">
        <f>COUNTIF('220ту-1_СКИТ'!$O$3:$O$17,C13)</f>
        <v>0</v>
      </c>
      <c r="D28" s="276">
        <f>COUNTIF('220ту-1_СКИТ'!$O$3:$O$17,D13)</f>
        <v>5</v>
      </c>
      <c r="E28" s="276">
        <f>COUNTIF('220ту-1_СКИТ'!$O$3:$O$17,E13)</f>
        <v>2</v>
      </c>
      <c r="F28" s="276">
        <f>COUNTIF('220ту-1_СКИТ'!$O$3:$O$17,F13)</f>
        <v>1</v>
      </c>
      <c r="G28" s="276">
        <f>COUNTIF('220ту-1_СКИТ'!$O$3:$O$17,G13)</f>
        <v>3</v>
      </c>
      <c r="H28" s="276">
        <f>COUNTIF('220ту-1_СКИТ'!$O$3:$O$17,H13)</f>
        <v>2</v>
      </c>
      <c r="I28" s="276">
        <f>COUNTIF('220ту-1_СКИТ'!$O$3:$O$17,I13)</f>
        <v>2</v>
      </c>
      <c r="J28" s="276">
        <f>COUNTIF('220ту-1_СКИТ'!$O$3:$O$17,J13)</f>
        <v>0</v>
      </c>
      <c r="K28" s="276">
        <f>COUNTIF('220ту-1_СКИТ'!$O$3:$O$17,K13)</f>
        <v>0</v>
      </c>
      <c r="L28" s="276">
        <f>COUNTIF('220ту-1_СКИТ'!$O$3:$O$17,L13)</f>
        <v>0</v>
      </c>
      <c r="M28" s="276">
        <f>COUNTIF('220ту-1_СКИТ'!$O$3:$O$17,M13)</f>
        <v>0</v>
      </c>
      <c r="N28" s="276">
        <f>$A$29-SUM(C28:M28)</f>
        <v>0</v>
      </c>
      <c r="O28" s="158">
        <f>'220ту-1_СКИТ'!O18</f>
        <v>6.933333333333334</v>
      </c>
      <c r="P28" s="159">
        <f>SUM(C28:I28)/$A$29</f>
        <v>1</v>
      </c>
      <c r="Q28" s="160">
        <f>SUM(C28:F28)/$A$29</f>
        <v>0.5333333333333333</v>
      </c>
    </row>
    <row r="29" spans="1:17" ht="13.5" thickBot="1">
      <c r="A29" s="202">
        <f>'220ту-1_СКИТ'!B17</f>
        <v>15</v>
      </c>
      <c r="B29" s="162" t="s">
        <v>7</v>
      </c>
      <c r="C29" s="242">
        <f>COUNTIF('220ту-1_СКИТ'!$Q$3:$Q$17,C13)</f>
        <v>0</v>
      </c>
      <c r="D29" s="242">
        <f>COUNTIF('220ту-1_СКИТ'!$Q$3:$Q$17,D13)</f>
        <v>0</v>
      </c>
      <c r="E29" s="242">
        <f>COUNTIF('220ту-1_СКИТ'!$Q$3:$Q$17,E13)</f>
        <v>2</v>
      </c>
      <c r="F29" s="242">
        <f>COUNTIF('220ту-1_СКИТ'!$Q$3:$Q$17,F13)</f>
        <v>4</v>
      </c>
      <c r="G29" s="242">
        <f>COUNTIF('220ту-1_СКИТ'!$Q$3:$Q$17,G13)</f>
        <v>7</v>
      </c>
      <c r="H29" s="242">
        <f>COUNTIF('220ту-1_СКИТ'!$Q$3:$Q$17,H13)</f>
        <v>2</v>
      </c>
      <c r="I29" s="242">
        <f>COUNTIF('220ту-1_СКИТ'!$Q$3:$Q$17,I13)</f>
        <v>0</v>
      </c>
      <c r="J29" s="242">
        <f>COUNTIF('220ту-1_СКИТ'!$Q$3:$Q$17,J13)</f>
        <v>0</v>
      </c>
      <c r="K29" s="242">
        <f>COUNTIF('220ту-1_СКИТ'!$Q$3:$Q$17,K13)</f>
        <v>0</v>
      </c>
      <c r="L29" s="242">
        <f>COUNTIF('220ту-1_СКИТ'!$Q$3:$Q$17,L13)</f>
        <v>0</v>
      </c>
      <c r="M29" s="242">
        <f>COUNTIF('220ту-1_СКИТ'!$Q$3:$Q$17,M13)</f>
        <v>0</v>
      </c>
      <c r="N29" s="242">
        <f>$A$29-SUM(C29:M29)</f>
        <v>0</v>
      </c>
      <c r="O29" s="163">
        <f>'220ту-1_СКИТ'!Q18</f>
        <v>6.4</v>
      </c>
      <c r="P29" s="203">
        <f>SUM(C29:I29)/$A$29</f>
        <v>1</v>
      </c>
      <c r="Q29" s="204">
        <f>SUM(C29:F29)/$A$29</f>
        <v>0.4</v>
      </c>
    </row>
    <row r="30" spans="1:17" ht="12.75">
      <c r="A30" s="195" t="s">
        <v>374</v>
      </c>
      <c r="B30" s="224" t="s">
        <v>1</v>
      </c>
      <c r="C30" s="19">
        <f>COUNTIF('34су-2_ИТ'!$X$3:$X$15,C13)</f>
        <v>4</v>
      </c>
      <c r="D30" s="19">
        <f>COUNTIF('34су-2_ИТ'!$X$3:$X$15,D13)</f>
        <v>7</v>
      </c>
      <c r="E30" s="19">
        <f>COUNTIF('34су-2_ИТ'!$X$3:$X$15,E13)</f>
        <v>2</v>
      </c>
      <c r="F30" s="19">
        <f>COUNTIF('34су-2_ИТ'!$X$3:$X$15,F13)</f>
        <v>0</v>
      </c>
      <c r="G30" s="19">
        <f>COUNTIF('34су-2_ИТ'!$X$3:$X$15,G13)</f>
        <v>0</v>
      </c>
      <c r="H30" s="19">
        <f>COUNTIF('34су-2_ИТ'!$X$3:$X$15,H13)</f>
        <v>0</v>
      </c>
      <c r="I30" s="19">
        <f>COUNTIF('34су-2_ИТ'!$X$3:$X$15,I13)</f>
        <v>0</v>
      </c>
      <c r="J30" s="19">
        <f>COUNTIF('34су-2_ИТ'!$X$3:$X$15,J13)</f>
        <v>0</v>
      </c>
      <c r="K30" s="19">
        <f>COUNTIF('34су-2_ИТ'!$X$3:$X$15,K13)</f>
        <v>0</v>
      </c>
      <c r="L30" s="19">
        <f>COUNTIF('34су-2_ИТ'!$X$3:$X$15,L13)</f>
        <v>0</v>
      </c>
      <c r="M30" s="19">
        <f>COUNTIF('34су-2_ИТ'!$X$3:$X$15,M13)</f>
        <v>0</v>
      </c>
      <c r="N30" s="19">
        <f>$A$31-SUM(C30:M30)</f>
        <v>0</v>
      </c>
      <c r="O30" s="154">
        <f>'34су-2_ИТ'!X16</f>
        <v>9.153846153846153</v>
      </c>
      <c r="P30" s="220">
        <f>SUM(C30:I30)/$A$31</f>
        <v>1</v>
      </c>
      <c r="Q30" s="221">
        <f>SUM(C30:F30)/$A$31</f>
        <v>1</v>
      </c>
    </row>
    <row r="31" spans="1:17" ht="13.5" thickBot="1">
      <c r="A31" s="195">
        <f>'34су-2_ИТ'!B15</f>
        <v>13</v>
      </c>
      <c r="B31" s="198" t="s">
        <v>7</v>
      </c>
      <c r="C31" s="277">
        <f>COUNTIF('34су-2_ИТ'!$AC$3:$AC$15,C13)</f>
        <v>1</v>
      </c>
      <c r="D31" s="277">
        <f>COUNTIF('34су-2_ИТ'!$AC$3:$AC$15,D13)</f>
        <v>4</v>
      </c>
      <c r="E31" s="277">
        <f>COUNTIF('34су-2_ИТ'!$AC$3:$AC$15,E13)</f>
        <v>7</v>
      </c>
      <c r="F31" s="277">
        <f>COUNTIF('34су-2_ИТ'!$AC$3:$AC$15,F13)</f>
        <v>1</v>
      </c>
      <c r="G31" s="277">
        <f>COUNTIF('34су-2_ИТ'!$AC$3:$AC$15,G13)</f>
        <v>0</v>
      </c>
      <c r="H31" s="277">
        <f>COUNTIF('34су-2_ИТ'!$AC$3:$AC$15,H13)</f>
        <v>0</v>
      </c>
      <c r="I31" s="277">
        <f>COUNTIF('34су-2_ИТ'!$AC$3:$AC$15,I13)</f>
        <v>0</v>
      </c>
      <c r="J31" s="277">
        <f>COUNTIF('34су-2_ИТ'!$AC$3:$AC$15,J13)</f>
        <v>0</v>
      </c>
      <c r="K31" s="277">
        <f>COUNTIF('34су-2_ИТ'!$AC$3:$AC$15,K13)</f>
        <v>0</v>
      </c>
      <c r="L31" s="277">
        <f>COUNTIF('34су-2_ИТ'!$AC$3:$AC$15,L13)</f>
        <v>0</v>
      </c>
      <c r="M31" s="277">
        <f>COUNTIF('34су-2_ИТ'!$AC$3:$AC$15,M13)</f>
        <v>0</v>
      </c>
      <c r="N31" s="278">
        <f>$A$31-SUM(C31:M31)</f>
        <v>0</v>
      </c>
      <c r="O31" s="200">
        <f>'34су-2_ИТ'!AC16</f>
        <v>8.384615384615385</v>
      </c>
      <c r="P31" s="196">
        <f>SUM(C31:I31)/$A$31</f>
        <v>1</v>
      </c>
      <c r="Q31" s="197">
        <f>SUM(C31:F31)/$A$31</f>
        <v>1</v>
      </c>
    </row>
    <row r="32" spans="1:17" ht="12.75">
      <c r="A32" s="201" t="s">
        <v>431</v>
      </c>
      <c r="B32" s="157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158"/>
      <c r="P32" s="159"/>
      <c r="Q32" s="160"/>
    </row>
    <row r="33" spans="1:17" ht="13.5" thickBot="1">
      <c r="A33" s="202">
        <f>'211т-2_ИТ'!B17</f>
        <v>15</v>
      </c>
      <c r="B33" s="162" t="s">
        <v>7</v>
      </c>
      <c r="C33" s="242">
        <f>COUNTIF('211т-2_ИТ'!$V$3:$V$17,C13)</f>
        <v>0</v>
      </c>
      <c r="D33" s="242">
        <f>COUNTIF('211т-2_ИТ'!$V$3:$V$17,D13)</f>
        <v>0</v>
      </c>
      <c r="E33" s="242">
        <f>COUNTIF('211т-2_ИТ'!$V$3:$V$17,E13)</f>
        <v>3</v>
      </c>
      <c r="F33" s="242">
        <f>COUNTIF('211т-2_ИТ'!$V$3:$V$17,F13)</f>
        <v>11</v>
      </c>
      <c r="G33" s="242">
        <f>COUNTIF('211т-2_ИТ'!$V$3:$V$17,G13)</f>
        <v>1</v>
      </c>
      <c r="H33" s="242">
        <f>COUNTIF('211т-2_ИТ'!$V$3:$V$17,H13)</f>
        <v>0</v>
      </c>
      <c r="I33" s="242">
        <f>COUNTIF('211т-2_ИТ'!$V$3:$V$17,I13)</f>
        <v>0</v>
      </c>
      <c r="J33" s="242">
        <f>COUNTIF('211т-2_ИТ'!$V$3:$V$17,J13)</f>
        <v>0</v>
      </c>
      <c r="K33" s="242">
        <f>COUNTIF('211т-2_ИТ'!$V$3:$V$17,K13)</f>
        <v>0</v>
      </c>
      <c r="L33" s="242">
        <f>COUNTIF('211т-2_ИТ'!$V$3:$V$17,L13)</f>
        <v>0</v>
      </c>
      <c r="M33" s="242">
        <f>COUNTIF('211т-2_ИТ'!$V$3:$V$17,M13)</f>
        <v>0</v>
      </c>
      <c r="N33" s="242">
        <f>$A$33-SUM(C33:M33)</f>
        <v>0</v>
      </c>
      <c r="O33" s="163">
        <f>'211т-2_ИТ'!V18</f>
        <v>7.133333333333334</v>
      </c>
      <c r="P33" s="203">
        <f>SUM(C33:I33)/$A$33</f>
        <v>1</v>
      </c>
      <c r="Q33" s="204">
        <f>SUM(C33:F33)/$A$33</f>
        <v>0.9333333333333333</v>
      </c>
    </row>
    <row r="34" spans="1:17" ht="12.75">
      <c r="A34" s="201" t="s">
        <v>432</v>
      </c>
      <c r="B34" s="157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158"/>
      <c r="P34" s="159"/>
      <c r="Q34" s="160"/>
    </row>
    <row r="35" spans="1:17" ht="13.5" thickBot="1">
      <c r="A35" s="202">
        <f>'212т-2_ИТ'!B16</f>
        <v>14</v>
      </c>
      <c r="B35" s="162" t="s">
        <v>7</v>
      </c>
      <c r="C35" s="242">
        <f>COUNTIF('212т-2_ИТ'!$S$3:$S$16,C13)</f>
        <v>0</v>
      </c>
      <c r="D35" s="242">
        <f>COUNTIF('212т-2_ИТ'!$S$3:$S$16,D13)</f>
        <v>2</v>
      </c>
      <c r="E35" s="242">
        <f>COUNTIF('212т-2_ИТ'!$S$3:$S$16,E13)</f>
        <v>5</v>
      </c>
      <c r="F35" s="242">
        <f>COUNTIF('212т-2_ИТ'!$S$3:$S$16,F13)</f>
        <v>5</v>
      </c>
      <c r="G35" s="242">
        <f>COUNTIF('212т-2_ИТ'!$S$3:$S$16,G13)</f>
        <v>2</v>
      </c>
      <c r="H35" s="242">
        <f>COUNTIF('212т-2_ИТ'!$S$3:$S$16,H13)</f>
        <v>0</v>
      </c>
      <c r="I35" s="242">
        <f>COUNTIF('212т-2_ИТ'!$S$3:$S$16,I13)</f>
        <v>0</v>
      </c>
      <c r="J35" s="242">
        <f>COUNTIF('212т-2_ИТ'!$S$3:$S$16,J13)</f>
        <v>0</v>
      </c>
      <c r="K35" s="242">
        <f>COUNTIF('212т-2_ИТ'!$S$3:$S$16,K13)</f>
        <v>0</v>
      </c>
      <c r="L35" s="242">
        <f>COUNTIF('212т-2_ИТ'!$S$3:$S$16,L13)</f>
        <v>0</v>
      </c>
      <c r="M35" s="242">
        <f>COUNTIF('212т-2_ИТ'!$S$3:$S$16,M13)</f>
        <v>0</v>
      </c>
      <c r="N35" s="242">
        <f>$A$35-SUM(C35:M35)</f>
        <v>0</v>
      </c>
      <c r="O35" s="163">
        <f>'212т-2_ИТ'!S17</f>
        <v>7.5</v>
      </c>
      <c r="P35" s="203">
        <f>SUM(C35:I35)/$A$35</f>
        <v>1</v>
      </c>
      <c r="Q35" s="204">
        <f>SUM(C35:F35)/$A$35</f>
        <v>0.8571428571428571</v>
      </c>
    </row>
    <row r="36" spans="1:17" ht="12.75">
      <c r="A36" s="201" t="s">
        <v>375</v>
      </c>
      <c r="B36" s="157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158"/>
      <c r="P36" s="159"/>
      <c r="Q36" s="160"/>
    </row>
    <row r="37" spans="1:17" ht="13.5" thickBot="1">
      <c r="A37" s="202">
        <f>'217ту-1_ИТ'!B15</f>
        <v>13</v>
      </c>
      <c r="B37" s="162" t="s">
        <v>7</v>
      </c>
      <c r="C37" s="242">
        <f>COUNTIF('217ту-1_ИТ'!$S$3:$S$15,C13)</f>
        <v>0</v>
      </c>
      <c r="D37" s="242">
        <f>COUNTIF('217ту-1_ИТ'!$S$3:$S$15,D13)</f>
        <v>1</v>
      </c>
      <c r="E37" s="242">
        <f>COUNTIF('217ту-1_ИТ'!$S$3:$S$15,E13)</f>
        <v>6</v>
      </c>
      <c r="F37" s="242">
        <f>COUNTIF('217ту-1_ИТ'!$S$3:$S$15,F13)</f>
        <v>6</v>
      </c>
      <c r="G37" s="242">
        <f>COUNTIF('217ту-1_ИТ'!$S$3:$S$15,G13)</f>
        <v>0</v>
      </c>
      <c r="H37" s="242">
        <f>COUNTIF('217ту-1_ИТ'!$S$3:$S$15,H13)</f>
        <v>0</v>
      </c>
      <c r="I37" s="242">
        <f>COUNTIF('217ту-1_ИТ'!$S$3:$S$15,I13)</f>
        <v>0</v>
      </c>
      <c r="J37" s="242">
        <f>COUNTIF('217ту-1_ИТ'!$S$3:$S$15,J13)</f>
        <v>0</v>
      </c>
      <c r="K37" s="242">
        <f>COUNTIF('217ту-1_ИТ'!$S$3:$S$15,K13)</f>
        <v>0</v>
      </c>
      <c r="L37" s="242">
        <f>COUNTIF('217ту-1_ИТ'!$S$3:$S$15,L13)</f>
        <v>0</v>
      </c>
      <c r="M37" s="242">
        <f>COUNTIF('217ту-1_ИТ'!$S$3:$S$15,M13)</f>
        <v>0</v>
      </c>
      <c r="N37" s="242">
        <f>$A$37-SUM(C37:M37)</f>
        <v>0</v>
      </c>
      <c r="O37" s="163">
        <f>'217ту-1_ИТ'!S16</f>
        <v>7.615384615384615</v>
      </c>
      <c r="P37" s="203">
        <f>SUM(C37:I37)/$A$37</f>
        <v>1</v>
      </c>
      <c r="Q37" s="204">
        <f>SUM(C37:F37)/$A$37</f>
        <v>1</v>
      </c>
    </row>
    <row r="38" spans="1:17" ht="12.75">
      <c r="A38" s="32" t="s">
        <v>20</v>
      </c>
      <c r="B38" s="23">
        <f>SUM(A16:A37)</f>
        <v>171</v>
      </c>
      <c r="C38" s="23">
        <f>SUM(C19,C17,C21,C23,C25,C27,C29,C31,C35,C33,C37)</f>
        <v>9</v>
      </c>
      <c r="D38" s="23">
        <f aca="true" t="shared" si="0" ref="D38:M38">SUM(D19,D17,D21,D23,D25,D27,D29,D31,D35,D33,D37)</f>
        <v>37</v>
      </c>
      <c r="E38" s="23">
        <f t="shared" si="0"/>
        <v>43</v>
      </c>
      <c r="F38" s="23">
        <f t="shared" si="0"/>
        <v>38</v>
      </c>
      <c r="G38" s="23">
        <f t="shared" si="0"/>
        <v>30</v>
      </c>
      <c r="H38" s="23">
        <f t="shared" si="0"/>
        <v>9</v>
      </c>
      <c r="I38" s="23">
        <f t="shared" si="0"/>
        <v>5</v>
      </c>
      <c r="J38" s="23">
        <f t="shared" si="0"/>
        <v>0</v>
      </c>
      <c r="K38" s="23">
        <f t="shared" si="0"/>
        <v>0</v>
      </c>
      <c r="L38" s="23">
        <f t="shared" si="0"/>
        <v>0</v>
      </c>
      <c r="M38" s="23">
        <f t="shared" si="0"/>
        <v>0</v>
      </c>
      <c r="N38" s="23">
        <f>$B$38-SUM(C38:M38)</f>
        <v>0</v>
      </c>
      <c r="O38" s="154">
        <f>AVERAGE(O19,O17,O21,O23,O25,O27,O29,O31,O35,O33,O37)</f>
        <v>7.383766233766234</v>
      </c>
      <c r="P38" s="26">
        <f>SUM(C38:I38)/$B$38</f>
        <v>1</v>
      </c>
      <c r="Q38" s="26">
        <f>SUM(C38:F38)/$B$38</f>
        <v>0.7426900584795322</v>
      </c>
    </row>
    <row r="40" spans="1:15" ht="12.75">
      <c r="A40" s="20" t="s">
        <v>14</v>
      </c>
      <c r="B40" s="21">
        <f ca="1">TODAY()</f>
        <v>43139</v>
      </c>
      <c r="N40" s="20" t="s">
        <v>15</v>
      </c>
      <c r="O40" s="15" t="s">
        <v>16</v>
      </c>
    </row>
    <row r="42" spans="3:13" ht="12.75">
      <c r="C42" s="332" t="s">
        <v>25</v>
      </c>
      <c r="D42" s="332"/>
      <c r="J42" s="332" t="s">
        <v>27</v>
      </c>
      <c r="K42" s="332"/>
      <c r="L42" s="52"/>
      <c r="M42" s="52"/>
    </row>
    <row r="43" spans="1:15" ht="12.75">
      <c r="A43" s="1" t="s">
        <v>38</v>
      </c>
      <c r="B43" s="51">
        <f>C38+D38</f>
        <v>46</v>
      </c>
      <c r="C43" s="12" t="s">
        <v>24</v>
      </c>
      <c r="D43" s="328" t="s">
        <v>23</v>
      </c>
      <c r="E43" s="328"/>
      <c r="F43" s="328" t="s">
        <v>26</v>
      </c>
      <c r="G43" s="328"/>
      <c r="H43" s="328"/>
      <c r="J43" s="12" t="s">
        <v>24</v>
      </c>
      <c r="K43" s="333" t="s">
        <v>23</v>
      </c>
      <c r="L43" s="334"/>
      <c r="M43" s="328" t="s">
        <v>26</v>
      </c>
      <c r="N43" s="328"/>
      <c r="O43" s="328"/>
    </row>
    <row r="44" spans="1:15" ht="12.75">
      <c r="A44" s="1" t="s">
        <v>39</v>
      </c>
      <c r="B44" s="51">
        <f>E38+F38</f>
        <v>81</v>
      </c>
      <c r="C44" s="37">
        <f>MAX('27в_УПУ'!U3:U31)</f>
        <v>9.666666666666666</v>
      </c>
      <c r="D44" s="323" t="str">
        <f>A15</f>
        <v>27в УПУ</v>
      </c>
      <c r="E44" s="325"/>
      <c r="F44" s="323" t="str">
        <f>VLOOKUP(C44,'27в_УПУ'!A3:C31,3,0)</f>
        <v>Ошмяна Юлия</v>
      </c>
      <c r="G44" s="324"/>
      <c r="H44" s="325"/>
      <c r="J44" s="43">
        <f>MIN('27в_УПУ'!U3:U31)</f>
        <v>7.466666666666667</v>
      </c>
      <c r="K44" s="49" t="str">
        <f>D44</f>
        <v>27в УПУ</v>
      </c>
      <c r="L44" s="75"/>
      <c r="M44" s="342" t="str">
        <f>VLOOKUP(J44,'27в_УПУ'!A3:C31,3,0)</f>
        <v>Яковлев Артём</v>
      </c>
      <c r="N44" s="342"/>
      <c r="O44" s="342"/>
    </row>
    <row r="45" spans="1:15" ht="12.75">
      <c r="A45" s="1" t="s">
        <v>40</v>
      </c>
      <c r="B45" s="51">
        <f>SUM(G38:I38)</f>
        <v>44</v>
      </c>
      <c r="C45" s="37">
        <f>MAX('28в-2_ПМС'!AD3:AD16)</f>
        <v>9.615384615384615</v>
      </c>
      <c r="D45" s="341" t="str">
        <f>A18</f>
        <v>28в-2 ПМС</v>
      </c>
      <c r="E45" s="341"/>
      <c r="F45" s="323" t="str">
        <f>VLOOKUP(C45,'28в-2_ПМС'!A3:C16,3,0)</f>
        <v>Санюк Илона</v>
      </c>
      <c r="G45" s="324"/>
      <c r="H45" s="325"/>
      <c r="J45" s="43">
        <f>MIN('28в-2_ПМС'!AD3:AD16)</f>
        <v>3.823529411764706</v>
      </c>
      <c r="K45" s="49" t="str">
        <f>D45</f>
        <v>28в-2 ПМС</v>
      </c>
      <c r="L45" s="75"/>
      <c r="M45" s="342" t="str">
        <f>VLOOKUP(J45,'28в-2_ПМС'!A3:C16,3,0)</f>
        <v>Чернявский Руслан</v>
      </c>
      <c r="N45" s="342"/>
      <c r="O45" s="342"/>
    </row>
    <row r="46" spans="1:15" ht="12.75">
      <c r="A46" s="1" t="s">
        <v>41</v>
      </c>
      <c r="B46" s="51">
        <f>SUM(J38:M38)</f>
        <v>0</v>
      </c>
      <c r="C46" s="37">
        <f>MAX('28в-2_САПР'!R3:R16)</f>
        <v>9.875</v>
      </c>
      <c r="D46" s="341" t="str">
        <f>A20</f>
        <v>28в-2 САПР</v>
      </c>
      <c r="E46" s="341"/>
      <c r="F46" s="323" t="str">
        <f>VLOOKUP(C46,'28в-2_САПР'!A3:C16,3,0)</f>
        <v>Эни Дмитрий</v>
      </c>
      <c r="G46" s="324"/>
      <c r="H46" s="325"/>
      <c r="J46" s="43">
        <f>MIN('28в-2_САПР'!R3:R16)</f>
        <v>3.5</v>
      </c>
      <c r="K46" s="49" t="str">
        <f aca="true" t="shared" si="1" ref="K46:K54">D46</f>
        <v>28в-2 САПР</v>
      </c>
      <c r="L46" s="75"/>
      <c r="M46" s="342" t="str">
        <f>VLOOKUP(J46,'28в-2_САПР'!A3:C16,3,0)</f>
        <v>Чернявский Руслан</v>
      </c>
      <c r="N46" s="342"/>
      <c r="O46" s="342"/>
    </row>
    <row r="47" spans="1:15" ht="12.75">
      <c r="A47" s="1" t="s">
        <v>42</v>
      </c>
      <c r="B47" s="51">
        <f>N38</f>
        <v>0</v>
      </c>
      <c r="C47" s="37">
        <f>MAX('29в-1_ИТ'!Y3:Y17)</f>
        <v>6.625</v>
      </c>
      <c r="D47" s="323" t="str">
        <f>A22</f>
        <v>29в-1 ИТ</v>
      </c>
      <c r="E47" s="325"/>
      <c r="F47" s="323" t="str">
        <f>VLOOKUP(C47,'29в-1_ИТ'!A3:C17,3,0)</f>
        <v>Дулько Римма</v>
      </c>
      <c r="G47" s="324"/>
      <c r="H47" s="325"/>
      <c r="J47" s="43">
        <f>MIN('29в-1_ИТ'!Y3:Y17)</f>
        <v>3.727272727272727</v>
      </c>
      <c r="K47" s="49" t="str">
        <f t="shared" si="1"/>
        <v>29в-1 ИТ</v>
      </c>
      <c r="L47" s="75"/>
      <c r="M47" s="342" t="str">
        <f>VLOOKUP(J47,'29в-1_ИТ'!A3:C17,3,0)</f>
        <v>Здитовец Илья</v>
      </c>
      <c r="N47" s="342"/>
      <c r="O47" s="342"/>
    </row>
    <row r="48" spans="3:15" ht="12.75">
      <c r="C48" s="37">
        <f>MAX('51ппу-1_ИТ'!N3:N17)</f>
        <v>8.333333333333334</v>
      </c>
      <c r="D48" s="323" t="str">
        <f>A24</f>
        <v>51ппу-1 ИТ</v>
      </c>
      <c r="E48" s="325"/>
      <c r="F48" s="323" t="str">
        <f>VLOOKUP(C48,'51ппу-1_ИТ'!A3:C17,3,0)</f>
        <v>Вентис Влада</v>
      </c>
      <c r="G48" s="324"/>
      <c r="H48" s="325"/>
      <c r="J48" s="43">
        <f>MIN('51ппу-1_ИТ'!N3:N17)</f>
        <v>5</v>
      </c>
      <c r="K48" s="49" t="str">
        <f>D48</f>
        <v>51ппу-1 ИТ</v>
      </c>
      <c r="L48" s="75"/>
      <c r="M48" s="342" t="str">
        <f>VLOOKUP(J48,'51ппу-1_ИТ'!A3:C17,3,0)</f>
        <v>Ловец Юрий</v>
      </c>
      <c r="N48" s="342"/>
      <c r="O48" s="342"/>
    </row>
    <row r="49" spans="3:15" ht="12.75">
      <c r="C49" s="37">
        <f>MAX('48ппа-1_Прогр'!AA3:AA17)</f>
        <v>8.272727272727273</v>
      </c>
      <c r="D49" s="323" t="str">
        <f>A26</f>
        <v>48ппа-1 Прогр.</v>
      </c>
      <c r="E49" s="325"/>
      <c r="F49" s="323" t="str">
        <f>VLOOKUP(C49,'48ппа-1_Прогр'!A3:C17,3,0)</f>
        <v>Буйко Антон</v>
      </c>
      <c r="G49" s="324"/>
      <c r="H49" s="325"/>
      <c r="J49" s="43">
        <f>MIN('48ппа-1_Прогр'!AA3:AA17)</f>
        <v>4.571428571428571</v>
      </c>
      <c r="K49" s="49" t="str">
        <f t="shared" si="1"/>
        <v>48ппа-1 Прогр.</v>
      </c>
      <c r="L49" s="75"/>
      <c r="M49" s="342" t="str">
        <f>VLOOKUP(J49,'48ппа-1_Прогр'!A3:C17,3,0)</f>
        <v>Бобровский Егор</v>
      </c>
      <c r="N49" s="342"/>
      <c r="O49" s="342"/>
    </row>
    <row r="50" spans="3:15" ht="12.75">
      <c r="C50" s="37">
        <f>MAX('220ту-1_СКИТ'!P3:P17)</f>
        <v>7.333333333333333</v>
      </c>
      <c r="D50" s="341" t="str">
        <f>A28</f>
        <v>220ту-1 СКИТ</v>
      </c>
      <c r="E50" s="341"/>
      <c r="F50" s="323" t="str">
        <f>VLOOKUP(C50,'220ту-1_СКИТ'!A3:C17,3,0)</f>
        <v>Вансович Вадим</v>
      </c>
      <c r="G50" s="324"/>
      <c r="H50" s="325"/>
      <c r="J50" s="43">
        <f>MIN('220ту-1_СКИТ'!P3:P17)</f>
        <v>5</v>
      </c>
      <c r="K50" s="49" t="str">
        <f t="shared" si="1"/>
        <v>220ту-1 СКИТ</v>
      </c>
      <c r="L50" s="75"/>
      <c r="M50" s="342" t="str">
        <f>VLOOKUP(J50,'220ту-1_СКИТ'!A3:C17,3,0)</f>
        <v>Кевра Дмитрий</v>
      </c>
      <c r="N50" s="342"/>
      <c r="O50" s="342"/>
    </row>
    <row r="51" spans="3:15" ht="12.75">
      <c r="C51" s="37">
        <f>MAX('34су-2_ИТ'!AB3:AB15)</f>
        <v>9.666666666666666</v>
      </c>
      <c r="D51" s="323" t="str">
        <f>A30</f>
        <v>34су-2 ИТ</v>
      </c>
      <c r="E51" s="325"/>
      <c r="F51" s="323" t="str">
        <f>VLOOKUP(C51,'34су-2_ИТ'!A3:C15,3,0)</f>
        <v>Сокоренко Анастасия</v>
      </c>
      <c r="G51" s="324"/>
      <c r="H51" s="325"/>
      <c r="J51" s="43">
        <f>MIN('34су-2_ИТ'!AB3:AB15)</f>
        <v>7.133333333333334</v>
      </c>
      <c r="K51" s="49" t="str">
        <f t="shared" si="1"/>
        <v>34су-2 ИТ</v>
      </c>
      <c r="L51" s="75"/>
      <c r="M51" s="342" t="str">
        <f>VLOOKUP(J51,'34су-2_ИТ'!A3:C15,3,0)</f>
        <v>Севко Денис</v>
      </c>
      <c r="N51" s="342"/>
      <c r="O51" s="342"/>
    </row>
    <row r="52" spans="3:15" ht="12.75">
      <c r="C52" s="37">
        <f>MAX('211т-2_ИТ'!U3:U17)</f>
        <v>7.461538461538462</v>
      </c>
      <c r="D52" s="323" t="str">
        <f>A32</f>
        <v>211т-2 ИТ</v>
      </c>
      <c r="E52" s="325"/>
      <c r="F52" s="323" t="str">
        <f>VLOOKUP(C52,'211т-2_ИТ'!A3:C17,3,0)</f>
        <v>Ошмяна Алексей</v>
      </c>
      <c r="G52" s="324"/>
      <c r="H52" s="325"/>
      <c r="J52" s="43">
        <f>MIN('211т-2_ИТ'!U3:U17)</f>
        <v>5.538461538461538</v>
      </c>
      <c r="K52" s="49" t="str">
        <f>D52</f>
        <v>211т-2 ИТ</v>
      </c>
      <c r="L52" s="75"/>
      <c r="M52" s="342" t="str">
        <f>VLOOKUP(J52,'211т-2_ИТ'!A3:C17,3,0)</f>
        <v>Панасик Алесей</v>
      </c>
      <c r="N52" s="342"/>
      <c r="O52" s="342"/>
    </row>
    <row r="53" spans="3:15" ht="12.75">
      <c r="C53" s="37">
        <f>MAX('212т-2_ИТ'!R3:R16)</f>
        <v>8.3</v>
      </c>
      <c r="D53" s="323" t="str">
        <f>A34</f>
        <v>212т-2 ИТ</v>
      </c>
      <c r="E53" s="325"/>
      <c r="F53" s="323" t="str">
        <f>VLOOKUP(C53,'212т-2_ИТ'!A3:C16,3,0)</f>
        <v>Рулько Дмитрий</v>
      </c>
      <c r="G53" s="324"/>
      <c r="H53" s="325"/>
      <c r="J53" s="43">
        <f>MIN('212т-2_ИТ'!R3:R16)</f>
        <v>5.8</v>
      </c>
      <c r="K53" s="49" t="str">
        <f t="shared" si="1"/>
        <v>212т-2 ИТ</v>
      </c>
      <c r="L53" s="75"/>
      <c r="M53" s="342" t="str">
        <f>VLOOKUP(J53,'212т-2_ИТ'!A3:C16,3,0)</f>
        <v>Серафинович Дмитрий</v>
      </c>
      <c r="N53" s="342"/>
      <c r="O53" s="342"/>
    </row>
    <row r="54" spans="3:15" ht="12.75">
      <c r="C54" s="37">
        <f>MAX('217ту-1_ИТ'!R3:R15)</f>
        <v>8.5</v>
      </c>
      <c r="D54" s="49" t="str">
        <f>A36</f>
        <v>217ту-1 ИТ</v>
      </c>
      <c r="E54" s="50"/>
      <c r="F54" s="323" t="str">
        <f>VLOOKUP(C54,'217ту-1_ИТ'!A3:C15,3,0)</f>
        <v>Болынский Евгений</v>
      </c>
      <c r="G54" s="324"/>
      <c r="H54" s="325"/>
      <c r="J54" s="43">
        <f>MIN('217ту-1_ИТ'!R3:R15)</f>
        <v>6.7</v>
      </c>
      <c r="K54" s="49" t="str">
        <f t="shared" si="1"/>
        <v>217ту-1 ИТ</v>
      </c>
      <c r="L54" s="75"/>
      <c r="M54" s="342" t="str">
        <f>VLOOKUP(J54,'217ту-1_ИТ'!A3:C15,3,0)</f>
        <v>Король Вадим</v>
      </c>
      <c r="N54" s="342"/>
      <c r="O54" s="342"/>
    </row>
    <row r="55" spans="2:18" ht="12.75">
      <c r="B55" s="38" t="s">
        <v>28</v>
      </c>
      <c r="C55" s="42">
        <f>MAX(C45:C54)</f>
        <v>9.875</v>
      </c>
      <c r="D55" s="326" t="str">
        <f>VLOOKUP(C55,C45:E54,2,0)</f>
        <v>28в-2 САПР</v>
      </c>
      <c r="E55" s="327"/>
      <c r="F55" s="39" t="str">
        <f>VLOOKUP(C55,C45:H54,4,0)</f>
        <v>Эни Дмитрий</v>
      </c>
      <c r="G55" s="40"/>
      <c r="H55" s="41"/>
      <c r="J55" s="44">
        <f>MIN(J45:J54)</f>
        <v>3.5</v>
      </c>
      <c r="K55" s="343" t="str">
        <f>VLOOKUP(J55,J45:L54,2,0)</f>
        <v>28в-2 САПР</v>
      </c>
      <c r="L55" s="321"/>
      <c r="M55" s="322" t="str">
        <f>VLOOKUP(J55,J45:M54,4,0)</f>
        <v>Чернявский Руслан</v>
      </c>
      <c r="N55" s="322"/>
      <c r="O55" s="322"/>
      <c r="P55" s="45" t="s">
        <v>29</v>
      </c>
      <c r="R55" s="29"/>
    </row>
  </sheetData>
  <sheetProtection/>
  <mergeCells count="49">
    <mergeCell ref="E5:J5"/>
    <mergeCell ref="F44:H44"/>
    <mergeCell ref="D43:E43"/>
    <mergeCell ref="D45:E45"/>
    <mergeCell ref="D44:E44"/>
    <mergeCell ref="J42:K42"/>
    <mergeCell ref="A9:D9"/>
    <mergeCell ref="A11:D11"/>
    <mergeCell ref="A6:D6"/>
    <mergeCell ref="M46:O46"/>
    <mergeCell ref="A5:D5"/>
    <mergeCell ref="A7:D7"/>
    <mergeCell ref="A8:D8"/>
    <mergeCell ref="A10:D10"/>
    <mergeCell ref="C42:D42"/>
    <mergeCell ref="K43:L43"/>
    <mergeCell ref="M43:O43"/>
    <mergeCell ref="M45:O45"/>
    <mergeCell ref="M44:O44"/>
    <mergeCell ref="D47:E47"/>
    <mergeCell ref="F49:H49"/>
    <mergeCell ref="F43:H43"/>
    <mergeCell ref="F45:H45"/>
    <mergeCell ref="F46:H46"/>
    <mergeCell ref="D49:E49"/>
    <mergeCell ref="F47:H47"/>
    <mergeCell ref="D46:E46"/>
    <mergeCell ref="F48:H48"/>
    <mergeCell ref="D48:E48"/>
    <mergeCell ref="D55:E55"/>
    <mergeCell ref="F54:H54"/>
    <mergeCell ref="D52:E52"/>
    <mergeCell ref="F51:H51"/>
    <mergeCell ref="F52:H52"/>
    <mergeCell ref="F53:H53"/>
    <mergeCell ref="D50:E50"/>
    <mergeCell ref="F50:H50"/>
    <mergeCell ref="D53:E53"/>
    <mergeCell ref="D51:E51"/>
    <mergeCell ref="M47:O47"/>
    <mergeCell ref="K55:L55"/>
    <mergeCell ref="M52:O52"/>
    <mergeCell ref="M54:O54"/>
    <mergeCell ref="M48:O48"/>
    <mergeCell ref="M55:O55"/>
    <mergeCell ref="M49:O49"/>
    <mergeCell ref="M50:O50"/>
    <mergeCell ref="M51:O51"/>
    <mergeCell ref="M53:O53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M44" sqref="M44"/>
    </sheetView>
  </sheetViews>
  <sheetFormatPr defaultColWidth="9.00390625" defaultRowHeight="12.75"/>
  <cols>
    <col min="3" max="3" width="11.625" style="0" customWidth="1"/>
  </cols>
  <sheetData>
    <row r="1" ht="12.75">
      <c r="A1" s="5" t="s">
        <v>43</v>
      </c>
    </row>
    <row r="44" spans="1:3" ht="12.75">
      <c r="A44" s="12" t="s">
        <v>7</v>
      </c>
      <c r="B44" s="12" t="s">
        <v>24</v>
      </c>
      <c r="C44" s="12" t="s">
        <v>44</v>
      </c>
    </row>
    <row r="45" spans="1:3" ht="12.75">
      <c r="A45" s="1" t="s">
        <v>48</v>
      </c>
      <c r="B45" s="43">
        <v>6.59</v>
      </c>
      <c r="C45" s="46">
        <v>0.54</v>
      </c>
    </row>
    <row r="46" spans="1:3" ht="12.75">
      <c r="A46" s="1" t="s">
        <v>49</v>
      </c>
      <c r="B46" s="43">
        <v>7.21</v>
      </c>
      <c r="C46" s="46">
        <v>0.68</v>
      </c>
    </row>
    <row r="47" spans="1:3" ht="12.75">
      <c r="A47" s="1" t="s">
        <v>50</v>
      </c>
      <c r="B47" s="43">
        <v>7.03</v>
      </c>
      <c r="C47" s="46">
        <v>0.66</v>
      </c>
    </row>
    <row r="48" spans="1:3" ht="12.75">
      <c r="A48" s="1" t="s">
        <v>51</v>
      </c>
      <c r="B48" s="43">
        <v>6.95</v>
      </c>
      <c r="C48" s="46">
        <v>0.6</v>
      </c>
    </row>
    <row r="49" spans="1:3" ht="12.75">
      <c r="A49" s="1" t="s">
        <v>52</v>
      </c>
      <c r="B49" s="43">
        <v>7.42</v>
      </c>
      <c r="C49" s="46">
        <v>0.71</v>
      </c>
    </row>
    <row r="50" spans="1:3" ht="12.75">
      <c r="A50" s="1" t="s">
        <v>53</v>
      </c>
      <c r="B50" s="43">
        <v>7.16</v>
      </c>
      <c r="C50" s="46">
        <v>0.65</v>
      </c>
    </row>
    <row r="51" spans="1:3" ht="12.75">
      <c r="A51" s="1" t="s">
        <v>54</v>
      </c>
      <c r="B51" s="43">
        <v>7.5</v>
      </c>
      <c r="C51" s="46">
        <v>0.58</v>
      </c>
    </row>
    <row r="52" spans="1:3" ht="12.75">
      <c r="A52" s="1" t="s">
        <v>55</v>
      </c>
      <c r="B52" s="43">
        <v>7.14</v>
      </c>
      <c r="C52" s="46">
        <v>0.68</v>
      </c>
    </row>
    <row r="53" spans="1:3" ht="12.75">
      <c r="A53" s="1" t="s">
        <v>56</v>
      </c>
      <c r="B53" s="43">
        <v>6.29</v>
      </c>
      <c r="C53" s="46">
        <v>0.46</v>
      </c>
    </row>
    <row r="54" spans="1:3" ht="12.75">
      <c r="A54" s="1" t="s">
        <v>73</v>
      </c>
      <c r="B54" s="43">
        <v>7.18423254985755</v>
      </c>
      <c r="C54" s="46">
        <v>0.6214285714285714</v>
      </c>
    </row>
    <row r="55" spans="1:3" ht="12.75">
      <c r="A55" s="48" t="s">
        <v>74</v>
      </c>
      <c r="B55" s="43">
        <v>6.52</v>
      </c>
      <c r="C55" s="46">
        <v>0.52</v>
      </c>
    </row>
    <row r="56" spans="1:3" ht="12.75">
      <c r="A56" s="48" t="s">
        <v>82</v>
      </c>
      <c r="B56" s="43">
        <v>7.24</v>
      </c>
      <c r="C56" s="46">
        <v>0.7</v>
      </c>
    </row>
    <row r="57" spans="1:3" ht="12.75">
      <c r="A57" s="48" t="s">
        <v>83</v>
      </c>
      <c r="B57" s="43">
        <v>7.28</v>
      </c>
      <c r="C57" s="46">
        <v>0.69</v>
      </c>
    </row>
    <row r="58" spans="1:3" ht="12.75">
      <c r="A58" s="48" t="s">
        <v>85</v>
      </c>
      <c r="B58" s="43">
        <v>6.17</v>
      </c>
      <c r="C58" s="46">
        <v>0.4</v>
      </c>
    </row>
    <row r="59" spans="1:3" ht="12.75">
      <c r="A59" s="48" t="s">
        <v>86</v>
      </c>
      <c r="B59" s="43">
        <v>6.88</v>
      </c>
      <c r="C59" s="46">
        <v>0.59</v>
      </c>
    </row>
    <row r="60" spans="1:3" ht="12.75">
      <c r="A60" s="48" t="s">
        <v>113</v>
      </c>
      <c r="B60" s="43">
        <v>6.72</v>
      </c>
      <c r="C60" s="46">
        <v>0.61</v>
      </c>
    </row>
    <row r="61" spans="1:3" ht="12.75">
      <c r="A61" s="48" t="s">
        <v>114</v>
      </c>
      <c r="B61" s="43">
        <v>7.1</v>
      </c>
      <c r="C61" s="46">
        <v>0.7</v>
      </c>
    </row>
    <row r="62" spans="1:3" ht="12.75">
      <c r="A62" s="48" t="s">
        <v>179</v>
      </c>
      <c r="B62" s="43">
        <v>7.18</v>
      </c>
      <c r="C62" s="46">
        <v>0.73</v>
      </c>
    </row>
    <row r="63" spans="1:3" ht="12.75">
      <c r="A63" s="48" t="s">
        <v>180</v>
      </c>
      <c r="B63" s="43">
        <v>7.41</v>
      </c>
      <c r="C63" s="46">
        <v>0.84</v>
      </c>
    </row>
    <row r="64" spans="1:3" ht="12.75">
      <c r="A64" s="48" t="s">
        <v>377</v>
      </c>
      <c r="B64" s="1">
        <v>7.65</v>
      </c>
      <c r="C64" s="46">
        <v>0.82</v>
      </c>
    </row>
    <row r="65" spans="1:3" ht="12.75">
      <c r="A65" s="48" t="s">
        <v>378</v>
      </c>
      <c r="B65" s="43">
        <f>Отчет!O38</f>
        <v>7.383766233766234</v>
      </c>
      <c r="C65" s="46">
        <f>Отчет!Q38</f>
        <v>0.7426900584795322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9"/>
  <sheetViews>
    <sheetView zoomScale="95" zoomScaleNormal="95" zoomScalePageLayoutView="0" workbookViewId="0" topLeftCell="B1">
      <selection activeCell="AE3" sqref="AE3:AE16"/>
    </sheetView>
  </sheetViews>
  <sheetFormatPr defaultColWidth="9.00390625" defaultRowHeight="12.75"/>
  <cols>
    <col min="1" max="1" width="7.75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5.25390625" style="0" customWidth="1"/>
    <col min="6" max="6" width="4.75390625" style="0" customWidth="1"/>
    <col min="7" max="7" width="5.00390625" style="0" customWidth="1"/>
    <col min="8" max="8" width="2.875" style="0" customWidth="1"/>
    <col min="9" max="9" width="5.625" style="0" customWidth="1"/>
    <col min="10" max="10" width="6.00390625" style="0" customWidth="1"/>
    <col min="11" max="11" width="6.25390625" style="0" customWidth="1"/>
    <col min="12" max="12" width="6.00390625" style="0" customWidth="1"/>
    <col min="13" max="13" width="6.375" style="0" customWidth="1"/>
    <col min="14" max="16" width="5.875" style="0" customWidth="1"/>
    <col min="17" max="17" width="3.75390625" style="0" customWidth="1"/>
    <col min="18" max="18" width="5.875" style="0" customWidth="1"/>
    <col min="19" max="19" width="5.75390625" style="0" customWidth="1"/>
    <col min="20" max="20" width="6.625" style="0" customWidth="1"/>
    <col min="21" max="21" width="6.125" style="0" customWidth="1"/>
    <col min="22" max="22" width="6.375" style="0" customWidth="1"/>
    <col min="23" max="24" width="6.625" style="14" customWidth="1"/>
    <col min="25" max="25" width="6.125" style="14" customWidth="1"/>
    <col min="26" max="29" width="6.625" style="14" customWidth="1"/>
    <col min="30" max="30" width="9.125" style="3" customWidth="1"/>
    <col min="31" max="31" width="9.125" style="10" customWidth="1"/>
  </cols>
  <sheetData>
    <row r="1" spans="3:31" ht="13.5" thickBot="1">
      <c r="C1" s="351" t="s">
        <v>209</v>
      </c>
      <c r="D1" s="351"/>
      <c r="E1" s="351"/>
      <c r="F1" s="351"/>
      <c r="G1" s="351"/>
      <c r="H1" s="352"/>
      <c r="I1" s="352"/>
      <c r="J1" s="352"/>
      <c r="K1" s="352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59"/>
      <c r="Z1" s="59"/>
      <c r="AA1" s="59"/>
      <c r="AB1" s="59"/>
      <c r="AC1" s="59"/>
      <c r="AD1"/>
      <c r="AE1"/>
    </row>
    <row r="2" spans="2:37" ht="16.5" customHeight="1" thickBot="1">
      <c r="B2" s="61" t="s">
        <v>75</v>
      </c>
      <c r="C2" s="62" t="s">
        <v>26</v>
      </c>
      <c r="D2" s="63" t="s">
        <v>76</v>
      </c>
      <c r="E2" s="77">
        <v>42989</v>
      </c>
      <c r="F2" s="137">
        <v>42992</v>
      </c>
      <c r="G2" s="78">
        <v>42996</v>
      </c>
      <c r="H2" s="140"/>
      <c r="I2" s="179">
        <v>43017</v>
      </c>
      <c r="J2" s="144">
        <v>43020</v>
      </c>
      <c r="K2" s="145">
        <v>43024</v>
      </c>
      <c r="L2" s="109">
        <v>43031</v>
      </c>
      <c r="M2" s="78">
        <v>43034</v>
      </c>
      <c r="N2" s="77">
        <v>43042</v>
      </c>
      <c r="O2" s="78">
        <v>43043</v>
      </c>
      <c r="P2" s="140">
        <v>43048</v>
      </c>
      <c r="Q2" s="140"/>
      <c r="R2" s="145">
        <v>43052</v>
      </c>
      <c r="S2" s="77">
        <v>43056</v>
      </c>
      <c r="T2" s="78">
        <v>43059</v>
      </c>
      <c r="U2" s="77">
        <v>43073</v>
      </c>
      <c r="V2" s="78">
        <v>43074</v>
      </c>
      <c r="W2" s="125">
        <v>43075</v>
      </c>
      <c r="X2" s="77">
        <v>43080</v>
      </c>
      <c r="Y2" s="137">
        <v>43022</v>
      </c>
      <c r="Z2" s="116">
        <v>43087</v>
      </c>
      <c r="AA2" s="77">
        <v>43089</v>
      </c>
      <c r="AB2" s="137">
        <v>43462</v>
      </c>
      <c r="AC2" s="78">
        <v>43103</v>
      </c>
      <c r="AD2" s="55" t="s">
        <v>24</v>
      </c>
      <c r="AE2" s="184" t="s">
        <v>21</v>
      </c>
      <c r="AJ2" s="30"/>
      <c r="AK2" s="30"/>
    </row>
    <row r="3" spans="1:37" ht="12.75">
      <c r="A3" s="3">
        <f>AD3</f>
        <v>7.928571428571429</v>
      </c>
      <c r="B3" s="36">
        <v>1</v>
      </c>
      <c r="C3" s="36" t="s">
        <v>162</v>
      </c>
      <c r="D3" s="183" t="s">
        <v>89</v>
      </c>
      <c r="E3" s="181">
        <v>9</v>
      </c>
      <c r="F3" s="181"/>
      <c r="G3" s="180">
        <v>5</v>
      </c>
      <c r="H3" s="126"/>
      <c r="I3" s="276">
        <v>9</v>
      </c>
      <c r="J3" s="181" t="s">
        <v>158</v>
      </c>
      <c r="K3" s="129">
        <v>7</v>
      </c>
      <c r="L3" s="111">
        <v>2</v>
      </c>
      <c r="M3" s="93">
        <v>6</v>
      </c>
      <c r="N3" s="126"/>
      <c r="O3" s="129">
        <v>7</v>
      </c>
      <c r="P3" s="135">
        <v>10</v>
      </c>
      <c r="Q3" s="181"/>
      <c r="R3" s="129">
        <v>9</v>
      </c>
      <c r="S3" s="111"/>
      <c r="T3" s="93">
        <v>10</v>
      </c>
      <c r="U3" s="79"/>
      <c r="V3" s="93">
        <v>10</v>
      </c>
      <c r="W3" s="141">
        <v>9</v>
      </c>
      <c r="X3" s="79"/>
      <c r="Y3" s="73"/>
      <c r="Z3" s="105">
        <v>9</v>
      </c>
      <c r="AA3" s="79"/>
      <c r="AB3" s="73"/>
      <c r="AC3" s="93">
        <v>9</v>
      </c>
      <c r="AD3" s="90">
        <f aca="true" t="shared" si="0" ref="AD3:AD16">AVERAGE(E3:AC3)</f>
        <v>7.928571428571429</v>
      </c>
      <c r="AE3" s="35">
        <f aca="true" t="shared" si="1" ref="AE3:AE14">ROUND(AD3,0)</f>
        <v>8</v>
      </c>
      <c r="AF3" s="1" t="s">
        <v>30</v>
      </c>
      <c r="AG3" s="1">
        <f>COUNTIF(AE3:AE16,"&gt;8")</f>
        <v>6</v>
      </c>
      <c r="AH3" s="46">
        <f>AG3/$B$16</f>
        <v>0.42857142857142855</v>
      </c>
      <c r="AJ3" s="30"/>
      <c r="AK3" s="30"/>
    </row>
    <row r="4" spans="1:37" ht="12.75">
      <c r="A4" s="3">
        <f aca="true" t="shared" si="2" ref="A4:A16">AD4</f>
        <v>7.076923076923077</v>
      </c>
      <c r="B4" s="36">
        <v>2</v>
      </c>
      <c r="C4" s="36" t="s">
        <v>163</v>
      </c>
      <c r="D4" s="183" t="s">
        <v>88</v>
      </c>
      <c r="E4" s="74">
        <v>7</v>
      </c>
      <c r="F4" s="74"/>
      <c r="G4" s="139">
        <v>4</v>
      </c>
      <c r="H4" s="83"/>
      <c r="I4" s="12">
        <v>7</v>
      </c>
      <c r="J4" s="74"/>
      <c r="K4" s="94">
        <v>4</v>
      </c>
      <c r="L4" s="110"/>
      <c r="M4" s="93">
        <v>7</v>
      </c>
      <c r="N4" s="79"/>
      <c r="O4" s="93">
        <v>7</v>
      </c>
      <c r="P4" s="113">
        <v>8</v>
      </c>
      <c r="Q4" s="74"/>
      <c r="R4" s="94">
        <v>9</v>
      </c>
      <c r="S4" s="113"/>
      <c r="T4" s="93">
        <v>6</v>
      </c>
      <c r="U4" s="79" t="s">
        <v>158</v>
      </c>
      <c r="V4" s="93">
        <v>7</v>
      </c>
      <c r="W4" s="141">
        <v>9</v>
      </c>
      <c r="X4" s="81"/>
      <c r="Y4" s="74"/>
      <c r="Z4" s="107">
        <v>8</v>
      </c>
      <c r="AA4" s="81"/>
      <c r="AB4" s="74"/>
      <c r="AC4" s="94">
        <v>9</v>
      </c>
      <c r="AD4" s="90">
        <f t="shared" si="0"/>
        <v>7.076923076923077</v>
      </c>
      <c r="AE4" s="35">
        <f t="shared" si="1"/>
        <v>7</v>
      </c>
      <c r="AF4" s="1" t="s">
        <v>31</v>
      </c>
      <c r="AG4" s="47">
        <f>COUNTIF(AE3:AE16,7)+COUNTIF(AE3:AE16,8)</f>
        <v>3</v>
      </c>
      <c r="AH4" s="46">
        <f>AG4/$B$16</f>
        <v>0.21428571428571427</v>
      </c>
      <c r="AJ4" s="30"/>
      <c r="AK4" s="30"/>
    </row>
    <row r="5" spans="1:37" ht="12.75">
      <c r="A5" s="3">
        <f t="shared" si="2"/>
        <v>9</v>
      </c>
      <c r="B5" s="36">
        <v>3</v>
      </c>
      <c r="C5" s="36" t="s">
        <v>164</v>
      </c>
      <c r="D5" s="183" t="s">
        <v>149</v>
      </c>
      <c r="E5" s="12">
        <v>10</v>
      </c>
      <c r="F5" s="12"/>
      <c r="G5" s="139">
        <v>8</v>
      </c>
      <c r="H5" s="83"/>
      <c r="I5" s="12">
        <v>8</v>
      </c>
      <c r="J5" s="74"/>
      <c r="K5" s="82">
        <v>8</v>
      </c>
      <c r="L5" s="112"/>
      <c r="M5" s="94">
        <v>9</v>
      </c>
      <c r="N5" s="81"/>
      <c r="O5" s="94">
        <v>8</v>
      </c>
      <c r="P5" s="113">
        <v>9</v>
      </c>
      <c r="Q5" s="74"/>
      <c r="R5" s="94">
        <v>9</v>
      </c>
      <c r="S5" s="113"/>
      <c r="T5" s="94">
        <v>9</v>
      </c>
      <c r="U5" s="81"/>
      <c r="V5" s="94">
        <v>9</v>
      </c>
      <c r="W5" s="124">
        <v>10</v>
      </c>
      <c r="X5" s="81"/>
      <c r="Y5" s="74"/>
      <c r="Z5" s="107">
        <v>10</v>
      </c>
      <c r="AA5" s="81" t="s">
        <v>158</v>
      </c>
      <c r="AB5" s="74"/>
      <c r="AC5" s="94">
        <v>10</v>
      </c>
      <c r="AD5" s="90">
        <f t="shared" si="0"/>
        <v>9</v>
      </c>
      <c r="AE5" s="35">
        <f t="shared" si="1"/>
        <v>9</v>
      </c>
      <c r="AF5" s="1" t="s">
        <v>32</v>
      </c>
      <c r="AG5" s="47">
        <f>COUNTIF(AE3:AE16,4)+COUNTIF(AE3:AE16,5)+COUNTIF(AE3:AE16,6)</f>
        <v>5</v>
      </c>
      <c r="AH5" s="46">
        <f>AG5/$B$16</f>
        <v>0.35714285714285715</v>
      </c>
      <c r="AJ5" s="30"/>
      <c r="AK5" s="30"/>
    </row>
    <row r="6" spans="1:37" ht="12.75">
      <c r="A6" s="3">
        <f t="shared" si="2"/>
        <v>4.05</v>
      </c>
      <c r="B6" s="36">
        <v>4</v>
      </c>
      <c r="C6" s="2" t="s">
        <v>165</v>
      </c>
      <c r="D6" s="130" t="s">
        <v>185</v>
      </c>
      <c r="E6" s="74">
        <v>4</v>
      </c>
      <c r="F6" s="12">
        <v>1</v>
      </c>
      <c r="G6" s="107">
        <v>6</v>
      </c>
      <c r="H6" s="81">
        <v>1</v>
      </c>
      <c r="I6" s="74">
        <v>4</v>
      </c>
      <c r="J6" s="74">
        <v>1</v>
      </c>
      <c r="K6" s="94">
        <v>6</v>
      </c>
      <c r="L6" s="112">
        <v>1</v>
      </c>
      <c r="M6" s="94">
        <v>6</v>
      </c>
      <c r="N6" s="81">
        <v>1</v>
      </c>
      <c r="O6" s="93">
        <v>5</v>
      </c>
      <c r="P6" s="113">
        <v>7</v>
      </c>
      <c r="Q6" s="74">
        <v>1</v>
      </c>
      <c r="R6" s="94">
        <v>5</v>
      </c>
      <c r="S6" s="113">
        <v>1</v>
      </c>
      <c r="T6" s="94">
        <v>6</v>
      </c>
      <c r="U6" s="81"/>
      <c r="V6" s="94">
        <v>6</v>
      </c>
      <c r="W6" s="124">
        <v>8</v>
      </c>
      <c r="X6" s="81" t="s">
        <v>158</v>
      </c>
      <c r="Y6" s="74" t="s">
        <v>158</v>
      </c>
      <c r="Z6" s="107">
        <v>7</v>
      </c>
      <c r="AA6" s="81"/>
      <c r="AB6" s="74"/>
      <c r="AC6" s="311">
        <v>4</v>
      </c>
      <c r="AD6" s="90">
        <f t="shared" si="0"/>
        <v>4.05</v>
      </c>
      <c r="AE6" s="35">
        <f t="shared" si="1"/>
        <v>4</v>
      </c>
      <c r="AF6" s="1" t="s">
        <v>33</v>
      </c>
      <c r="AG6" s="1">
        <f>COUNTIF(AE3:AE16,"&lt;4")</f>
        <v>0</v>
      </c>
      <c r="AH6" s="46">
        <f>AG6/$B$16</f>
        <v>0</v>
      </c>
      <c r="AJ6" s="30"/>
      <c r="AK6" s="30"/>
    </row>
    <row r="7" spans="1:37" ht="12.75">
      <c r="A7" s="3">
        <f t="shared" si="2"/>
        <v>9.615384615384615</v>
      </c>
      <c r="B7" s="36">
        <v>5</v>
      </c>
      <c r="C7" s="36" t="s">
        <v>166</v>
      </c>
      <c r="D7" s="183" t="s">
        <v>115</v>
      </c>
      <c r="E7" s="74">
        <v>9</v>
      </c>
      <c r="F7" s="12"/>
      <c r="G7" s="107">
        <v>9</v>
      </c>
      <c r="H7" s="81"/>
      <c r="I7" s="12">
        <v>10</v>
      </c>
      <c r="J7" s="74"/>
      <c r="K7" s="94">
        <v>9</v>
      </c>
      <c r="L7" s="110" t="s">
        <v>158</v>
      </c>
      <c r="M7" s="93">
        <v>10</v>
      </c>
      <c r="N7" s="79"/>
      <c r="O7" s="93">
        <v>9</v>
      </c>
      <c r="P7" s="113">
        <v>10</v>
      </c>
      <c r="Q7" s="74"/>
      <c r="R7" s="94">
        <v>10</v>
      </c>
      <c r="S7" s="113" t="s">
        <v>158</v>
      </c>
      <c r="T7" s="93">
        <v>10</v>
      </c>
      <c r="U7" s="79"/>
      <c r="V7" s="93">
        <v>10</v>
      </c>
      <c r="W7" s="141">
        <v>9</v>
      </c>
      <c r="X7" s="81"/>
      <c r="Y7" s="74"/>
      <c r="Z7" s="107">
        <v>10</v>
      </c>
      <c r="AA7" s="81"/>
      <c r="AB7" s="74"/>
      <c r="AC7" s="94">
        <v>10</v>
      </c>
      <c r="AD7" s="90">
        <f t="shared" si="0"/>
        <v>9.615384615384615</v>
      </c>
      <c r="AE7" s="35">
        <f t="shared" si="1"/>
        <v>10</v>
      </c>
      <c r="AF7" s="48" t="s">
        <v>34</v>
      </c>
      <c r="AG7" s="1">
        <f>B16-SUM(AG3:AG6)</f>
        <v>0</v>
      </c>
      <c r="AH7" s="46">
        <f>AG7/$B$16</f>
        <v>0</v>
      </c>
      <c r="AJ7" s="30"/>
      <c r="AK7" s="30"/>
    </row>
    <row r="8" spans="1:37" ht="12.75">
      <c r="A8" s="3">
        <f t="shared" si="2"/>
        <v>8.384615384615385</v>
      </c>
      <c r="B8" s="36">
        <v>6</v>
      </c>
      <c r="C8" s="36" t="s">
        <v>167</v>
      </c>
      <c r="D8" s="183" t="s">
        <v>146</v>
      </c>
      <c r="E8" s="74">
        <v>4</v>
      </c>
      <c r="F8" s="74"/>
      <c r="G8" s="107">
        <v>9</v>
      </c>
      <c r="H8" s="81"/>
      <c r="I8" s="12">
        <v>9</v>
      </c>
      <c r="J8" s="74"/>
      <c r="K8" s="82">
        <v>8</v>
      </c>
      <c r="L8" s="113"/>
      <c r="M8" s="94">
        <v>8</v>
      </c>
      <c r="N8" s="81"/>
      <c r="O8" s="94">
        <v>5</v>
      </c>
      <c r="P8" s="113">
        <v>8</v>
      </c>
      <c r="Q8" s="74"/>
      <c r="R8" s="94">
        <v>9</v>
      </c>
      <c r="S8" s="113"/>
      <c r="T8" s="94">
        <v>9</v>
      </c>
      <c r="U8" s="81"/>
      <c r="V8" s="94">
        <v>10</v>
      </c>
      <c r="W8" s="124">
        <v>10</v>
      </c>
      <c r="X8" s="81"/>
      <c r="Y8" s="74"/>
      <c r="Z8" s="107">
        <v>10</v>
      </c>
      <c r="AA8" s="81"/>
      <c r="AB8" s="74"/>
      <c r="AC8" s="94">
        <v>10</v>
      </c>
      <c r="AD8" s="90">
        <f t="shared" si="0"/>
        <v>8.384615384615385</v>
      </c>
      <c r="AE8" s="35">
        <v>9</v>
      </c>
      <c r="AJ8" s="30"/>
      <c r="AK8" s="30"/>
    </row>
    <row r="9" spans="1:37" ht="12.75">
      <c r="A9" s="3">
        <f t="shared" si="2"/>
        <v>9</v>
      </c>
      <c r="B9" s="36">
        <v>7</v>
      </c>
      <c r="C9" s="36" t="s">
        <v>168</v>
      </c>
      <c r="D9" s="183" t="s">
        <v>186</v>
      </c>
      <c r="E9" s="12">
        <v>9</v>
      </c>
      <c r="F9" s="12"/>
      <c r="G9" s="107">
        <v>9</v>
      </c>
      <c r="H9" s="81"/>
      <c r="I9" s="12">
        <v>10</v>
      </c>
      <c r="J9" s="74"/>
      <c r="K9" s="94">
        <v>7</v>
      </c>
      <c r="L9" s="113" t="s">
        <v>158</v>
      </c>
      <c r="M9" s="94">
        <v>9</v>
      </c>
      <c r="N9" s="81"/>
      <c r="O9" s="94">
        <v>8</v>
      </c>
      <c r="P9" s="113">
        <v>9</v>
      </c>
      <c r="Q9" s="74"/>
      <c r="R9" s="94">
        <v>9</v>
      </c>
      <c r="S9" s="113"/>
      <c r="T9" s="94">
        <v>9</v>
      </c>
      <c r="U9" s="81"/>
      <c r="V9" s="94">
        <v>9</v>
      </c>
      <c r="W9" s="124">
        <v>10</v>
      </c>
      <c r="X9" s="81"/>
      <c r="Y9" s="74"/>
      <c r="Z9" s="107">
        <v>10</v>
      </c>
      <c r="AA9" s="81"/>
      <c r="AB9" s="74"/>
      <c r="AC9" s="94">
        <v>9</v>
      </c>
      <c r="AD9" s="90">
        <f t="shared" si="0"/>
        <v>9</v>
      </c>
      <c r="AE9" s="35">
        <f t="shared" si="1"/>
        <v>9</v>
      </c>
      <c r="AJ9" s="30"/>
      <c r="AK9" s="30"/>
    </row>
    <row r="10" spans="1:37" ht="12.75">
      <c r="A10" s="3">
        <f t="shared" si="2"/>
        <v>5.5</v>
      </c>
      <c r="B10" s="36">
        <v>8</v>
      </c>
      <c r="C10" s="36" t="s">
        <v>169</v>
      </c>
      <c r="D10" s="183" t="s">
        <v>147</v>
      </c>
      <c r="E10" s="74">
        <v>8</v>
      </c>
      <c r="F10" s="12"/>
      <c r="G10" s="107">
        <v>7</v>
      </c>
      <c r="H10" s="81">
        <v>1</v>
      </c>
      <c r="I10" s="74">
        <v>7</v>
      </c>
      <c r="J10" s="74"/>
      <c r="K10" s="94">
        <v>4</v>
      </c>
      <c r="L10" s="113"/>
      <c r="M10" s="94">
        <v>7</v>
      </c>
      <c r="N10" s="81">
        <v>1</v>
      </c>
      <c r="O10" s="94">
        <v>4</v>
      </c>
      <c r="P10" s="113">
        <v>7</v>
      </c>
      <c r="Q10" s="74">
        <v>1</v>
      </c>
      <c r="R10" s="94">
        <v>6</v>
      </c>
      <c r="S10" s="113"/>
      <c r="T10" s="94">
        <v>4</v>
      </c>
      <c r="U10" s="81" t="s">
        <v>158</v>
      </c>
      <c r="V10" s="94">
        <v>6</v>
      </c>
      <c r="W10" s="124">
        <v>6</v>
      </c>
      <c r="X10" s="81"/>
      <c r="Y10" s="74"/>
      <c r="Z10" s="107">
        <v>9</v>
      </c>
      <c r="AA10" s="81"/>
      <c r="AB10" s="74"/>
      <c r="AC10" s="94">
        <v>10</v>
      </c>
      <c r="AD10" s="90">
        <f t="shared" si="0"/>
        <v>5.5</v>
      </c>
      <c r="AE10" s="35">
        <f t="shared" si="1"/>
        <v>6</v>
      </c>
      <c r="AJ10" s="30"/>
      <c r="AK10" s="30"/>
    </row>
    <row r="11" spans="1:37" ht="12.75">
      <c r="A11" s="3">
        <f t="shared" si="2"/>
        <v>5.875</v>
      </c>
      <c r="B11" s="36">
        <v>9</v>
      </c>
      <c r="C11" s="36" t="s">
        <v>170</v>
      </c>
      <c r="D11" s="183" t="s">
        <v>90</v>
      </c>
      <c r="E11" s="12">
        <v>7</v>
      </c>
      <c r="F11" s="74"/>
      <c r="G11" s="139">
        <v>4</v>
      </c>
      <c r="H11" s="83">
        <v>1</v>
      </c>
      <c r="I11" s="74">
        <v>4</v>
      </c>
      <c r="J11" s="74"/>
      <c r="K11" s="94">
        <v>8</v>
      </c>
      <c r="L11" s="113"/>
      <c r="M11" s="94">
        <v>9</v>
      </c>
      <c r="N11" s="81">
        <v>1</v>
      </c>
      <c r="O11" s="94">
        <v>6</v>
      </c>
      <c r="P11" s="113">
        <v>10</v>
      </c>
      <c r="Q11" s="74">
        <v>1</v>
      </c>
      <c r="R11" s="94">
        <v>6</v>
      </c>
      <c r="S11" s="113"/>
      <c r="T11" s="94">
        <v>7</v>
      </c>
      <c r="U11" s="81"/>
      <c r="V11" s="94">
        <v>7</v>
      </c>
      <c r="W11" s="124">
        <v>9</v>
      </c>
      <c r="X11" s="81"/>
      <c r="Y11" s="74"/>
      <c r="Z11" s="107">
        <v>6</v>
      </c>
      <c r="AA11" s="81" t="s">
        <v>158</v>
      </c>
      <c r="AB11" s="74"/>
      <c r="AC11" s="94">
        <v>8</v>
      </c>
      <c r="AD11" s="90">
        <f t="shared" si="0"/>
        <v>5.875</v>
      </c>
      <c r="AE11" s="35">
        <f t="shared" si="1"/>
        <v>6</v>
      </c>
      <c r="AJ11" s="30"/>
      <c r="AK11" s="30"/>
    </row>
    <row r="12" spans="1:31" ht="12.75">
      <c r="A12" s="3">
        <f t="shared" si="2"/>
        <v>9.416666666666666</v>
      </c>
      <c r="B12" s="36">
        <v>10</v>
      </c>
      <c r="C12" s="36" t="s">
        <v>171</v>
      </c>
      <c r="D12" s="183" t="s">
        <v>115</v>
      </c>
      <c r="E12" s="74">
        <v>9</v>
      </c>
      <c r="F12" s="74"/>
      <c r="G12" s="107">
        <v>9</v>
      </c>
      <c r="H12" s="81"/>
      <c r="I12" s="12">
        <v>8</v>
      </c>
      <c r="J12" s="74"/>
      <c r="K12" s="82">
        <v>9</v>
      </c>
      <c r="L12" s="113" t="s">
        <v>158</v>
      </c>
      <c r="M12" s="94">
        <v>10</v>
      </c>
      <c r="N12" s="81" t="s">
        <v>158</v>
      </c>
      <c r="O12" s="94">
        <v>9</v>
      </c>
      <c r="P12" s="113" t="s">
        <v>158</v>
      </c>
      <c r="Q12" s="74"/>
      <c r="R12" s="94">
        <v>10</v>
      </c>
      <c r="S12" s="113"/>
      <c r="T12" s="94">
        <v>10</v>
      </c>
      <c r="U12" s="81" t="s">
        <v>158</v>
      </c>
      <c r="V12" s="94">
        <v>10</v>
      </c>
      <c r="W12" s="124">
        <v>9</v>
      </c>
      <c r="X12" s="81"/>
      <c r="Y12" s="74"/>
      <c r="Z12" s="107">
        <v>10</v>
      </c>
      <c r="AA12" s="81"/>
      <c r="AB12" s="74"/>
      <c r="AC12" s="94">
        <v>10</v>
      </c>
      <c r="AD12" s="90">
        <f t="shared" si="0"/>
        <v>9.416666666666666</v>
      </c>
      <c r="AE12" s="35">
        <v>10</v>
      </c>
    </row>
    <row r="13" spans="1:31" ht="12.75">
      <c r="A13" s="3">
        <f t="shared" si="2"/>
        <v>7.214285714285714</v>
      </c>
      <c r="B13" s="36">
        <v>11</v>
      </c>
      <c r="C13" s="2" t="s">
        <v>172</v>
      </c>
      <c r="D13" s="130" t="s">
        <v>150</v>
      </c>
      <c r="E13" s="74">
        <v>3</v>
      </c>
      <c r="F13" s="74">
        <v>7</v>
      </c>
      <c r="G13" s="139">
        <v>7</v>
      </c>
      <c r="H13" s="83"/>
      <c r="I13" s="12">
        <v>10</v>
      </c>
      <c r="J13" s="74"/>
      <c r="K13" s="82">
        <v>8</v>
      </c>
      <c r="L13" s="113"/>
      <c r="M13" s="94">
        <v>9</v>
      </c>
      <c r="N13" s="81" t="s">
        <v>158</v>
      </c>
      <c r="O13" s="94">
        <v>5</v>
      </c>
      <c r="P13" s="113">
        <v>9</v>
      </c>
      <c r="Q13" s="74"/>
      <c r="R13" s="94">
        <v>4</v>
      </c>
      <c r="S13" s="113"/>
      <c r="T13" s="94">
        <v>8</v>
      </c>
      <c r="U13" s="81"/>
      <c r="V13" s="94">
        <v>9</v>
      </c>
      <c r="W13" s="124">
        <v>9</v>
      </c>
      <c r="X13" s="81"/>
      <c r="Y13" s="74"/>
      <c r="Z13" s="107">
        <v>9</v>
      </c>
      <c r="AA13" s="81"/>
      <c r="AB13" s="74"/>
      <c r="AC13" s="311">
        <v>4</v>
      </c>
      <c r="AD13" s="90">
        <f t="shared" si="0"/>
        <v>7.214285714285714</v>
      </c>
      <c r="AE13" s="35">
        <f t="shared" si="1"/>
        <v>7</v>
      </c>
    </row>
    <row r="14" spans="1:31" ht="12.75">
      <c r="A14" s="3">
        <f t="shared" si="2"/>
        <v>3.823529411764706</v>
      </c>
      <c r="B14" s="36">
        <v>12</v>
      </c>
      <c r="C14" s="2" t="s">
        <v>173</v>
      </c>
      <c r="D14" s="130" t="s">
        <v>148</v>
      </c>
      <c r="E14" s="12">
        <v>8</v>
      </c>
      <c r="F14" s="74" t="s">
        <v>158</v>
      </c>
      <c r="G14" s="107">
        <v>4</v>
      </c>
      <c r="H14" s="98"/>
      <c r="I14" s="74">
        <v>6</v>
      </c>
      <c r="J14" s="74" t="s">
        <v>158</v>
      </c>
      <c r="K14" s="94">
        <v>4</v>
      </c>
      <c r="L14" s="113">
        <v>1</v>
      </c>
      <c r="M14" s="94">
        <v>4</v>
      </c>
      <c r="N14" s="81">
        <v>1</v>
      </c>
      <c r="O14" s="94">
        <v>4</v>
      </c>
      <c r="P14" s="113">
        <v>7</v>
      </c>
      <c r="Q14" s="74"/>
      <c r="R14" s="94">
        <v>4</v>
      </c>
      <c r="S14" s="113">
        <v>1</v>
      </c>
      <c r="T14" s="94">
        <v>4</v>
      </c>
      <c r="U14" s="81" t="s">
        <v>158</v>
      </c>
      <c r="V14" s="94">
        <v>4</v>
      </c>
      <c r="W14" s="124">
        <v>4</v>
      </c>
      <c r="X14" s="81" t="s">
        <v>158</v>
      </c>
      <c r="Y14" s="74">
        <v>1</v>
      </c>
      <c r="Z14" s="107">
        <v>4</v>
      </c>
      <c r="AA14" s="81" t="s">
        <v>158</v>
      </c>
      <c r="AB14" s="74"/>
      <c r="AC14" s="311">
        <v>4</v>
      </c>
      <c r="AD14" s="90">
        <f t="shared" si="0"/>
        <v>3.823529411764706</v>
      </c>
      <c r="AE14" s="35">
        <f t="shared" si="1"/>
        <v>4</v>
      </c>
    </row>
    <row r="15" spans="1:31" ht="12.75">
      <c r="A15" s="3">
        <f t="shared" si="2"/>
        <v>6.125</v>
      </c>
      <c r="B15" s="36">
        <v>13</v>
      </c>
      <c r="C15" s="2" t="s">
        <v>174</v>
      </c>
      <c r="D15" s="130" t="s">
        <v>203</v>
      </c>
      <c r="E15" s="74">
        <v>8</v>
      </c>
      <c r="F15" s="74"/>
      <c r="G15" s="107">
        <v>7</v>
      </c>
      <c r="H15" s="81">
        <v>1</v>
      </c>
      <c r="I15" s="74">
        <v>6</v>
      </c>
      <c r="J15" s="74"/>
      <c r="K15" s="94">
        <v>4</v>
      </c>
      <c r="L15" s="113"/>
      <c r="M15" s="94">
        <v>7</v>
      </c>
      <c r="N15" s="81">
        <v>1</v>
      </c>
      <c r="O15" s="94">
        <v>4</v>
      </c>
      <c r="P15" s="113">
        <v>10</v>
      </c>
      <c r="Q15" s="74">
        <v>1</v>
      </c>
      <c r="R15" s="94">
        <v>6</v>
      </c>
      <c r="S15" s="113"/>
      <c r="T15" s="94">
        <v>7</v>
      </c>
      <c r="U15" s="81"/>
      <c r="V15" s="94">
        <v>9</v>
      </c>
      <c r="W15" s="124">
        <v>9</v>
      </c>
      <c r="X15" s="81"/>
      <c r="Y15" s="74"/>
      <c r="Z15" s="107">
        <v>10</v>
      </c>
      <c r="AA15" s="81"/>
      <c r="AB15" s="74"/>
      <c r="AC15" s="94">
        <v>8</v>
      </c>
      <c r="AD15" s="90">
        <f t="shared" si="0"/>
        <v>6.125</v>
      </c>
      <c r="AE15" s="8">
        <f>ROUND(AD15,0)</f>
        <v>6</v>
      </c>
    </row>
    <row r="16" spans="1:31" ht="12.75">
      <c r="A16" s="3">
        <f t="shared" si="2"/>
        <v>8.923076923076923</v>
      </c>
      <c r="B16" s="36">
        <v>14</v>
      </c>
      <c r="C16" s="2" t="s">
        <v>175</v>
      </c>
      <c r="D16" s="130" t="s">
        <v>146</v>
      </c>
      <c r="E16" s="74">
        <v>10</v>
      </c>
      <c r="F16" s="12"/>
      <c r="G16" s="107">
        <v>9</v>
      </c>
      <c r="H16" s="81"/>
      <c r="I16" s="12">
        <v>10</v>
      </c>
      <c r="J16" s="74"/>
      <c r="K16" s="82">
        <v>8</v>
      </c>
      <c r="L16" s="112"/>
      <c r="M16" s="94">
        <v>8</v>
      </c>
      <c r="N16" s="81"/>
      <c r="O16" s="94">
        <v>5</v>
      </c>
      <c r="P16" s="113">
        <v>8</v>
      </c>
      <c r="Q16" s="74"/>
      <c r="R16" s="94">
        <v>9</v>
      </c>
      <c r="S16" s="113"/>
      <c r="T16" s="94">
        <v>9</v>
      </c>
      <c r="U16" s="81"/>
      <c r="V16" s="94">
        <v>10</v>
      </c>
      <c r="W16" s="124">
        <v>10</v>
      </c>
      <c r="X16" s="81"/>
      <c r="Y16" s="74"/>
      <c r="Z16" s="107">
        <v>10</v>
      </c>
      <c r="AA16" s="81"/>
      <c r="AB16" s="74"/>
      <c r="AC16" s="94">
        <v>10</v>
      </c>
      <c r="AD16" s="90">
        <f t="shared" si="0"/>
        <v>8.923076923076923</v>
      </c>
      <c r="AE16" s="8">
        <f>ROUND(AD16,0)</f>
        <v>9</v>
      </c>
    </row>
    <row r="17" spans="3:31" s="5" customFormat="1" ht="13.5" thickBot="1">
      <c r="C17" s="353" t="s">
        <v>0</v>
      </c>
      <c r="D17" s="354"/>
      <c r="E17" s="175">
        <f>AVERAGE(E3:E16)</f>
        <v>7.5</v>
      </c>
      <c r="F17" s="175"/>
      <c r="G17" s="173">
        <f>AVERAGE(G3:G16)</f>
        <v>6.928571428571429</v>
      </c>
      <c r="H17" s="170"/>
      <c r="I17" s="175">
        <f>AVERAGE(I3:I16)</f>
        <v>7.714285714285714</v>
      </c>
      <c r="J17" s="175"/>
      <c r="K17" s="171">
        <f>AVERAGE(K3:K16)</f>
        <v>6.714285714285714</v>
      </c>
      <c r="L17" s="76"/>
      <c r="M17" s="86">
        <f>AVERAGE(M3:M16)</f>
        <v>7.785714285714286</v>
      </c>
      <c r="N17" s="170"/>
      <c r="O17" s="171">
        <f>AVERAGE(O3:O16)</f>
        <v>6.142857142857143</v>
      </c>
      <c r="P17" s="187"/>
      <c r="Q17" s="175"/>
      <c r="R17" s="171">
        <f>AVERAGE(R3:R16)</f>
        <v>7.5</v>
      </c>
      <c r="S17" s="76"/>
      <c r="T17" s="86">
        <f>AVERAGE(T3:T16)</f>
        <v>7.714285714285714</v>
      </c>
      <c r="U17" s="85"/>
      <c r="V17" s="86">
        <f>AVERAGE(V3:V16)</f>
        <v>8.285714285714286</v>
      </c>
      <c r="W17" s="108">
        <f>AVERAGE(W3:W16)</f>
        <v>8.642857142857142</v>
      </c>
      <c r="X17" s="170"/>
      <c r="Y17" s="175"/>
      <c r="Z17" s="173">
        <f>AVERAGE(Z3:Z16)</f>
        <v>8.714285714285714</v>
      </c>
      <c r="AA17" s="170"/>
      <c r="AB17" s="175"/>
      <c r="AC17" s="171"/>
      <c r="AD17" s="97">
        <f>AVERAGE(AD3:AD16)</f>
        <v>7.28093237294918</v>
      </c>
      <c r="AE17" s="33">
        <f>AVERAGE(AE3:AE16)</f>
        <v>7.428571428571429</v>
      </c>
    </row>
    <row r="18" spans="3:31" s="5" customFormat="1" ht="13.5" thickBot="1">
      <c r="C18" s="6"/>
      <c r="D18" s="92"/>
      <c r="E18" s="359" t="s">
        <v>101</v>
      </c>
      <c r="F18" s="346"/>
      <c r="G18" s="360"/>
      <c r="H18" s="219"/>
      <c r="I18" s="359" t="s">
        <v>181</v>
      </c>
      <c r="J18" s="346"/>
      <c r="K18" s="360"/>
      <c r="L18" s="355" t="s">
        <v>59</v>
      </c>
      <c r="M18" s="361"/>
      <c r="N18" s="359" t="s">
        <v>60</v>
      </c>
      <c r="O18" s="360"/>
      <c r="P18" s="346" t="s">
        <v>61</v>
      </c>
      <c r="Q18" s="346"/>
      <c r="R18" s="360"/>
      <c r="S18" s="355" t="s">
        <v>65</v>
      </c>
      <c r="T18" s="361"/>
      <c r="U18" s="355" t="s">
        <v>66</v>
      </c>
      <c r="V18" s="361"/>
      <c r="W18" s="89" t="s">
        <v>62</v>
      </c>
      <c r="X18" s="359" t="s">
        <v>63</v>
      </c>
      <c r="Y18" s="346"/>
      <c r="Z18" s="360"/>
      <c r="AA18" s="344" t="s">
        <v>80</v>
      </c>
      <c r="AB18" s="345"/>
      <c r="AC18" s="364"/>
      <c r="AD18" s="91"/>
      <c r="AE18" s="9"/>
    </row>
    <row r="19" spans="3:31" ht="12.75">
      <c r="C19" s="4" t="s">
        <v>45</v>
      </c>
      <c r="D19" s="54"/>
      <c r="E19" s="362" t="s">
        <v>22</v>
      </c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4">
        <f>AE19/B16</f>
        <v>1</v>
      </c>
      <c r="AE19" s="8">
        <f>COUNTIF(AE3:AE16,"&gt;3")</f>
        <v>14</v>
      </c>
    </row>
    <row r="20" spans="3:31" ht="12.75">
      <c r="C20" s="4" t="s">
        <v>46</v>
      </c>
      <c r="D20" s="4"/>
      <c r="E20" s="4"/>
      <c r="F20" s="4"/>
      <c r="G20" s="4"/>
      <c r="H20" s="4"/>
      <c r="I20" s="4"/>
      <c r="J20" s="13"/>
      <c r="K20" s="4"/>
      <c r="L20" s="4"/>
      <c r="M20" s="4"/>
      <c r="N20" s="4"/>
      <c r="O20" s="4"/>
      <c r="P20" s="13" t="s">
        <v>433</v>
      </c>
      <c r="Q20" s="13"/>
      <c r="R20" s="4"/>
      <c r="S20" s="4"/>
      <c r="T20" s="4"/>
      <c r="U20" s="4"/>
      <c r="V20" s="4"/>
      <c r="W20" s="13"/>
      <c r="X20" s="13"/>
      <c r="Y20" s="13"/>
      <c r="Z20" s="13"/>
      <c r="AA20" s="13"/>
      <c r="AB20" s="13"/>
      <c r="AC20" s="13"/>
      <c r="AD20" s="34">
        <f>AE20/B16</f>
        <v>0.6428571428571429</v>
      </c>
      <c r="AE20" s="8">
        <f>COUNTIF(AE3:AE16,"&gt;6")</f>
        <v>9</v>
      </c>
    </row>
    <row r="22" ht="12.75">
      <c r="C22" t="s">
        <v>208</v>
      </c>
    </row>
    <row r="24" ht="12.75">
      <c r="AE24" s="101"/>
    </row>
    <row r="54" spans="2:6" ht="12.75">
      <c r="B54" s="1"/>
      <c r="C54" s="12" t="s">
        <v>346</v>
      </c>
      <c r="D54" s="1"/>
      <c r="E54" s="12" t="s">
        <v>344</v>
      </c>
      <c r="F54" s="12" t="s">
        <v>345</v>
      </c>
    </row>
    <row r="55" spans="2:6" ht="12.75">
      <c r="B55" s="1">
        <v>1</v>
      </c>
      <c r="C55" s="1" t="s">
        <v>353</v>
      </c>
      <c r="D55" s="1"/>
      <c r="E55" s="1">
        <v>5</v>
      </c>
      <c r="F55" s="1">
        <v>9</v>
      </c>
    </row>
    <row r="56" spans="2:6" ht="12.75">
      <c r="B56" s="1">
        <v>2</v>
      </c>
      <c r="C56" s="1" t="s">
        <v>418</v>
      </c>
      <c r="D56" s="1"/>
      <c r="E56" s="1">
        <v>9</v>
      </c>
      <c r="F56" s="1">
        <v>9</v>
      </c>
    </row>
    <row r="57" spans="2:6" ht="12.75">
      <c r="B57" s="1">
        <v>3</v>
      </c>
      <c r="C57" s="1" t="s">
        <v>356</v>
      </c>
      <c r="D57" s="1"/>
      <c r="E57" s="1">
        <v>9</v>
      </c>
      <c r="F57" s="296">
        <v>7</v>
      </c>
    </row>
    <row r="58" spans="2:6" ht="12.75">
      <c r="B58" s="1">
        <v>4</v>
      </c>
      <c r="C58" s="1" t="s">
        <v>343</v>
      </c>
      <c r="D58" s="1"/>
      <c r="E58" s="1">
        <v>8</v>
      </c>
      <c r="F58" s="1">
        <v>9</v>
      </c>
    </row>
    <row r="59" spans="2:6" ht="12.75">
      <c r="B59" s="1">
        <v>5</v>
      </c>
      <c r="C59" s="1" t="s">
        <v>385</v>
      </c>
      <c r="D59" s="1"/>
      <c r="E59" s="1">
        <v>10</v>
      </c>
      <c r="F59" s="1">
        <v>10</v>
      </c>
    </row>
    <row r="60" spans="2:6" ht="12.75">
      <c r="B60" s="1">
        <v>6</v>
      </c>
      <c r="C60" s="1" t="s">
        <v>355</v>
      </c>
      <c r="D60" s="1"/>
      <c r="E60" s="1">
        <v>9</v>
      </c>
      <c r="F60" s="1">
        <v>10</v>
      </c>
    </row>
    <row r="61" spans="2:6" ht="12.75">
      <c r="B61" s="1">
        <v>7</v>
      </c>
      <c r="C61" s="1" t="s">
        <v>382</v>
      </c>
      <c r="D61" s="1"/>
      <c r="E61" s="1">
        <v>9</v>
      </c>
      <c r="F61" s="1">
        <v>10</v>
      </c>
    </row>
    <row r="62" spans="2:6" ht="12.75">
      <c r="B62" s="1">
        <v>8</v>
      </c>
      <c r="C62" s="1" t="s">
        <v>381</v>
      </c>
      <c r="D62" s="1"/>
      <c r="E62" s="1">
        <v>7</v>
      </c>
      <c r="F62" s="1">
        <v>9</v>
      </c>
    </row>
    <row r="63" spans="2:6" ht="12.75">
      <c r="B63" s="1">
        <v>9</v>
      </c>
      <c r="C63" s="1" t="s">
        <v>384</v>
      </c>
      <c r="D63" s="1"/>
      <c r="E63" s="1">
        <v>10</v>
      </c>
      <c r="F63" s="1">
        <v>10</v>
      </c>
    </row>
    <row r="64" spans="2:6" ht="12.75">
      <c r="B64" s="1">
        <v>10</v>
      </c>
      <c r="C64" s="1" t="s">
        <v>380</v>
      </c>
      <c r="D64" s="1"/>
      <c r="E64" s="1">
        <v>9</v>
      </c>
      <c r="F64" s="1">
        <v>10</v>
      </c>
    </row>
    <row r="65" spans="2:6" ht="12.75">
      <c r="B65" s="1">
        <v>11</v>
      </c>
      <c r="C65" s="1" t="s">
        <v>357</v>
      </c>
      <c r="D65" s="1"/>
      <c r="E65" s="295">
        <v>2</v>
      </c>
      <c r="F65" s="1">
        <v>9</v>
      </c>
    </row>
    <row r="66" spans="2:6" ht="12.75">
      <c r="B66" s="1">
        <v>12</v>
      </c>
      <c r="C66" s="1" t="s">
        <v>401</v>
      </c>
      <c r="D66" s="1"/>
      <c r="E66" s="1">
        <v>9</v>
      </c>
      <c r="F66" s="1">
        <v>10</v>
      </c>
    </row>
    <row r="67" spans="2:6" ht="12.75">
      <c r="B67" s="1">
        <v>13</v>
      </c>
      <c r="C67" s="1" t="s">
        <v>383</v>
      </c>
      <c r="D67" s="1"/>
      <c r="E67" s="1">
        <v>9</v>
      </c>
      <c r="F67" s="1">
        <v>8</v>
      </c>
    </row>
    <row r="68" spans="2:6" ht="12.75">
      <c r="B68" s="1">
        <v>14</v>
      </c>
      <c r="C68" s="1" t="s">
        <v>354</v>
      </c>
      <c r="D68" s="1"/>
      <c r="E68" s="1">
        <v>9</v>
      </c>
      <c r="F68" s="295">
        <v>1</v>
      </c>
    </row>
    <row r="69" spans="2:6" ht="12.75">
      <c r="B69" s="1">
        <v>15</v>
      </c>
      <c r="C69" s="1" t="s">
        <v>379</v>
      </c>
      <c r="D69" s="1"/>
      <c r="E69" s="1">
        <v>10</v>
      </c>
      <c r="F69" s="1">
        <v>10</v>
      </c>
    </row>
  </sheetData>
  <sheetProtection/>
  <mergeCells count="12">
    <mergeCell ref="E19:AC19"/>
    <mergeCell ref="L18:M18"/>
    <mergeCell ref="N18:O18"/>
    <mergeCell ref="P18:R18"/>
    <mergeCell ref="S18:T18"/>
    <mergeCell ref="X18:Z18"/>
    <mergeCell ref="AA18:AC18"/>
    <mergeCell ref="C1:K1"/>
    <mergeCell ref="C17:D17"/>
    <mergeCell ref="E18:G18"/>
    <mergeCell ref="U18:V18"/>
    <mergeCell ref="I18:K18"/>
  </mergeCells>
  <conditionalFormatting sqref="AE3:AE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D3:AD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="95" zoomScaleNormal="95" zoomScalePageLayoutView="0" workbookViewId="0" topLeftCell="B1">
      <selection activeCell="S3" sqref="S3:S16"/>
    </sheetView>
  </sheetViews>
  <sheetFormatPr defaultColWidth="9.00390625" defaultRowHeight="12.75"/>
  <cols>
    <col min="1" max="1" width="6.625" style="0" hidden="1" customWidth="1"/>
    <col min="2" max="2" width="4.375" style="0" customWidth="1"/>
    <col min="3" max="3" width="22.125" style="0" customWidth="1"/>
    <col min="4" max="4" width="9.625" style="0" customWidth="1"/>
    <col min="5" max="5" width="5.125" style="0" customWidth="1"/>
    <col min="6" max="6" width="5.875" style="0" customWidth="1"/>
    <col min="7" max="7" width="5.875" style="0" bestFit="1" customWidth="1"/>
    <col min="8" max="8" width="5.87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5" width="6.25390625" style="0" customWidth="1"/>
    <col min="16" max="16" width="6.00390625" style="0" customWidth="1"/>
    <col min="17" max="17" width="6.87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351" t="s">
        <v>211</v>
      </c>
      <c r="D1" s="351"/>
      <c r="E1" s="351"/>
      <c r="F1" s="351"/>
      <c r="G1" s="351"/>
      <c r="H1" s="351"/>
      <c r="I1" s="351"/>
      <c r="J1" s="351"/>
      <c r="K1" s="57"/>
      <c r="L1" s="57"/>
      <c r="M1" s="57"/>
      <c r="N1" s="57"/>
      <c r="O1" s="31"/>
      <c r="P1" s="31"/>
      <c r="Q1" s="57"/>
      <c r="R1" s="57"/>
      <c r="S1" s="57"/>
      <c r="T1" s="31"/>
      <c r="U1" s="31"/>
      <c r="V1" s="31"/>
      <c r="W1" s="31"/>
      <c r="AA1" s="60"/>
      <c r="AD1" s="14"/>
      <c r="AE1" s="15"/>
    </row>
    <row r="2" spans="2:27" ht="16.5" customHeight="1" thickBot="1">
      <c r="B2" s="61" t="s">
        <v>75</v>
      </c>
      <c r="C2" s="62" t="s">
        <v>26</v>
      </c>
      <c r="D2" s="63" t="s">
        <v>76</v>
      </c>
      <c r="E2" s="77">
        <v>43013</v>
      </c>
      <c r="F2" s="78">
        <v>43018</v>
      </c>
      <c r="G2" s="77">
        <v>43025</v>
      </c>
      <c r="H2" s="78">
        <v>43032</v>
      </c>
      <c r="I2" s="77">
        <v>43053</v>
      </c>
      <c r="J2" s="78">
        <v>43060</v>
      </c>
      <c r="K2" s="77">
        <v>43077</v>
      </c>
      <c r="L2" s="78">
        <v>43081</v>
      </c>
      <c r="M2" s="77">
        <v>43082</v>
      </c>
      <c r="N2" s="78">
        <v>43090</v>
      </c>
      <c r="O2" s="117"/>
      <c r="P2" s="77">
        <v>43091</v>
      </c>
      <c r="Q2" s="306">
        <v>43095</v>
      </c>
      <c r="R2" s="297" t="s">
        <v>24</v>
      </c>
      <c r="S2" s="228" t="s">
        <v>21</v>
      </c>
      <c r="T2" s="31"/>
      <c r="U2" s="31"/>
      <c r="V2" s="31"/>
      <c r="W2" s="31"/>
      <c r="AA2" s="31"/>
    </row>
    <row r="3" spans="1:22" ht="12.75">
      <c r="A3" s="3">
        <f aca="true" t="shared" si="0" ref="A3:A16">R3</f>
        <v>8.714285714285714</v>
      </c>
      <c r="B3" s="36">
        <v>1</v>
      </c>
      <c r="C3" s="36" t="s">
        <v>162</v>
      </c>
      <c r="D3" s="183" t="s">
        <v>89</v>
      </c>
      <c r="E3" s="79" t="s">
        <v>158</v>
      </c>
      <c r="F3" s="93">
        <v>9</v>
      </c>
      <c r="G3" s="84" t="s">
        <v>158</v>
      </c>
      <c r="H3" s="80">
        <v>7</v>
      </c>
      <c r="I3" s="84"/>
      <c r="J3" s="80">
        <v>10</v>
      </c>
      <c r="K3" s="84"/>
      <c r="L3" s="80">
        <v>8</v>
      </c>
      <c r="M3" s="84"/>
      <c r="N3" s="80">
        <v>9</v>
      </c>
      <c r="O3" s="253"/>
      <c r="P3" s="128">
        <v>9</v>
      </c>
      <c r="Q3" s="133">
        <v>9</v>
      </c>
      <c r="R3" s="300">
        <f aca="true" t="shared" si="1" ref="R3:R16">AVERAGE(E3:Q3)</f>
        <v>8.714285714285714</v>
      </c>
      <c r="S3" s="301">
        <f aca="true" t="shared" si="2" ref="S3:S16">ROUND(R3,0)</f>
        <v>9</v>
      </c>
      <c r="T3" s="298" t="s">
        <v>30</v>
      </c>
      <c r="U3" s="1">
        <f>COUNTIF(S3:S16,"&gt;8")</f>
        <v>8</v>
      </c>
      <c r="V3" s="46">
        <f>U3/B16</f>
        <v>0.5714285714285714</v>
      </c>
    </row>
    <row r="4" spans="1:22" ht="12.75">
      <c r="A4" s="3">
        <f t="shared" si="0"/>
        <v>6</v>
      </c>
      <c r="B4" s="2">
        <v>2</v>
      </c>
      <c r="C4" s="36" t="s">
        <v>163</v>
      </c>
      <c r="D4" s="183" t="s">
        <v>88</v>
      </c>
      <c r="E4" s="81">
        <v>1</v>
      </c>
      <c r="F4" s="94">
        <v>7</v>
      </c>
      <c r="G4" s="83" t="s">
        <v>158</v>
      </c>
      <c r="H4" s="94">
        <v>6</v>
      </c>
      <c r="I4" s="83" t="s">
        <v>158</v>
      </c>
      <c r="J4" s="94">
        <v>8</v>
      </c>
      <c r="K4" s="83" t="s">
        <v>158</v>
      </c>
      <c r="L4" s="82">
        <v>5</v>
      </c>
      <c r="M4" s="83"/>
      <c r="N4" s="311">
        <v>6</v>
      </c>
      <c r="O4" s="318"/>
      <c r="P4" s="316">
        <v>6</v>
      </c>
      <c r="Q4" s="134">
        <v>9</v>
      </c>
      <c r="R4" s="302">
        <f t="shared" si="1"/>
        <v>6</v>
      </c>
      <c r="S4" s="303">
        <f t="shared" si="2"/>
        <v>6</v>
      </c>
      <c r="T4" s="298" t="s">
        <v>31</v>
      </c>
      <c r="U4" s="47">
        <f>COUNTIF(S3:S16,7)+COUNTIF(S3:S16,8)</f>
        <v>3</v>
      </c>
      <c r="V4" s="46">
        <f>U4/B16</f>
        <v>0.21428571428571427</v>
      </c>
    </row>
    <row r="5" spans="1:22" ht="12.75">
      <c r="A5" s="3">
        <f t="shared" si="0"/>
        <v>9.571428571428571</v>
      </c>
      <c r="B5" s="2">
        <v>3</v>
      </c>
      <c r="C5" s="36" t="s">
        <v>164</v>
      </c>
      <c r="D5" s="183" t="s">
        <v>149</v>
      </c>
      <c r="E5" s="81"/>
      <c r="F5" s="82">
        <v>9</v>
      </c>
      <c r="G5" s="83"/>
      <c r="H5" s="82">
        <v>9</v>
      </c>
      <c r="I5" s="83"/>
      <c r="J5" s="94">
        <v>10</v>
      </c>
      <c r="K5" s="83"/>
      <c r="L5" s="82">
        <v>10</v>
      </c>
      <c r="M5" s="83"/>
      <c r="N5" s="82">
        <v>9</v>
      </c>
      <c r="O5" s="103"/>
      <c r="P5" s="83">
        <v>10</v>
      </c>
      <c r="Q5" s="134">
        <v>10</v>
      </c>
      <c r="R5" s="302">
        <f t="shared" si="1"/>
        <v>9.571428571428571</v>
      </c>
      <c r="S5" s="303">
        <f t="shared" si="2"/>
        <v>10</v>
      </c>
      <c r="T5" s="298" t="s">
        <v>32</v>
      </c>
      <c r="U5" s="47">
        <f>COUNTIF(S3:S16,4)+COUNTIF(S3:S16,5)+COUNTIF(S3:S16,6)</f>
        <v>3</v>
      </c>
      <c r="V5" s="46">
        <f>U5/B16</f>
        <v>0.21428571428571427</v>
      </c>
    </row>
    <row r="6" spans="1:22" ht="12.75">
      <c r="A6" s="3">
        <f t="shared" si="0"/>
        <v>4.714285714285714</v>
      </c>
      <c r="B6" s="2">
        <v>4</v>
      </c>
      <c r="C6" s="2" t="s">
        <v>165</v>
      </c>
      <c r="D6" s="130" t="s">
        <v>185</v>
      </c>
      <c r="E6" s="83" t="s">
        <v>158</v>
      </c>
      <c r="F6" s="82">
        <v>5</v>
      </c>
      <c r="G6" s="83"/>
      <c r="H6" s="82">
        <v>4</v>
      </c>
      <c r="I6" s="83"/>
      <c r="J6" s="82">
        <v>4</v>
      </c>
      <c r="K6" s="83"/>
      <c r="L6" s="94">
        <v>5</v>
      </c>
      <c r="M6" s="83" t="s">
        <v>158</v>
      </c>
      <c r="N6" s="82">
        <v>5</v>
      </c>
      <c r="O6" s="103"/>
      <c r="P6" s="83">
        <v>6</v>
      </c>
      <c r="Q6" s="134">
        <v>4</v>
      </c>
      <c r="R6" s="302">
        <f t="shared" si="1"/>
        <v>4.714285714285714</v>
      </c>
      <c r="S6" s="303">
        <f t="shared" si="2"/>
        <v>5</v>
      </c>
      <c r="T6" s="298" t="s">
        <v>33</v>
      </c>
      <c r="U6" s="1">
        <f>COUNTIF(S3:S16,"&lt;4")</f>
        <v>0</v>
      </c>
      <c r="V6" s="46">
        <f>U6/B16</f>
        <v>0</v>
      </c>
    </row>
    <row r="7" spans="1:22" ht="12.75">
      <c r="A7" s="3">
        <f t="shared" si="0"/>
        <v>8.5</v>
      </c>
      <c r="B7" s="2">
        <v>5</v>
      </c>
      <c r="C7" s="36" t="s">
        <v>166</v>
      </c>
      <c r="D7" s="183" t="s">
        <v>115</v>
      </c>
      <c r="E7" s="83"/>
      <c r="F7" s="82">
        <v>10</v>
      </c>
      <c r="G7" s="83"/>
      <c r="H7" s="82">
        <v>9</v>
      </c>
      <c r="I7" s="83">
        <v>9</v>
      </c>
      <c r="J7" s="94">
        <v>6</v>
      </c>
      <c r="K7" s="83" t="s">
        <v>158</v>
      </c>
      <c r="L7" s="82">
        <v>8</v>
      </c>
      <c r="M7" s="83"/>
      <c r="N7" s="82">
        <v>7</v>
      </c>
      <c r="O7" s="103"/>
      <c r="P7" s="83">
        <v>9</v>
      </c>
      <c r="Q7" s="134">
        <v>10</v>
      </c>
      <c r="R7" s="302">
        <f t="shared" si="1"/>
        <v>8.5</v>
      </c>
      <c r="S7" s="303">
        <f t="shared" si="2"/>
        <v>9</v>
      </c>
      <c r="T7" s="299" t="s">
        <v>34</v>
      </c>
      <c r="U7" s="1">
        <f>B16-SUM(U3:U6)</f>
        <v>0</v>
      </c>
      <c r="V7" s="46">
        <f>U7/B16</f>
        <v>0</v>
      </c>
    </row>
    <row r="8" spans="1:19" ht="12.75">
      <c r="A8" s="3">
        <f t="shared" si="0"/>
        <v>9.857142857142858</v>
      </c>
      <c r="B8" s="2">
        <v>6</v>
      </c>
      <c r="C8" s="36" t="s">
        <v>167</v>
      </c>
      <c r="D8" s="183" t="s">
        <v>146</v>
      </c>
      <c r="E8" s="83"/>
      <c r="F8" s="82">
        <v>10</v>
      </c>
      <c r="G8" s="83"/>
      <c r="H8" s="82">
        <v>9</v>
      </c>
      <c r="I8" s="83"/>
      <c r="J8" s="82">
        <v>10</v>
      </c>
      <c r="K8" s="83"/>
      <c r="L8" s="82">
        <v>10</v>
      </c>
      <c r="M8" s="83"/>
      <c r="N8" s="82">
        <v>10</v>
      </c>
      <c r="O8" s="103"/>
      <c r="P8" s="83">
        <v>10</v>
      </c>
      <c r="Q8" s="134">
        <v>10</v>
      </c>
      <c r="R8" s="302">
        <f t="shared" si="1"/>
        <v>9.857142857142858</v>
      </c>
      <c r="S8" s="303">
        <f t="shared" si="2"/>
        <v>10</v>
      </c>
    </row>
    <row r="9" spans="1:19" ht="12.75">
      <c r="A9" s="3">
        <f t="shared" si="0"/>
        <v>8.571428571428571</v>
      </c>
      <c r="B9" s="2">
        <v>7</v>
      </c>
      <c r="C9" s="36" t="s">
        <v>168</v>
      </c>
      <c r="D9" s="183" t="s">
        <v>186</v>
      </c>
      <c r="E9" s="83"/>
      <c r="F9" s="94">
        <v>7</v>
      </c>
      <c r="G9" s="83"/>
      <c r="H9" s="82">
        <v>8</v>
      </c>
      <c r="I9" s="83"/>
      <c r="J9" s="82">
        <v>9</v>
      </c>
      <c r="K9" s="83"/>
      <c r="L9" s="82">
        <v>7</v>
      </c>
      <c r="M9" s="83"/>
      <c r="N9" s="311">
        <v>9</v>
      </c>
      <c r="O9" s="318"/>
      <c r="P9" s="317">
        <v>10</v>
      </c>
      <c r="Q9" s="124">
        <v>10</v>
      </c>
      <c r="R9" s="302">
        <f t="shared" si="1"/>
        <v>8.571428571428571</v>
      </c>
      <c r="S9" s="303">
        <f t="shared" si="2"/>
        <v>9</v>
      </c>
    </row>
    <row r="10" spans="1:19" ht="12.75">
      <c r="A10" s="3">
        <f t="shared" si="0"/>
        <v>8.571428571428571</v>
      </c>
      <c r="B10" s="2">
        <v>8</v>
      </c>
      <c r="C10" s="36" t="s">
        <v>169</v>
      </c>
      <c r="D10" s="183" t="s">
        <v>147</v>
      </c>
      <c r="E10" s="81"/>
      <c r="F10" s="82">
        <v>9</v>
      </c>
      <c r="G10" s="83"/>
      <c r="H10" s="82">
        <v>9</v>
      </c>
      <c r="I10" s="83" t="s">
        <v>158</v>
      </c>
      <c r="J10" s="82">
        <v>9</v>
      </c>
      <c r="K10" s="83"/>
      <c r="L10" s="82">
        <v>8</v>
      </c>
      <c r="M10" s="83"/>
      <c r="N10" s="82">
        <v>7</v>
      </c>
      <c r="O10" s="103"/>
      <c r="P10" s="81">
        <v>9</v>
      </c>
      <c r="Q10" s="124">
        <v>9</v>
      </c>
      <c r="R10" s="302">
        <f t="shared" si="1"/>
        <v>8.571428571428571</v>
      </c>
      <c r="S10" s="303">
        <f t="shared" si="2"/>
        <v>9</v>
      </c>
    </row>
    <row r="11" spans="1:19" ht="12.75">
      <c r="A11" s="3">
        <f t="shared" si="0"/>
        <v>6.571428571428571</v>
      </c>
      <c r="B11" s="2">
        <v>9</v>
      </c>
      <c r="C11" s="36" t="s">
        <v>170</v>
      </c>
      <c r="D11" s="183" t="s">
        <v>90</v>
      </c>
      <c r="E11" s="81" t="s">
        <v>158</v>
      </c>
      <c r="F11" s="82">
        <v>8</v>
      </c>
      <c r="G11" s="83"/>
      <c r="H11" s="82">
        <v>10</v>
      </c>
      <c r="I11" s="83"/>
      <c r="J11" s="82">
        <v>4</v>
      </c>
      <c r="K11" s="83"/>
      <c r="L11" s="82">
        <v>4</v>
      </c>
      <c r="M11" s="83"/>
      <c r="N11" s="82">
        <v>5</v>
      </c>
      <c r="O11" s="103"/>
      <c r="P11" s="83">
        <v>7</v>
      </c>
      <c r="Q11" s="134">
        <v>8</v>
      </c>
      <c r="R11" s="302">
        <f t="shared" si="1"/>
        <v>6.571428571428571</v>
      </c>
      <c r="S11" s="303">
        <f t="shared" si="2"/>
        <v>7</v>
      </c>
    </row>
    <row r="12" spans="1:23" ht="12.75">
      <c r="A12" s="3">
        <f t="shared" si="0"/>
        <v>8.5</v>
      </c>
      <c r="B12" s="2">
        <v>10</v>
      </c>
      <c r="C12" s="36" t="s">
        <v>171</v>
      </c>
      <c r="D12" s="183" t="s">
        <v>115</v>
      </c>
      <c r="E12" s="83"/>
      <c r="F12" s="82">
        <v>10</v>
      </c>
      <c r="G12" s="81"/>
      <c r="H12" s="94">
        <v>9</v>
      </c>
      <c r="I12" s="81">
        <v>9</v>
      </c>
      <c r="J12" s="82">
        <v>6</v>
      </c>
      <c r="K12" s="83"/>
      <c r="L12" s="82">
        <v>8</v>
      </c>
      <c r="M12" s="83"/>
      <c r="N12" s="82">
        <v>7</v>
      </c>
      <c r="O12" s="103"/>
      <c r="P12" s="83">
        <v>9</v>
      </c>
      <c r="Q12" s="124">
        <v>10</v>
      </c>
      <c r="R12" s="302">
        <f t="shared" si="1"/>
        <v>8.5</v>
      </c>
      <c r="S12" s="303">
        <f t="shared" si="2"/>
        <v>9</v>
      </c>
      <c r="V12" s="3"/>
      <c r="W12" s="3"/>
    </row>
    <row r="13" spans="1:23" ht="12.75">
      <c r="A13" s="3">
        <f t="shared" si="0"/>
        <v>7.714285714285714</v>
      </c>
      <c r="B13" s="2">
        <v>11</v>
      </c>
      <c r="C13" s="2" t="s">
        <v>172</v>
      </c>
      <c r="D13" s="130" t="s">
        <v>150</v>
      </c>
      <c r="E13" s="83"/>
      <c r="F13" s="82">
        <v>9</v>
      </c>
      <c r="G13" s="81"/>
      <c r="H13" s="82">
        <v>8</v>
      </c>
      <c r="I13" s="81"/>
      <c r="J13" s="82">
        <v>6</v>
      </c>
      <c r="K13" s="83"/>
      <c r="L13" s="82">
        <v>9</v>
      </c>
      <c r="M13" s="83"/>
      <c r="N13" s="82">
        <v>6</v>
      </c>
      <c r="O13" s="103"/>
      <c r="P13" s="83">
        <v>7</v>
      </c>
      <c r="Q13" s="124">
        <v>9</v>
      </c>
      <c r="R13" s="302">
        <f t="shared" si="1"/>
        <v>7.714285714285714</v>
      </c>
      <c r="S13" s="303">
        <f t="shared" si="2"/>
        <v>8</v>
      </c>
      <c r="V13" s="3"/>
      <c r="W13" s="3"/>
    </row>
    <row r="14" spans="1:23" ht="12.75">
      <c r="A14" s="3">
        <f t="shared" si="0"/>
        <v>3.5</v>
      </c>
      <c r="B14" s="2">
        <v>12</v>
      </c>
      <c r="C14" s="2" t="s">
        <v>173</v>
      </c>
      <c r="D14" s="130" t="s">
        <v>148</v>
      </c>
      <c r="E14" s="83"/>
      <c r="F14" s="94">
        <v>4</v>
      </c>
      <c r="G14" s="81">
        <v>1</v>
      </c>
      <c r="H14" s="94">
        <v>4</v>
      </c>
      <c r="I14" s="81" t="s">
        <v>158</v>
      </c>
      <c r="J14" s="94">
        <v>4</v>
      </c>
      <c r="K14" s="83">
        <v>1</v>
      </c>
      <c r="L14" s="94">
        <v>4</v>
      </c>
      <c r="M14" s="83">
        <v>1</v>
      </c>
      <c r="N14" s="94">
        <v>4</v>
      </c>
      <c r="O14" s="104"/>
      <c r="P14" s="81">
        <v>5</v>
      </c>
      <c r="Q14" s="134">
        <v>7</v>
      </c>
      <c r="R14" s="302">
        <f t="shared" si="1"/>
        <v>3.5</v>
      </c>
      <c r="S14" s="303">
        <f t="shared" si="2"/>
        <v>4</v>
      </c>
      <c r="V14" s="3"/>
      <c r="W14" s="3"/>
    </row>
    <row r="15" spans="1:23" ht="12.75">
      <c r="A15" s="3">
        <f t="shared" si="0"/>
        <v>8</v>
      </c>
      <c r="B15" s="2">
        <v>13</v>
      </c>
      <c r="C15" s="2" t="s">
        <v>174</v>
      </c>
      <c r="D15" s="130" t="s">
        <v>434</v>
      </c>
      <c r="E15" s="83"/>
      <c r="F15" s="82">
        <v>9</v>
      </c>
      <c r="G15" s="81"/>
      <c r="H15" s="94">
        <v>9</v>
      </c>
      <c r="I15" s="81"/>
      <c r="J15" s="94">
        <v>9</v>
      </c>
      <c r="K15" s="83"/>
      <c r="L15" s="82">
        <v>7</v>
      </c>
      <c r="M15" s="83"/>
      <c r="N15" s="94">
        <v>6</v>
      </c>
      <c r="O15" s="104"/>
      <c r="P15" s="316">
        <v>7</v>
      </c>
      <c r="Q15" s="134">
        <v>9</v>
      </c>
      <c r="R15" s="302">
        <f t="shared" si="1"/>
        <v>8</v>
      </c>
      <c r="S15" s="303">
        <f t="shared" si="2"/>
        <v>8</v>
      </c>
      <c r="V15" s="3"/>
      <c r="W15" s="3"/>
    </row>
    <row r="16" spans="1:19" ht="12.75">
      <c r="A16" s="3">
        <f t="shared" si="0"/>
        <v>9.875</v>
      </c>
      <c r="B16" s="2">
        <v>14</v>
      </c>
      <c r="C16" s="2" t="s">
        <v>175</v>
      </c>
      <c r="D16" s="130" t="s">
        <v>146</v>
      </c>
      <c r="E16" s="83"/>
      <c r="F16" s="82">
        <v>10</v>
      </c>
      <c r="G16" s="83"/>
      <c r="H16" s="82">
        <v>9</v>
      </c>
      <c r="I16" s="83"/>
      <c r="J16" s="94">
        <v>10</v>
      </c>
      <c r="K16" s="83">
        <v>10</v>
      </c>
      <c r="L16" s="82">
        <v>10</v>
      </c>
      <c r="M16" s="83"/>
      <c r="N16" s="82">
        <v>10</v>
      </c>
      <c r="O16" s="103"/>
      <c r="P16" s="81">
        <v>10</v>
      </c>
      <c r="Q16" s="124">
        <v>10</v>
      </c>
      <c r="R16" s="302">
        <f t="shared" si="1"/>
        <v>9.875</v>
      </c>
      <c r="S16" s="303">
        <f t="shared" si="2"/>
        <v>10</v>
      </c>
    </row>
    <row r="17" spans="2:26" s="5" customFormat="1" ht="12.75">
      <c r="B17" s="6"/>
      <c r="C17" s="353" t="s">
        <v>0</v>
      </c>
      <c r="D17" s="354"/>
      <c r="E17" s="85"/>
      <c r="F17" s="86">
        <f>AVERAGE(F3:F16)</f>
        <v>8.285714285714286</v>
      </c>
      <c r="G17" s="86"/>
      <c r="H17" s="86">
        <f aca="true" t="shared" si="3" ref="H17:P17">AVERAGE(H3:H16)</f>
        <v>7.857142857142857</v>
      </c>
      <c r="I17" s="86"/>
      <c r="J17" s="86">
        <f t="shared" si="3"/>
        <v>7.5</v>
      </c>
      <c r="K17" s="86"/>
      <c r="L17" s="86">
        <f t="shared" si="3"/>
        <v>7.357142857142857</v>
      </c>
      <c r="M17" s="86"/>
      <c r="N17" s="86">
        <f t="shared" si="3"/>
        <v>7.142857142857143</v>
      </c>
      <c r="O17" s="86"/>
      <c r="P17" s="86">
        <f t="shared" si="3"/>
        <v>8.142857142857142</v>
      </c>
      <c r="Q17" s="106">
        <f>AVERAGE(Q3:Q16)</f>
        <v>8.857142857142858</v>
      </c>
      <c r="R17" s="85">
        <f>AVERAGE(R3:R16)</f>
        <v>7.761479591836734</v>
      </c>
      <c r="S17" s="86">
        <f>AVERAGE(S3:S16)</f>
        <v>8.071428571428571</v>
      </c>
      <c r="X17"/>
      <c r="Y17"/>
      <c r="Z17"/>
    </row>
    <row r="18" spans="2:19" s="5" customFormat="1" ht="13.5" thickBot="1">
      <c r="B18" s="6"/>
      <c r="C18" s="7"/>
      <c r="D18" s="71"/>
      <c r="E18" s="365" t="s">
        <v>57</v>
      </c>
      <c r="F18" s="366"/>
      <c r="G18" s="365" t="s">
        <v>58</v>
      </c>
      <c r="H18" s="366"/>
      <c r="I18" s="365" t="s">
        <v>59</v>
      </c>
      <c r="J18" s="366"/>
      <c r="K18" s="365" t="s">
        <v>72</v>
      </c>
      <c r="L18" s="366"/>
      <c r="M18" s="365" t="s">
        <v>65</v>
      </c>
      <c r="N18" s="366"/>
      <c r="O18" s="315"/>
      <c r="P18" s="310" t="s">
        <v>66</v>
      </c>
      <c r="Q18" s="7" t="s">
        <v>62</v>
      </c>
      <c r="R18" s="305"/>
      <c r="S18" s="8"/>
    </row>
    <row r="19" spans="2:19" ht="13.5" thickBot="1">
      <c r="B19" s="350" t="s">
        <v>36</v>
      </c>
      <c r="C19" s="350"/>
      <c r="D19" s="347"/>
      <c r="E19" s="344" t="s">
        <v>78</v>
      </c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64"/>
      <c r="R19" s="304">
        <f>S19/B16</f>
        <v>1</v>
      </c>
      <c r="S19" s="35">
        <f>COUNTIF(S3:S16,"&gt;3")</f>
        <v>14</v>
      </c>
    </row>
    <row r="20" spans="2:19" ht="12.75">
      <c r="B20" s="347" t="s">
        <v>47</v>
      </c>
      <c r="C20" s="348"/>
      <c r="D20" s="349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132"/>
      <c r="P20" s="132"/>
      <c r="Q20" s="68"/>
      <c r="R20" s="69">
        <f>S20/B16</f>
        <v>0.7857142857142857</v>
      </c>
      <c r="S20" s="8">
        <f>COUNTIF(S3:S16,"&gt;6")</f>
        <v>11</v>
      </c>
    </row>
    <row r="22" ht="12.75">
      <c r="C22" t="s">
        <v>210</v>
      </c>
    </row>
  </sheetData>
  <sheetProtection/>
  <mergeCells count="10">
    <mergeCell ref="C1:J1"/>
    <mergeCell ref="C17:D17"/>
    <mergeCell ref="E18:F18"/>
    <mergeCell ref="G18:H18"/>
    <mergeCell ref="I18:J18"/>
    <mergeCell ref="B20:D20"/>
    <mergeCell ref="K18:L18"/>
    <mergeCell ref="M18:N18"/>
    <mergeCell ref="B19:D19"/>
    <mergeCell ref="E19:Q19"/>
  </mergeCells>
  <conditionalFormatting sqref="S3:S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3:R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B1">
      <selection activeCell="C6" sqref="C6"/>
    </sheetView>
  </sheetViews>
  <sheetFormatPr defaultColWidth="9.00390625" defaultRowHeight="12.75"/>
  <cols>
    <col min="1" max="1" width="9.125" style="0" hidden="1" customWidth="1"/>
    <col min="2" max="2" width="3.625" style="0" customWidth="1"/>
    <col min="3" max="3" width="21.75390625" style="0" customWidth="1"/>
    <col min="4" max="4" width="8.625" style="0" customWidth="1"/>
    <col min="5" max="7" width="4.875" style="0" customWidth="1"/>
    <col min="8" max="9" width="5.375" style="0" customWidth="1"/>
    <col min="10" max="13" width="5.75390625" style="0" customWidth="1"/>
    <col min="14" max="14" width="5.625" style="0" customWidth="1"/>
    <col min="15" max="15" width="5.75390625" style="0" customWidth="1"/>
    <col min="16" max="16" width="5.25390625" style="0" customWidth="1"/>
    <col min="17" max="17" width="5.75390625" style="0" customWidth="1"/>
    <col min="18" max="18" width="5.75390625" style="14" customWidth="1"/>
    <col min="19" max="19" width="5.375" style="14" customWidth="1"/>
    <col min="20" max="20" width="5.625" style="0" customWidth="1"/>
    <col min="21" max="21" width="5.25390625" style="0" customWidth="1"/>
    <col min="22" max="24" width="5.75390625" style="14" customWidth="1"/>
    <col min="25" max="25" width="9.125" style="3" customWidth="1"/>
    <col min="26" max="26" width="9.125" style="10" customWidth="1"/>
  </cols>
  <sheetData>
    <row r="1" spans="3:34" ht="13.5" thickBot="1">
      <c r="C1" s="367" t="s">
        <v>212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52"/>
      <c r="O1" s="31"/>
      <c r="P1" s="31"/>
      <c r="Q1" s="31"/>
      <c r="R1" s="31"/>
      <c r="S1" s="31"/>
      <c r="T1" s="31"/>
      <c r="U1" s="57"/>
      <c r="V1" s="31"/>
      <c r="W1" s="31"/>
      <c r="X1" s="31"/>
      <c r="Y1" s="31"/>
      <c r="Z1" s="31"/>
      <c r="AA1" s="31"/>
      <c r="AB1" s="31"/>
      <c r="AC1" s="31"/>
      <c r="AD1" s="59"/>
      <c r="AG1" s="14"/>
      <c r="AH1" s="15"/>
    </row>
    <row r="2" spans="2:30" ht="16.5" customHeight="1" thickBot="1">
      <c r="B2" s="61" t="s">
        <v>75</v>
      </c>
      <c r="C2" s="62" t="s">
        <v>26</v>
      </c>
      <c r="D2" s="262" t="s">
        <v>76</v>
      </c>
      <c r="E2" s="77">
        <v>42984</v>
      </c>
      <c r="F2" s="137">
        <v>42989</v>
      </c>
      <c r="G2" s="78">
        <v>42996</v>
      </c>
      <c r="H2" s="77">
        <v>43010</v>
      </c>
      <c r="I2" s="137">
        <v>43012</v>
      </c>
      <c r="J2" s="78">
        <v>43017</v>
      </c>
      <c r="K2" s="109">
        <v>43026</v>
      </c>
      <c r="L2" s="137">
        <v>43031</v>
      </c>
      <c r="M2" s="78">
        <v>43038</v>
      </c>
      <c r="N2" s="77">
        <v>43043</v>
      </c>
      <c r="O2" s="78">
        <v>43052</v>
      </c>
      <c r="P2" s="109">
        <v>43054</v>
      </c>
      <c r="Q2" s="78">
        <v>43059</v>
      </c>
      <c r="R2" s="179">
        <v>43063</v>
      </c>
      <c r="S2" s="140">
        <v>43066</v>
      </c>
      <c r="T2" s="145">
        <v>43068</v>
      </c>
      <c r="U2" s="116">
        <v>43073</v>
      </c>
      <c r="V2" s="77">
        <v>43080</v>
      </c>
      <c r="W2" s="117">
        <v>43082</v>
      </c>
      <c r="X2" s="78">
        <v>43087</v>
      </c>
      <c r="Y2" s="64" t="s">
        <v>24</v>
      </c>
      <c r="Z2" s="65" t="s">
        <v>21</v>
      </c>
      <c r="AA2" s="31"/>
      <c r="AB2" s="31"/>
      <c r="AC2" s="31"/>
      <c r="AD2" s="31"/>
    </row>
    <row r="3" spans="1:29" ht="12.75">
      <c r="A3" s="3">
        <f aca="true" t="shared" si="0" ref="A3:A17">Y3</f>
        <v>4.5</v>
      </c>
      <c r="B3" s="56">
        <v>1</v>
      </c>
      <c r="C3" s="36" t="s">
        <v>243</v>
      </c>
      <c r="D3" s="183" t="s">
        <v>146</v>
      </c>
      <c r="E3" s="79"/>
      <c r="F3" s="73"/>
      <c r="G3" s="180">
        <v>4</v>
      </c>
      <c r="H3" s="79"/>
      <c r="I3" s="73"/>
      <c r="J3" s="261">
        <v>5</v>
      </c>
      <c r="K3" s="84" t="s">
        <v>158</v>
      </c>
      <c r="L3" s="19" t="s">
        <v>158</v>
      </c>
      <c r="M3" s="261">
        <v>4</v>
      </c>
      <c r="N3" s="128"/>
      <c r="O3" s="129">
        <v>4</v>
      </c>
      <c r="P3" s="211"/>
      <c r="Q3" s="127">
        <v>5</v>
      </c>
      <c r="R3" s="126"/>
      <c r="S3" s="213"/>
      <c r="T3" s="127">
        <v>5</v>
      </c>
      <c r="U3" s="166">
        <v>4</v>
      </c>
      <c r="V3" s="126"/>
      <c r="W3" s="213"/>
      <c r="X3" s="129">
        <v>5</v>
      </c>
      <c r="Y3" s="90">
        <f aca="true" t="shared" si="1" ref="Y3:Y17">AVERAGE(E3:X3)</f>
        <v>4.5</v>
      </c>
      <c r="Z3" s="8">
        <f aca="true" t="shared" si="2" ref="Z3:Z15">ROUND(Y3,0)</f>
        <v>5</v>
      </c>
      <c r="AA3" s="1" t="s">
        <v>30</v>
      </c>
      <c r="AB3" s="1">
        <f>COUNTIF(Z3:Z17,"&gt;8")</f>
        <v>0</v>
      </c>
      <c r="AC3" s="46">
        <f>AB3/$B$17</f>
        <v>0</v>
      </c>
    </row>
    <row r="4" spans="1:29" ht="12.75">
      <c r="A4" s="3">
        <f t="shared" si="0"/>
        <v>4.777777777777778</v>
      </c>
      <c r="B4" s="56">
        <v>2</v>
      </c>
      <c r="C4" s="36" t="s">
        <v>244</v>
      </c>
      <c r="D4" s="183" t="s">
        <v>147</v>
      </c>
      <c r="E4" s="81"/>
      <c r="F4" s="74"/>
      <c r="G4" s="107">
        <v>5</v>
      </c>
      <c r="H4" s="81"/>
      <c r="I4" s="74"/>
      <c r="J4" s="107">
        <v>4</v>
      </c>
      <c r="K4" s="83"/>
      <c r="L4" s="12"/>
      <c r="M4" s="107">
        <v>4</v>
      </c>
      <c r="N4" s="83">
        <v>1</v>
      </c>
      <c r="O4" s="94">
        <v>4</v>
      </c>
      <c r="P4" s="134"/>
      <c r="Q4" s="94">
        <v>6</v>
      </c>
      <c r="R4" s="81"/>
      <c r="S4" s="104"/>
      <c r="T4" s="94">
        <v>7</v>
      </c>
      <c r="U4" s="95">
        <v>6</v>
      </c>
      <c r="V4" s="81"/>
      <c r="W4" s="102"/>
      <c r="X4" s="93">
        <v>6</v>
      </c>
      <c r="Y4" s="90">
        <f t="shared" si="1"/>
        <v>4.777777777777778</v>
      </c>
      <c r="Z4" s="8">
        <f t="shared" si="2"/>
        <v>5</v>
      </c>
      <c r="AA4" s="1" t="s">
        <v>31</v>
      </c>
      <c r="AB4" s="47">
        <f>COUNTIF(Z3:Z17,7)+COUNTIF(Z3:Z17,8)</f>
        <v>3</v>
      </c>
      <c r="AC4" s="46">
        <f>AB4/$B$17</f>
        <v>0.2</v>
      </c>
    </row>
    <row r="5" spans="1:29" ht="12.75">
      <c r="A5" s="3">
        <f t="shared" si="0"/>
        <v>5.625</v>
      </c>
      <c r="B5" s="56">
        <v>3</v>
      </c>
      <c r="C5" s="36" t="s">
        <v>245</v>
      </c>
      <c r="D5" s="183" t="s">
        <v>89</v>
      </c>
      <c r="E5" s="81"/>
      <c r="F5" s="74" t="s">
        <v>158</v>
      </c>
      <c r="G5" s="107">
        <v>6</v>
      </c>
      <c r="H5" s="81"/>
      <c r="I5" s="74"/>
      <c r="J5" s="139">
        <v>5</v>
      </c>
      <c r="K5" s="81"/>
      <c r="L5" s="74" t="s">
        <v>158</v>
      </c>
      <c r="M5" s="107">
        <v>4</v>
      </c>
      <c r="N5" s="81"/>
      <c r="O5" s="94">
        <v>4</v>
      </c>
      <c r="P5" s="124"/>
      <c r="Q5" s="94">
        <v>7</v>
      </c>
      <c r="R5" s="81" t="s">
        <v>158</v>
      </c>
      <c r="S5" s="104" t="s">
        <v>158</v>
      </c>
      <c r="T5" s="94">
        <v>6</v>
      </c>
      <c r="U5" s="95">
        <v>6</v>
      </c>
      <c r="V5" s="81"/>
      <c r="W5" s="102"/>
      <c r="X5" s="93">
        <v>7</v>
      </c>
      <c r="Y5" s="99">
        <f t="shared" si="1"/>
        <v>5.625</v>
      </c>
      <c r="Z5" s="8">
        <f t="shared" si="2"/>
        <v>6</v>
      </c>
      <c r="AA5" s="1" t="s">
        <v>32</v>
      </c>
      <c r="AB5" s="47">
        <f>COUNTIF(Z3:Z17,4)+COUNTIF(Z3:Z17,5)+COUNTIF(Z3:Z17,6)</f>
        <v>12</v>
      </c>
      <c r="AC5" s="46">
        <f>AB5/$B$17</f>
        <v>0.8</v>
      </c>
    </row>
    <row r="6" spans="1:29" ht="12.75">
      <c r="A6" s="3">
        <f t="shared" si="0"/>
        <v>5.4</v>
      </c>
      <c r="B6" s="56">
        <v>4</v>
      </c>
      <c r="C6" s="2" t="s">
        <v>246</v>
      </c>
      <c r="D6" s="130" t="s">
        <v>203</v>
      </c>
      <c r="E6" s="81"/>
      <c r="F6" s="74" t="s">
        <v>158</v>
      </c>
      <c r="G6" s="107">
        <v>4</v>
      </c>
      <c r="H6" s="81"/>
      <c r="I6" s="74">
        <v>7</v>
      </c>
      <c r="J6" s="107">
        <v>4</v>
      </c>
      <c r="K6" s="83"/>
      <c r="L6" s="12"/>
      <c r="M6" s="107">
        <v>4</v>
      </c>
      <c r="N6" s="81">
        <v>7</v>
      </c>
      <c r="O6" s="94">
        <v>4</v>
      </c>
      <c r="P6" s="124"/>
      <c r="Q6" s="94">
        <v>6</v>
      </c>
      <c r="R6" s="83"/>
      <c r="S6" s="103" t="s">
        <v>158</v>
      </c>
      <c r="T6" s="94">
        <v>7</v>
      </c>
      <c r="U6" s="96">
        <v>4</v>
      </c>
      <c r="V6" s="81"/>
      <c r="W6" s="104"/>
      <c r="X6" s="94">
        <v>7</v>
      </c>
      <c r="Y6" s="99">
        <f t="shared" si="1"/>
        <v>5.4</v>
      </c>
      <c r="Z6" s="8">
        <v>6</v>
      </c>
      <c r="AA6" s="1" t="s">
        <v>33</v>
      </c>
      <c r="AB6" s="1">
        <f>COUNTIF(Z3:Z17,"&lt;4")</f>
        <v>0</v>
      </c>
      <c r="AC6" s="46">
        <f>AB6/$B$17</f>
        <v>0</v>
      </c>
    </row>
    <row r="7" spans="1:29" ht="12.75">
      <c r="A7" s="3">
        <f t="shared" si="0"/>
        <v>5.666666666666667</v>
      </c>
      <c r="B7" s="56">
        <v>5</v>
      </c>
      <c r="C7" s="36" t="s">
        <v>247</v>
      </c>
      <c r="D7" s="183" t="s">
        <v>90</v>
      </c>
      <c r="E7" s="81"/>
      <c r="F7" s="74">
        <v>7</v>
      </c>
      <c r="G7" s="107">
        <v>4</v>
      </c>
      <c r="H7" s="81"/>
      <c r="I7" s="74">
        <v>7</v>
      </c>
      <c r="J7" s="107">
        <v>5</v>
      </c>
      <c r="K7" s="83"/>
      <c r="L7" s="12">
        <v>7</v>
      </c>
      <c r="M7" s="107">
        <v>5</v>
      </c>
      <c r="N7" s="81">
        <v>2</v>
      </c>
      <c r="O7" s="94">
        <v>4</v>
      </c>
      <c r="P7" s="124"/>
      <c r="Q7" s="94">
        <v>7</v>
      </c>
      <c r="R7" s="83"/>
      <c r="S7" s="103"/>
      <c r="T7" s="94">
        <v>5</v>
      </c>
      <c r="U7" s="95">
        <v>6</v>
      </c>
      <c r="V7" s="81"/>
      <c r="W7" s="102"/>
      <c r="X7" s="93">
        <v>9</v>
      </c>
      <c r="Y7" s="99">
        <f>AVERAGE(E7:X7)</f>
        <v>5.666666666666667</v>
      </c>
      <c r="Z7" s="8">
        <f t="shared" si="2"/>
        <v>6</v>
      </c>
      <c r="AA7" s="48" t="s">
        <v>34</v>
      </c>
      <c r="AB7" s="1">
        <f>B17-SUM(AB3:AB6)</f>
        <v>0</v>
      </c>
      <c r="AC7" s="46">
        <f>AB7/$B$17</f>
        <v>0</v>
      </c>
    </row>
    <row r="8" spans="1:26" ht="12.75">
      <c r="A8" s="3">
        <f t="shared" si="0"/>
        <v>5.625</v>
      </c>
      <c r="B8" s="56">
        <v>6</v>
      </c>
      <c r="C8" s="36" t="s">
        <v>248</v>
      </c>
      <c r="D8" s="183" t="s">
        <v>89</v>
      </c>
      <c r="E8" s="81"/>
      <c r="F8" s="74"/>
      <c r="G8" s="107">
        <v>6</v>
      </c>
      <c r="H8" s="81"/>
      <c r="I8" s="74"/>
      <c r="J8" s="107">
        <v>5</v>
      </c>
      <c r="K8" s="83"/>
      <c r="L8" s="12"/>
      <c r="M8" s="107">
        <v>4</v>
      </c>
      <c r="N8" s="81"/>
      <c r="O8" s="94">
        <v>4</v>
      </c>
      <c r="P8" s="124"/>
      <c r="Q8" s="94">
        <v>7</v>
      </c>
      <c r="R8" s="83"/>
      <c r="S8" s="103"/>
      <c r="T8" s="94">
        <v>6</v>
      </c>
      <c r="U8" s="95">
        <v>6</v>
      </c>
      <c r="V8" s="81"/>
      <c r="W8" s="102"/>
      <c r="X8" s="93">
        <v>7</v>
      </c>
      <c r="Y8" s="99">
        <f>AVERAGE(E8:X8)</f>
        <v>5.625</v>
      </c>
      <c r="Z8" s="8">
        <f t="shared" si="2"/>
        <v>6</v>
      </c>
    </row>
    <row r="9" spans="1:26" ht="12.75">
      <c r="A9" s="3">
        <f t="shared" si="0"/>
        <v>5.555555555555555</v>
      </c>
      <c r="B9" s="56">
        <v>7</v>
      </c>
      <c r="C9" s="36" t="s">
        <v>249</v>
      </c>
      <c r="D9" s="183" t="s">
        <v>185</v>
      </c>
      <c r="E9" s="81"/>
      <c r="F9" s="74"/>
      <c r="G9" s="107">
        <v>6</v>
      </c>
      <c r="H9" s="81"/>
      <c r="I9" s="74"/>
      <c r="J9" s="107">
        <v>6</v>
      </c>
      <c r="K9" s="83"/>
      <c r="L9" s="12"/>
      <c r="M9" s="107">
        <v>4</v>
      </c>
      <c r="N9" s="81">
        <v>2</v>
      </c>
      <c r="O9" s="94">
        <v>7</v>
      </c>
      <c r="P9" s="124"/>
      <c r="Q9" s="94">
        <v>5</v>
      </c>
      <c r="R9" s="83"/>
      <c r="S9" s="103"/>
      <c r="T9" s="94">
        <v>4</v>
      </c>
      <c r="U9" s="95">
        <v>7</v>
      </c>
      <c r="V9" s="81"/>
      <c r="W9" s="102"/>
      <c r="X9" s="93">
        <v>9</v>
      </c>
      <c r="Y9" s="99">
        <f>AVERAGE(E9:X9)</f>
        <v>5.555555555555555</v>
      </c>
      <c r="Z9" s="8">
        <f t="shared" si="2"/>
        <v>6</v>
      </c>
    </row>
    <row r="10" spans="1:26" ht="12.75">
      <c r="A10" s="3">
        <f t="shared" si="0"/>
        <v>4.083333333333333</v>
      </c>
      <c r="B10" s="56">
        <v>8</v>
      </c>
      <c r="C10" s="36" t="s">
        <v>250</v>
      </c>
      <c r="D10" s="183" t="s">
        <v>186</v>
      </c>
      <c r="E10" s="81"/>
      <c r="F10" s="74"/>
      <c r="G10" s="107">
        <v>5</v>
      </c>
      <c r="H10" s="81"/>
      <c r="I10" s="74">
        <v>2</v>
      </c>
      <c r="J10" s="107">
        <v>6</v>
      </c>
      <c r="K10" s="83"/>
      <c r="L10" s="12">
        <v>3</v>
      </c>
      <c r="M10" s="107">
        <v>5</v>
      </c>
      <c r="N10" s="81">
        <v>2</v>
      </c>
      <c r="O10" s="94">
        <v>4</v>
      </c>
      <c r="P10" s="124">
        <v>1</v>
      </c>
      <c r="Q10" s="94">
        <v>5</v>
      </c>
      <c r="R10" s="83" t="s">
        <v>158</v>
      </c>
      <c r="S10" s="103"/>
      <c r="T10" s="94">
        <v>6</v>
      </c>
      <c r="U10" s="95">
        <v>5</v>
      </c>
      <c r="V10" s="81"/>
      <c r="W10" s="102"/>
      <c r="X10" s="93">
        <v>5</v>
      </c>
      <c r="Y10" s="99">
        <f>AVERAGE(E10:X10)</f>
        <v>4.083333333333333</v>
      </c>
      <c r="Z10" s="8">
        <f t="shared" si="2"/>
        <v>4</v>
      </c>
    </row>
    <row r="11" spans="1:26" ht="12.75">
      <c r="A11" s="3">
        <f t="shared" si="0"/>
        <v>6.625</v>
      </c>
      <c r="B11" s="56">
        <v>9</v>
      </c>
      <c r="C11" s="36" t="s">
        <v>251</v>
      </c>
      <c r="D11" s="183" t="s">
        <v>88</v>
      </c>
      <c r="E11" s="81"/>
      <c r="F11" s="74"/>
      <c r="G11" s="107">
        <v>7</v>
      </c>
      <c r="H11" s="81"/>
      <c r="I11" s="74"/>
      <c r="J11" s="107">
        <v>6</v>
      </c>
      <c r="K11" s="83"/>
      <c r="L11" s="12"/>
      <c r="M11" s="107">
        <v>4</v>
      </c>
      <c r="N11" s="81"/>
      <c r="O11" s="94">
        <v>7</v>
      </c>
      <c r="P11" s="124"/>
      <c r="Q11" s="94">
        <v>7</v>
      </c>
      <c r="R11" s="83"/>
      <c r="S11" s="103"/>
      <c r="T11" s="94">
        <v>7</v>
      </c>
      <c r="U11" s="95">
        <v>6</v>
      </c>
      <c r="V11" s="81"/>
      <c r="W11" s="102"/>
      <c r="X11" s="93">
        <v>9</v>
      </c>
      <c r="Y11" s="99">
        <f>AVERAGE(E11:X11)</f>
        <v>6.625</v>
      </c>
      <c r="Z11" s="8">
        <f t="shared" si="2"/>
        <v>7</v>
      </c>
    </row>
    <row r="12" spans="1:26" ht="12.75">
      <c r="A12" s="3">
        <f t="shared" si="0"/>
        <v>6.5</v>
      </c>
      <c r="B12" s="56">
        <v>10</v>
      </c>
      <c r="C12" s="2" t="s">
        <v>252</v>
      </c>
      <c r="D12" s="130" t="s">
        <v>115</v>
      </c>
      <c r="E12" s="81"/>
      <c r="F12" s="74"/>
      <c r="G12" s="107">
        <v>8</v>
      </c>
      <c r="H12" s="81"/>
      <c r="I12" s="74"/>
      <c r="J12" s="107">
        <v>5</v>
      </c>
      <c r="K12" s="83"/>
      <c r="L12" s="12"/>
      <c r="M12" s="107">
        <v>5</v>
      </c>
      <c r="N12" s="81"/>
      <c r="O12" s="94">
        <v>4</v>
      </c>
      <c r="P12" s="124"/>
      <c r="Q12" s="94">
        <v>7</v>
      </c>
      <c r="R12" s="81"/>
      <c r="S12" s="104"/>
      <c r="T12" s="94">
        <v>7</v>
      </c>
      <c r="U12" s="96">
        <v>7</v>
      </c>
      <c r="V12" s="81"/>
      <c r="W12" s="104"/>
      <c r="X12" s="94">
        <v>9</v>
      </c>
      <c r="Y12" s="99">
        <f t="shared" si="1"/>
        <v>6.5</v>
      </c>
      <c r="Z12" s="8">
        <f t="shared" si="2"/>
        <v>7</v>
      </c>
    </row>
    <row r="13" spans="1:26" ht="12.75">
      <c r="A13" s="3">
        <f t="shared" si="0"/>
        <v>5.545454545454546</v>
      </c>
      <c r="B13" s="56">
        <v>11</v>
      </c>
      <c r="C13" s="2" t="s">
        <v>253</v>
      </c>
      <c r="D13" s="130" t="s">
        <v>203</v>
      </c>
      <c r="E13" s="81"/>
      <c r="F13" s="74">
        <v>7</v>
      </c>
      <c r="G13" s="107">
        <v>4</v>
      </c>
      <c r="H13" s="81"/>
      <c r="I13" s="74">
        <v>7</v>
      </c>
      <c r="J13" s="107">
        <v>4</v>
      </c>
      <c r="K13" s="81"/>
      <c r="L13" s="74"/>
      <c r="M13" s="107">
        <v>4</v>
      </c>
      <c r="N13" s="81">
        <v>7</v>
      </c>
      <c r="O13" s="94">
        <v>4</v>
      </c>
      <c r="P13" s="124"/>
      <c r="Q13" s="94">
        <v>6</v>
      </c>
      <c r="R13" s="81"/>
      <c r="S13" s="104"/>
      <c r="T13" s="94">
        <v>7</v>
      </c>
      <c r="U13" s="96">
        <v>4</v>
      </c>
      <c r="V13" s="81"/>
      <c r="W13" s="104"/>
      <c r="X13" s="94">
        <v>7</v>
      </c>
      <c r="Y13" s="99">
        <f t="shared" si="1"/>
        <v>5.545454545454546</v>
      </c>
      <c r="Z13" s="8">
        <f t="shared" si="2"/>
        <v>6</v>
      </c>
    </row>
    <row r="14" spans="1:26" ht="12.75">
      <c r="A14" s="3">
        <f t="shared" si="0"/>
        <v>3.727272727272727</v>
      </c>
      <c r="B14" s="56">
        <v>12</v>
      </c>
      <c r="C14" s="2" t="s">
        <v>254</v>
      </c>
      <c r="D14" s="130" t="s">
        <v>150</v>
      </c>
      <c r="E14" s="81"/>
      <c r="F14" s="74"/>
      <c r="G14" s="107">
        <v>4</v>
      </c>
      <c r="H14" s="83"/>
      <c r="I14" s="12"/>
      <c r="J14" s="107">
        <v>4</v>
      </c>
      <c r="K14" s="81"/>
      <c r="L14" s="74">
        <v>1</v>
      </c>
      <c r="M14" s="107">
        <v>4</v>
      </c>
      <c r="N14" s="81">
        <v>1</v>
      </c>
      <c r="O14" s="94">
        <v>4</v>
      </c>
      <c r="P14" s="124">
        <v>1</v>
      </c>
      <c r="Q14" s="94">
        <v>4</v>
      </c>
      <c r="R14" s="81" t="s">
        <v>158</v>
      </c>
      <c r="S14" s="104" t="s">
        <v>158</v>
      </c>
      <c r="T14" s="94">
        <v>5</v>
      </c>
      <c r="U14" s="96">
        <v>4</v>
      </c>
      <c r="V14" s="81" t="s">
        <v>158</v>
      </c>
      <c r="W14" s="104" t="s">
        <v>158</v>
      </c>
      <c r="X14" s="94">
        <v>9</v>
      </c>
      <c r="Y14" s="99">
        <f t="shared" si="1"/>
        <v>3.727272727272727</v>
      </c>
      <c r="Z14" s="8">
        <f t="shared" si="2"/>
        <v>4</v>
      </c>
    </row>
    <row r="15" spans="1:26" ht="12.75">
      <c r="A15" s="3">
        <f t="shared" si="0"/>
        <v>5.5</v>
      </c>
      <c r="B15" s="56">
        <v>13</v>
      </c>
      <c r="C15" s="2" t="s">
        <v>255</v>
      </c>
      <c r="D15" s="130" t="s">
        <v>148</v>
      </c>
      <c r="E15" s="81"/>
      <c r="F15" s="74"/>
      <c r="G15" s="107">
        <v>7</v>
      </c>
      <c r="H15" s="81"/>
      <c r="I15" s="74"/>
      <c r="J15" s="107">
        <v>6</v>
      </c>
      <c r="K15" s="81"/>
      <c r="L15" s="74"/>
      <c r="M15" s="107">
        <v>4</v>
      </c>
      <c r="N15" s="124"/>
      <c r="O15" s="94">
        <v>6</v>
      </c>
      <c r="P15" s="124"/>
      <c r="Q15" s="94">
        <v>6</v>
      </c>
      <c r="R15" s="124"/>
      <c r="S15" s="74"/>
      <c r="T15" s="94">
        <v>4</v>
      </c>
      <c r="U15" s="96">
        <v>4</v>
      </c>
      <c r="V15" s="124"/>
      <c r="W15" s="74"/>
      <c r="X15" s="94">
        <v>7</v>
      </c>
      <c r="Y15" s="99">
        <f t="shared" si="1"/>
        <v>5.5</v>
      </c>
      <c r="Z15" s="8">
        <f t="shared" si="2"/>
        <v>6</v>
      </c>
    </row>
    <row r="16" spans="1:26" ht="12.75">
      <c r="A16" s="3">
        <f>Y16</f>
        <v>6.625</v>
      </c>
      <c r="B16" s="56">
        <v>14</v>
      </c>
      <c r="C16" s="36" t="s">
        <v>256</v>
      </c>
      <c r="D16" s="183" t="s">
        <v>88</v>
      </c>
      <c r="E16" s="81"/>
      <c r="F16" s="74"/>
      <c r="G16" s="107">
        <v>7</v>
      </c>
      <c r="H16" s="81" t="s">
        <v>158</v>
      </c>
      <c r="I16" s="74" t="s">
        <v>158</v>
      </c>
      <c r="J16" s="107">
        <v>6</v>
      </c>
      <c r="K16" s="81"/>
      <c r="L16" s="74"/>
      <c r="M16" s="107">
        <v>4</v>
      </c>
      <c r="N16" s="81" t="s">
        <v>158</v>
      </c>
      <c r="O16" s="94">
        <v>7</v>
      </c>
      <c r="P16" s="124"/>
      <c r="Q16" s="94">
        <v>7</v>
      </c>
      <c r="R16" s="81"/>
      <c r="S16" s="104"/>
      <c r="T16" s="94">
        <v>7</v>
      </c>
      <c r="U16" s="95">
        <v>6</v>
      </c>
      <c r="V16" s="81" t="s">
        <v>158</v>
      </c>
      <c r="W16" s="102" t="s">
        <v>158</v>
      </c>
      <c r="X16" s="93">
        <v>9</v>
      </c>
      <c r="Y16" s="99">
        <f>AVERAGE(E16:X16)</f>
        <v>6.625</v>
      </c>
      <c r="Z16" s="8">
        <f>ROUND(Y16,0)</f>
        <v>7</v>
      </c>
    </row>
    <row r="17" spans="1:26" ht="12.75">
      <c r="A17" s="3">
        <f t="shared" si="0"/>
        <v>5</v>
      </c>
      <c r="B17" s="56">
        <v>15</v>
      </c>
      <c r="C17" s="2" t="s">
        <v>257</v>
      </c>
      <c r="D17" s="130" t="s">
        <v>149</v>
      </c>
      <c r="E17" s="81"/>
      <c r="F17" s="74"/>
      <c r="G17" s="107">
        <v>5</v>
      </c>
      <c r="H17" s="81"/>
      <c r="I17" s="74"/>
      <c r="J17" s="107">
        <v>5</v>
      </c>
      <c r="K17" s="81" t="s">
        <v>158</v>
      </c>
      <c r="L17" s="74">
        <v>1</v>
      </c>
      <c r="M17" s="107">
        <v>4</v>
      </c>
      <c r="N17" s="81"/>
      <c r="O17" s="94">
        <v>5</v>
      </c>
      <c r="P17" s="124"/>
      <c r="Q17" s="94">
        <v>7</v>
      </c>
      <c r="R17" s="81"/>
      <c r="S17" s="104"/>
      <c r="T17" s="94">
        <v>6</v>
      </c>
      <c r="U17" s="96">
        <v>6</v>
      </c>
      <c r="V17" s="81"/>
      <c r="W17" s="104"/>
      <c r="X17" s="94">
        <v>6</v>
      </c>
      <c r="Y17" s="99">
        <f t="shared" si="1"/>
        <v>5</v>
      </c>
      <c r="Z17" s="8">
        <f>ROUND(Y17,0)</f>
        <v>5</v>
      </c>
    </row>
    <row r="18" spans="2:26" s="5" customFormat="1" ht="13.5" thickBot="1">
      <c r="B18" s="353" t="s">
        <v>0</v>
      </c>
      <c r="C18" s="354"/>
      <c r="D18" s="354"/>
      <c r="E18" s="170"/>
      <c r="F18" s="175"/>
      <c r="G18" s="173">
        <f>AVERAGE(G3:G17)</f>
        <v>5.466666666666667</v>
      </c>
      <c r="H18" s="170"/>
      <c r="I18" s="175"/>
      <c r="J18" s="173">
        <f>AVERAGE(J3:J17)</f>
        <v>5.066666666666666</v>
      </c>
      <c r="K18" s="170"/>
      <c r="L18" s="175"/>
      <c r="M18" s="173">
        <f>AVERAGE(M3:M17)</f>
        <v>4.2</v>
      </c>
      <c r="N18" s="170"/>
      <c r="O18" s="171">
        <f>AVERAGE(O3:O17)</f>
        <v>4.8</v>
      </c>
      <c r="P18" s="177"/>
      <c r="Q18" s="171">
        <f>AVERAGE(Q3:Q17)</f>
        <v>6.133333333333334</v>
      </c>
      <c r="R18" s="170"/>
      <c r="S18" s="174"/>
      <c r="T18" s="171">
        <f>AVERAGE(T3:T17)</f>
        <v>5.933333333333334</v>
      </c>
      <c r="U18" s="136">
        <f>AVERAGE(U3:U17)</f>
        <v>5.4</v>
      </c>
      <c r="V18" s="177"/>
      <c r="W18" s="174"/>
      <c r="X18" s="171">
        <f>AVERAGE(X3:X17)</f>
        <v>7.4</v>
      </c>
      <c r="Y18" s="97">
        <f>AVERAGE(Y3:Y17)</f>
        <v>5.3837373737373735</v>
      </c>
      <c r="Z18" s="33">
        <f>AVERAGE(Z3:Z17)</f>
        <v>5.733333333333333</v>
      </c>
    </row>
    <row r="19" spans="2:26" s="5" customFormat="1" ht="13.5" thickBot="1">
      <c r="B19" s="353"/>
      <c r="C19" s="354"/>
      <c r="D19" s="354"/>
      <c r="E19" s="359" t="s">
        <v>57</v>
      </c>
      <c r="F19" s="346"/>
      <c r="G19" s="360"/>
      <c r="H19" s="359" t="s">
        <v>58</v>
      </c>
      <c r="I19" s="346"/>
      <c r="J19" s="360"/>
      <c r="K19" s="359" t="s">
        <v>59</v>
      </c>
      <c r="L19" s="346"/>
      <c r="M19" s="360"/>
      <c r="N19" s="344" t="s">
        <v>72</v>
      </c>
      <c r="O19" s="364"/>
      <c r="P19" s="344" t="s">
        <v>65</v>
      </c>
      <c r="Q19" s="364"/>
      <c r="R19" s="344" t="s">
        <v>66</v>
      </c>
      <c r="S19" s="345"/>
      <c r="T19" s="364"/>
      <c r="U19" s="185" t="s">
        <v>62</v>
      </c>
      <c r="V19" s="344" t="s">
        <v>63</v>
      </c>
      <c r="W19" s="345"/>
      <c r="X19" s="364"/>
      <c r="Y19" s="91"/>
      <c r="Z19" s="9"/>
    </row>
    <row r="20" spans="2:26" ht="12.75">
      <c r="B20" s="347" t="s">
        <v>45</v>
      </c>
      <c r="C20" s="348"/>
      <c r="D20" s="349"/>
      <c r="E20" s="358" t="s">
        <v>120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69"/>
      <c r="Y20" s="34">
        <f>Z20/B17</f>
        <v>1</v>
      </c>
      <c r="Z20" s="8">
        <f>COUNTIF(Z3:Z17,"&gt;3")</f>
        <v>15</v>
      </c>
    </row>
    <row r="21" spans="2:26" ht="12.75">
      <c r="B21" s="347" t="s">
        <v>46</v>
      </c>
      <c r="C21" s="348"/>
      <c r="D21" s="349"/>
      <c r="E21" s="13"/>
      <c r="F21" s="13"/>
      <c r="G21" s="4"/>
      <c r="H21" s="13"/>
      <c r="I21" s="13"/>
      <c r="J21" s="4"/>
      <c r="K21" s="4"/>
      <c r="L21" s="4"/>
      <c r="M21" s="4"/>
      <c r="N21" s="4"/>
      <c r="O21" s="4"/>
      <c r="P21" s="4"/>
      <c r="Q21" s="4"/>
      <c r="R21" s="13"/>
      <c r="S21" s="13"/>
      <c r="T21" s="4"/>
      <c r="U21" s="4"/>
      <c r="V21" s="13"/>
      <c r="W21" s="13"/>
      <c r="X21" s="13"/>
      <c r="Y21" s="34">
        <f>Z21/B17</f>
        <v>0.2</v>
      </c>
      <c r="Z21" s="8">
        <f>COUNTIF(Z3:Z17,"&gt;6")</f>
        <v>3</v>
      </c>
    </row>
    <row r="23" ht="12.75">
      <c r="C23" t="s">
        <v>435</v>
      </c>
    </row>
    <row r="25" spans="29:30" ht="12.75">
      <c r="AC25" s="53"/>
      <c r="AD25" s="53"/>
    </row>
  </sheetData>
  <sheetProtection/>
  <mergeCells count="13">
    <mergeCell ref="C1:M1"/>
    <mergeCell ref="B18:D18"/>
    <mergeCell ref="B19:D19"/>
    <mergeCell ref="B20:D20"/>
    <mergeCell ref="E19:G19"/>
    <mergeCell ref="H19:J19"/>
    <mergeCell ref="K19:M19"/>
    <mergeCell ref="E20:X20"/>
    <mergeCell ref="V19:X19"/>
    <mergeCell ref="B21:D21"/>
    <mergeCell ref="N19:O19"/>
    <mergeCell ref="P19:Q19"/>
    <mergeCell ref="R19:T19"/>
  </mergeCells>
  <conditionalFormatting sqref="Z3:Z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Y3:Y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B1">
      <selection activeCell="D16" sqref="D16"/>
    </sheetView>
  </sheetViews>
  <sheetFormatPr defaultColWidth="9.00390625" defaultRowHeight="12.75"/>
  <cols>
    <col min="1" max="1" width="7.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6.375" style="0" customWidth="1"/>
    <col min="6" max="9" width="5.75390625" style="0" customWidth="1"/>
    <col min="10" max="10" width="5.875" style="0" customWidth="1"/>
    <col min="11" max="15" width="5.75390625" style="0" customWidth="1"/>
    <col min="16" max="16" width="6.125" style="0" customWidth="1"/>
    <col min="17" max="17" width="5.75390625" style="0" customWidth="1"/>
    <col min="18" max="18" width="6.00390625" style="14" customWidth="1"/>
    <col min="19" max="20" width="6.125" style="14" customWidth="1"/>
    <col min="21" max="22" width="5.75390625" style="14" customWidth="1"/>
    <col min="23" max="24" width="5.625" style="14" customWidth="1"/>
    <col min="25" max="25" width="5.875" style="14" customWidth="1"/>
    <col min="26" max="26" width="5.75390625" style="0" customWidth="1"/>
    <col min="27" max="27" width="9.125" style="3" customWidth="1"/>
    <col min="28" max="30" width="9.125" style="10" customWidth="1"/>
    <col min="33" max="33" width="8.75390625" style="0" customWidth="1"/>
  </cols>
  <sheetData>
    <row r="1" spans="3:39" ht="13.5" thickBot="1">
      <c r="C1" s="367" t="s">
        <v>206</v>
      </c>
      <c r="D1" s="368"/>
      <c r="E1" s="368"/>
      <c r="F1" s="368"/>
      <c r="G1" s="368"/>
      <c r="H1" s="368"/>
      <c r="I1" s="368"/>
      <c r="J1" s="367"/>
      <c r="K1" s="367"/>
      <c r="L1" s="367"/>
      <c r="M1" s="367"/>
      <c r="N1" s="367"/>
      <c r="O1" s="52"/>
      <c r="P1" s="31"/>
      <c r="Q1" s="31"/>
      <c r="R1" s="31"/>
      <c r="S1" s="31"/>
      <c r="T1" s="31"/>
      <c r="U1" s="31"/>
      <c r="V1" s="31"/>
      <c r="W1" s="31"/>
      <c r="X1" s="31"/>
      <c r="Y1" s="31"/>
      <c r="Z1" s="57"/>
      <c r="AA1" s="31"/>
      <c r="AB1" s="31"/>
      <c r="AC1" s="31"/>
      <c r="AD1" s="31"/>
      <c r="AE1" s="31"/>
      <c r="AF1" s="31"/>
      <c r="AG1" s="31"/>
      <c r="AH1" s="59"/>
      <c r="AI1" s="60"/>
      <c r="AL1" s="14"/>
      <c r="AM1" s="15"/>
    </row>
    <row r="2" spans="2:35" ht="16.5" customHeight="1" thickBot="1">
      <c r="B2" s="61" t="s">
        <v>75</v>
      </c>
      <c r="C2" s="62" t="s">
        <v>26</v>
      </c>
      <c r="D2" s="169" t="s">
        <v>76</v>
      </c>
      <c r="E2" s="145">
        <v>42983</v>
      </c>
      <c r="F2" s="145">
        <v>42985</v>
      </c>
      <c r="G2" s="179">
        <v>42992</v>
      </c>
      <c r="H2" s="140">
        <v>42999</v>
      </c>
      <c r="I2" s="145">
        <v>43011</v>
      </c>
      <c r="J2" s="140">
        <v>43018</v>
      </c>
      <c r="K2" s="145">
        <v>43019</v>
      </c>
      <c r="L2" s="77">
        <v>43025</v>
      </c>
      <c r="M2" s="117">
        <v>43027</v>
      </c>
      <c r="N2" s="116">
        <v>43032</v>
      </c>
      <c r="O2" s="77">
        <v>43034</v>
      </c>
      <c r="P2" s="78">
        <v>43039</v>
      </c>
      <c r="Q2" s="109">
        <v>43048</v>
      </c>
      <c r="R2" s="78">
        <v>43053</v>
      </c>
      <c r="S2" s="109">
        <v>43055</v>
      </c>
      <c r="T2" s="116">
        <v>43060</v>
      </c>
      <c r="U2" s="77">
        <v>43062</v>
      </c>
      <c r="V2" s="117">
        <v>43066</v>
      </c>
      <c r="W2" s="116">
        <v>43067</v>
      </c>
      <c r="X2" s="77">
        <v>43070</v>
      </c>
      <c r="Y2" s="78">
        <v>43073</v>
      </c>
      <c r="Z2" s="120">
        <v>43074</v>
      </c>
      <c r="AA2" s="64" t="s">
        <v>24</v>
      </c>
      <c r="AB2" s="65" t="s">
        <v>21</v>
      </c>
      <c r="AC2" s="65" t="s">
        <v>91</v>
      </c>
      <c r="AD2" s="65" t="s">
        <v>116</v>
      </c>
      <c r="AE2" s="31"/>
      <c r="AF2" s="31"/>
      <c r="AG2" s="31"/>
      <c r="AH2" s="31"/>
      <c r="AI2" s="31"/>
    </row>
    <row r="3" spans="1:33" ht="12.75">
      <c r="A3" s="3">
        <f aca="true" t="shared" si="0" ref="A3:A17">AA3</f>
        <v>8</v>
      </c>
      <c r="B3" s="56">
        <v>1</v>
      </c>
      <c r="C3" s="123" t="s">
        <v>190</v>
      </c>
      <c r="D3" s="143" t="s">
        <v>149</v>
      </c>
      <c r="E3" s="126"/>
      <c r="F3" s="180">
        <v>10</v>
      </c>
      <c r="G3" s="126"/>
      <c r="H3" s="181"/>
      <c r="I3" s="129">
        <v>9</v>
      </c>
      <c r="J3" s="135"/>
      <c r="K3" s="127">
        <v>7</v>
      </c>
      <c r="L3" s="128"/>
      <c r="M3" s="212"/>
      <c r="N3" s="138">
        <v>6</v>
      </c>
      <c r="O3" s="84"/>
      <c r="P3" s="80">
        <v>6</v>
      </c>
      <c r="Q3" s="110"/>
      <c r="R3" s="93">
        <v>9</v>
      </c>
      <c r="S3" s="111"/>
      <c r="T3" s="105">
        <v>10</v>
      </c>
      <c r="U3" s="126"/>
      <c r="V3" s="213"/>
      <c r="W3" s="180">
        <v>9</v>
      </c>
      <c r="X3" s="79"/>
      <c r="Y3" s="93">
        <v>10</v>
      </c>
      <c r="Z3" s="176">
        <v>4</v>
      </c>
      <c r="AA3" s="90">
        <f>AVERAGE(E3:Z3)</f>
        <v>8</v>
      </c>
      <c r="AB3" s="8">
        <f aca="true" t="shared" si="1" ref="AB3:AB17">ROUND(AA3,0)</f>
        <v>8</v>
      </c>
      <c r="AC3" s="8">
        <v>8</v>
      </c>
      <c r="AD3" s="8">
        <f>ROUND(AVERAGE(AB3:AC3),0)</f>
        <v>8</v>
      </c>
      <c r="AE3" s="1" t="s">
        <v>30</v>
      </c>
      <c r="AF3" s="47">
        <f>COUNTIF(AB3:AB17,9)+COUNTIF(AB3:AB17,10)</f>
        <v>2</v>
      </c>
      <c r="AG3" s="46">
        <f>AF3/$B$17</f>
        <v>0.13333333333333333</v>
      </c>
    </row>
    <row r="4" spans="1:33" ht="12.75">
      <c r="A4" s="3">
        <f t="shared" si="0"/>
        <v>7.5</v>
      </c>
      <c r="B4" s="56">
        <v>2</v>
      </c>
      <c r="C4" s="2" t="s">
        <v>191</v>
      </c>
      <c r="D4" s="130" t="s">
        <v>186</v>
      </c>
      <c r="E4" s="81"/>
      <c r="F4" s="107">
        <v>9</v>
      </c>
      <c r="G4" s="81"/>
      <c r="H4" s="74"/>
      <c r="I4" s="94">
        <v>7</v>
      </c>
      <c r="J4" s="113"/>
      <c r="K4" s="94">
        <v>7</v>
      </c>
      <c r="L4" s="83" t="s">
        <v>158</v>
      </c>
      <c r="M4" s="253"/>
      <c r="N4" s="105">
        <v>7</v>
      </c>
      <c r="O4" s="81"/>
      <c r="P4" s="94">
        <v>8</v>
      </c>
      <c r="Q4" s="113"/>
      <c r="R4" s="94">
        <v>7</v>
      </c>
      <c r="S4" s="111"/>
      <c r="T4" s="107">
        <v>8</v>
      </c>
      <c r="U4" s="81"/>
      <c r="V4" s="104"/>
      <c r="W4" s="107">
        <v>7</v>
      </c>
      <c r="X4" s="81"/>
      <c r="Y4" s="94">
        <v>6</v>
      </c>
      <c r="Z4" s="176">
        <v>9</v>
      </c>
      <c r="AA4" s="90">
        <f aca="true" t="shared" si="2" ref="AA4:AA17">AVERAGE(E4:Z4)</f>
        <v>7.5</v>
      </c>
      <c r="AB4" s="8">
        <f t="shared" si="1"/>
        <v>8</v>
      </c>
      <c r="AC4" s="8">
        <v>7</v>
      </c>
      <c r="AD4" s="8">
        <f aca="true" t="shared" si="3" ref="AD4:AD17">ROUND(AVERAGE(AB4:AC4),0)</f>
        <v>8</v>
      </c>
      <c r="AE4" s="1" t="s">
        <v>31</v>
      </c>
      <c r="AF4" s="47">
        <f>COUNTIF(AB3:AB17,7)+COUNTIF(AB3:AB17,8)</f>
        <v>9</v>
      </c>
      <c r="AG4" s="46">
        <f>AF4/$B$17</f>
        <v>0.6</v>
      </c>
    </row>
    <row r="5" spans="1:33" ht="12.75">
      <c r="A5" s="3">
        <f t="shared" si="0"/>
        <v>4.571428571428571</v>
      </c>
      <c r="B5" s="56">
        <v>3</v>
      </c>
      <c r="C5" s="2" t="s">
        <v>192</v>
      </c>
      <c r="D5" s="130" t="s">
        <v>88</v>
      </c>
      <c r="E5" s="81"/>
      <c r="F5" s="107">
        <v>9</v>
      </c>
      <c r="G5" s="81"/>
      <c r="H5" s="74" t="s">
        <v>158</v>
      </c>
      <c r="I5" s="94">
        <v>4</v>
      </c>
      <c r="J5" s="113"/>
      <c r="K5" s="82">
        <v>5</v>
      </c>
      <c r="L5" s="83"/>
      <c r="M5" s="103">
        <v>1</v>
      </c>
      <c r="N5" s="107">
        <v>6</v>
      </c>
      <c r="O5" s="83">
        <v>1</v>
      </c>
      <c r="P5" s="94">
        <v>5</v>
      </c>
      <c r="Q5" s="113">
        <v>1</v>
      </c>
      <c r="R5" s="94">
        <v>6</v>
      </c>
      <c r="S5" s="111">
        <v>1</v>
      </c>
      <c r="T5" s="107">
        <v>6</v>
      </c>
      <c r="U5" s="81"/>
      <c r="V5" s="104"/>
      <c r="W5" s="107">
        <v>7</v>
      </c>
      <c r="X5" s="81"/>
      <c r="Y5" s="94">
        <v>5</v>
      </c>
      <c r="Z5" s="121">
        <v>7</v>
      </c>
      <c r="AA5" s="90">
        <f t="shared" si="2"/>
        <v>4.571428571428571</v>
      </c>
      <c r="AB5" s="8">
        <f t="shared" si="1"/>
        <v>5</v>
      </c>
      <c r="AC5" s="8">
        <v>6</v>
      </c>
      <c r="AD5" s="8">
        <f t="shared" si="3"/>
        <v>6</v>
      </c>
      <c r="AE5" s="1" t="s">
        <v>32</v>
      </c>
      <c r="AF5" s="47">
        <f>COUNTIF(AB3:AB17,4)+COUNTIF(AB3:AB17,5)+COUNTIF(AB3:AB17,6)</f>
        <v>4</v>
      </c>
      <c r="AG5" s="46">
        <f>AF5/$B$17</f>
        <v>0.26666666666666666</v>
      </c>
    </row>
    <row r="6" spans="1:33" ht="12.75">
      <c r="A6" s="3">
        <f t="shared" si="0"/>
        <v>5.75</v>
      </c>
      <c r="B6" s="56">
        <v>4</v>
      </c>
      <c r="C6" s="2" t="s">
        <v>193</v>
      </c>
      <c r="D6" s="130" t="s">
        <v>147</v>
      </c>
      <c r="E6" s="81"/>
      <c r="F6" s="107">
        <v>7</v>
      </c>
      <c r="G6" s="81"/>
      <c r="H6" s="74" t="s">
        <v>158</v>
      </c>
      <c r="I6" s="94">
        <v>6</v>
      </c>
      <c r="J6" s="112"/>
      <c r="K6" s="94">
        <v>9</v>
      </c>
      <c r="L6" s="83"/>
      <c r="M6" s="103">
        <v>1</v>
      </c>
      <c r="N6" s="107">
        <v>4</v>
      </c>
      <c r="O6" s="81">
        <v>1</v>
      </c>
      <c r="P6" s="94">
        <v>6</v>
      </c>
      <c r="Q6" s="113"/>
      <c r="R6" s="82">
        <v>6</v>
      </c>
      <c r="S6" s="112"/>
      <c r="T6" s="139">
        <v>8</v>
      </c>
      <c r="U6" s="83"/>
      <c r="V6" s="103"/>
      <c r="W6" s="139">
        <v>7</v>
      </c>
      <c r="X6" s="83"/>
      <c r="Y6" s="82">
        <v>9</v>
      </c>
      <c r="Z6" s="122">
        <v>5</v>
      </c>
      <c r="AA6" s="90">
        <f t="shared" si="2"/>
        <v>5.75</v>
      </c>
      <c r="AB6" s="8">
        <f t="shared" si="1"/>
        <v>6</v>
      </c>
      <c r="AC6" s="8">
        <v>6</v>
      </c>
      <c r="AD6" s="8">
        <f t="shared" si="3"/>
        <v>6</v>
      </c>
      <c r="AE6" s="1" t="s">
        <v>33</v>
      </c>
      <c r="AF6" s="1">
        <f>COUNTIF(AB3:AB17,"&lt;4")</f>
        <v>0</v>
      </c>
      <c r="AG6" s="46">
        <f>AF6/$B$17</f>
        <v>0</v>
      </c>
    </row>
    <row r="7" spans="1:33" ht="12.75">
      <c r="A7" s="3">
        <f t="shared" si="0"/>
        <v>8.272727272727273</v>
      </c>
      <c r="B7" s="56">
        <v>5</v>
      </c>
      <c r="C7" s="2" t="s">
        <v>194</v>
      </c>
      <c r="D7" s="130" t="s">
        <v>146</v>
      </c>
      <c r="E7" s="81"/>
      <c r="F7" s="107">
        <v>8</v>
      </c>
      <c r="G7" s="98"/>
      <c r="H7" s="209"/>
      <c r="I7" s="94">
        <v>9</v>
      </c>
      <c r="J7" s="113"/>
      <c r="K7" s="94">
        <v>10</v>
      </c>
      <c r="L7" s="83"/>
      <c r="M7" s="253"/>
      <c r="N7" s="105">
        <v>7</v>
      </c>
      <c r="O7" s="81" t="s">
        <v>158</v>
      </c>
      <c r="P7" s="94">
        <v>5</v>
      </c>
      <c r="Q7" s="113"/>
      <c r="R7" s="94">
        <v>7</v>
      </c>
      <c r="S7" s="113" t="s">
        <v>158</v>
      </c>
      <c r="T7" s="107">
        <v>6</v>
      </c>
      <c r="U7" s="81"/>
      <c r="V7" s="104"/>
      <c r="W7" s="107">
        <v>10</v>
      </c>
      <c r="X7" s="81">
        <v>10</v>
      </c>
      <c r="Y7" s="94">
        <v>9</v>
      </c>
      <c r="Z7" s="176">
        <v>10</v>
      </c>
      <c r="AA7" s="90">
        <f t="shared" si="2"/>
        <v>8.272727272727273</v>
      </c>
      <c r="AB7" s="8">
        <v>9</v>
      </c>
      <c r="AC7" s="8">
        <v>6</v>
      </c>
      <c r="AD7" s="8">
        <f t="shared" si="3"/>
        <v>8</v>
      </c>
      <c r="AE7" s="48" t="s">
        <v>34</v>
      </c>
      <c r="AF7" s="47">
        <f>B17-SUM(AF3:AF6)</f>
        <v>0</v>
      </c>
      <c r="AG7" s="46">
        <f>AF7/$B$17</f>
        <v>0</v>
      </c>
    </row>
    <row r="8" spans="1:30" ht="12.75">
      <c r="A8" s="3">
        <f t="shared" si="0"/>
        <v>5.75</v>
      </c>
      <c r="B8" s="56">
        <v>6</v>
      </c>
      <c r="C8" s="2" t="s">
        <v>195</v>
      </c>
      <c r="D8" s="130" t="s">
        <v>147</v>
      </c>
      <c r="E8" s="81"/>
      <c r="F8" s="107">
        <v>7</v>
      </c>
      <c r="G8" s="81"/>
      <c r="H8" s="74"/>
      <c r="I8" s="94">
        <v>6</v>
      </c>
      <c r="J8" s="113"/>
      <c r="K8" s="94">
        <v>9</v>
      </c>
      <c r="L8" s="83" t="s">
        <v>158</v>
      </c>
      <c r="M8" s="103">
        <v>1</v>
      </c>
      <c r="N8" s="107">
        <v>4</v>
      </c>
      <c r="O8" s="81">
        <v>1</v>
      </c>
      <c r="P8" s="94">
        <v>6</v>
      </c>
      <c r="Q8" s="113"/>
      <c r="R8" s="94">
        <v>6</v>
      </c>
      <c r="S8" s="113"/>
      <c r="T8" s="107">
        <v>8</v>
      </c>
      <c r="U8" s="81"/>
      <c r="V8" s="104"/>
      <c r="W8" s="107">
        <v>7</v>
      </c>
      <c r="X8" s="81"/>
      <c r="Y8" s="94">
        <v>9</v>
      </c>
      <c r="Z8" s="122">
        <v>5</v>
      </c>
      <c r="AA8" s="90">
        <f t="shared" si="2"/>
        <v>5.75</v>
      </c>
      <c r="AB8" s="8">
        <f t="shared" si="1"/>
        <v>6</v>
      </c>
      <c r="AC8" s="8">
        <v>6</v>
      </c>
      <c r="AD8" s="8">
        <f t="shared" si="3"/>
        <v>6</v>
      </c>
    </row>
    <row r="9" spans="1:30" ht="12.75">
      <c r="A9" s="3">
        <f t="shared" si="0"/>
        <v>7.6</v>
      </c>
      <c r="B9" s="56">
        <v>7</v>
      </c>
      <c r="C9" s="2" t="s">
        <v>196</v>
      </c>
      <c r="D9" s="130" t="s">
        <v>150</v>
      </c>
      <c r="E9" s="81"/>
      <c r="F9" s="107">
        <v>8</v>
      </c>
      <c r="G9" s="81"/>
      <c r="H9" s="74"/>
      <c r="I9" s="94">
        <v>5</v>
      </c>
      <c r="J9" s="113"/>
      <c r="K9" s="82">
        <v>7</v>
      </c>
      <c r="L9" s="81"/>
      <c r="M9" s="104"/>
      <c r="N9" s="107">
        <v>7</v>
      </c>
      <c r="O9" s="81"/>
      <c r="P9" s="94">
        <v>8</v>
      </c>
      <c r="Q9" s="113"/>
      <c r="R9" s="94">
        <v>9</v>
      </c>
      <c r="S9" s="113"/>
      <c r="T9" s="107">
        <v>8</v>
      </c>
      <c r="U9" s="81"/>
      <c r="V9" s="104"/>
      <c r="W9" s="107">
        <v>10</v>
      </c>
      <c r="X9" s="81"/>
      <c r="Y9" s="94">
        <v>7</v>
      </c>
      <c r="Z9" s="122">
        <v>7</v>
      </c>
      <c r="AA9" s="90">
        <f t="shared" si="2"/>
        <v>7.6</v>
      </c>
      <c r="AB9" s="8">
        <f t="shared" si="1"/>
        <v>8</v>
      </c>
      <c r="AC9" s="8">
        <v>7</v>
      </c>
      <c r="AD9" s="8">
        <f t="shared" si="3"/>
        <v>8</v>
      </c>
    </row>
    <row r="10" spans="1:30" ht="12.75">
      <c r="A10" s="3">
        <f t="shared" si="0"/>
        <v>7.8</v>
      </c>
      <c r="B10" s="56">
        <v>8</v>
      </c>
      <c r="C10" s="2" t="s">
        <v>197</v>
      </c>
      <c r="D10" s="130" t="s">
        <v>185</v>
      </c>
      <c r="E10" s="81"/>
      <c r="F10" s="107">
        <v>9</v>
      </c>
      <c r="G10" s="81"/>
      <c r="H10" s="74"/>
      <c r="I10" s="94">
        <v>8</v>
      </c>
      <c r="J10" s="113"/>
      <c r="K10" s="94">
        <v>6</v>
      </c>
      <c r="L10" s="83"/>
      <c r="M10" s="103"/>
      <c r="N10" s="107">
        <v>6</v>
      </c>
      <c r="O10" s="81"/>
      <c r="P10" s="94">
        <v>7</v>
      </c>
      <c r="Q10" s="113" t="s">
        <v>158</v>
      </c>
      <c r="R10" s="94">
        <v>5</v>
      </c>
      <c r="S10" s="111" t="s">
        <v>158</v>
      </c>
      <c r="T10" s="107">
        <v>9</v>
      </c>
      <c r="U10" s="81"/>
      <c r="V10" s="104"/>
      <c r="W10" s="107">
        <v>9</v>
      </c>
      <c r="X10" s="81"/>
      <c r="Y10" s="94">
        <v>9</v>
      </c>
      <c r="Z10" s="122">
        <v>10</v>
      </c>
      <c r="AA10" s="90">
        <f t="shared" si="2"/>
        <v>7.8</v>
      </c>
      <c r="AB10" s="8">
        <f t="shared" si="1"/>
        <v>8</v>
      </c>
      <c r="AC10" s="8">
        <v>8</v>
      </c>
      <c r="AD10" s="8">
        <f t="shared" si="3"/>
        <v>8</v>
      </c>
    </row>
    <row r="11" spans="1:30" ht="12.75">
      <c r="A11" s="3">
        <f t="shared" si="0"/>
        <v>7.8</v>
      </c>
      <c r="B11" s="56">
        <v>9</v>
      </c>
      <c r="C11" s="2" t="s">
        <v>198</v>
      </c>
      <c r="D11" s="130" t="s">
        <v>89</v>
      </c>
      <c r="E11" s="81"/>
      <c r="F11" s="107">
        <v>8</v>
      </c>
      <c r="G11" s="81"/>
      <c r="H11" s="74"/>
      <c r="I11" s="94">
        <v>8</v>
      </c>
      <c r="J11" s="113"/>
      <c r="K11" s="176">
        <v>6</v>
      </c>
      <c r="L11" s="83"/>
      <c r="M11" s="103"/>
      <c r="N11" s="107">
        <v>9</v>
      </c>
      <c r="O11" s="81"/>
      <c r="P11" s="94">
        <v>8</v>
      </c>
      <c r="Q11" s="113"/>
      <c r="R11" s="82">
        <v>7</v>
      </c>
      <c r="S11" s="112"/>
      <c r="T11" s="139">
        <v>6</v>
      </c>
      <c r="U11" s="83"/>
      <c r="V11" s="103"/>
      <c r="W11" s="139">
        <v>9</v>
      </c>
      <c r="X11" s="83"/>
      <c r="Y11" s="82">
        <v>8</v>
      </c>
      <c r="Z11" s="122">
        <v>9</v>
      </c>
      <c r="AA11" s="90">
        <f t="shared" si="2"/>
        <v>7.8</v>
      </c>
      <c r="AB11" s="8">
        <f t="shared" si="1"/>
        <v>8</v>
      </c>
      <c r="AC11" s="8">
        <v>9</v>
      </c>
      <c r="AD11" s="8">
        <f t="shared" si="3"/>
        <v>9</v>
      </c>
    </row>
    <row r="12" spans="1:35" ht="12.75">
      <c r="A12" s="3">
        <f t="shared" si="0"/>
        <v>6.909090909090909</v>
      </c>
      <c r="B12" s="56">
        <v>10</v>
      </c>
      <c r="C12" s="2" t="s">
        <v>199</v>
      </c>
      <c r="D12" s="130" t="s">
        <v>148</v>
      </c>
      <c r="E12" s="81"/>
      <c r="F12" s="107">
        <v>6</v>
      </c>
      <c r="G12" s="81"/>
      <c r="H12" s="74"/>
      <c r="I12" s="94">
        <v>7</v>
      </c>
      <c r="J12" s="112"/>
      <c r="K12" s="94">
        <v>6</v>
      </c>
      <c r="L12" s="81"/>
      <c r="M12" s="104"/>
      <c r="N12" s="107">
        <v>9</v>
      </c>
      <c r="O12" s="81"/>
      <c r="P12" s="94">
        <v>7</v>
      </c>
      <c r="Q12" s="113"/>
      <c r="R12" s="94">
        <v>8</v>
      </c>
      <c r="S12" s="111">
        <v>1</v>
      </c>
      <c r="T12" s="107">
        <v>6</v>
      </c>
      <c r="U12" s="81"/>
      <c r="V12" s="104"/>
      <c r="W12" s="107">
        <v>8</v>
      </c>
      <c r="X12" s="81"/>
      <c r="Y12" s="94">
        <v>9</v>
      </c>
      <c r="Z12" s="122">
        <v>9</v>
      </c>
      <c r="AA12" s="90">
        <f t="shared" si="2"/>
        <v>6.909090909090909</v>
      </c>
      <c r="AB12" s="8">
        <f t="shared" si="1"/>
        <v>7</v>
      </c>
      <c r="AC12" s="8">
        <v>8</v>
      </c>
      <c r="AD12" s="8">
        <f t="shared" si="3"/>
        <v>8</v>
      </c>
      <c r="AI12" s="149"/>
    </row>
    <row r="13" spans="1:35" ht="12.75">
      <c r="A13" s="3">
        <f t="shared" si="0"/>
        <v>8.272727272727273</v>
      </c>
      <c r="B13" s="56">
        <v>11</v>
      </c>
      <c r="C13" s="2" t="s">
        <v>200</v>
      </c>
      <c r="D13" s="130" t="s">
        <v>146</v>
      </c>
      <c r="E13" s="81"/>
      <c r="F13" s="107">
        <v>8</v>
      </c>
      <c r="G13" s="81"/>
      <c r="H13" s="74"/>
      <c r="I13" s="94">
        <v>9</v>
      </c>
      <c r="J13" s="186"/>
      <c r="K13" s="94">
        <v>10</v>
      </c>
      <c r="L13" s="81"/>
      <c r="M13" s="104"/>
      <c r="N13" s="139">
        <v>7</v>
      </c>
      <c r="O13" s="83"/>
      <c r="P13" s="82">
        <v>5</v>
      </c>
      <c r="Q13" s="112"/>
      <c r="R13" s="94">
        <v>7</v>
      </c>
      <c r="S13" s="113"/>
      <c r="T13" s="107">
        <v>6</v>
      </c>
      <c r="U13" s="81"/>
      <c r="V13" s="104"/>
      <c r="W13" s="107">
        <v>10</v>
      </c>
      <c r="X13" s="81">
        <v>10</v>
      </c>
      <c r="Y13" s="94">
        <v>9</v>
      </c>
      <c r="Z13" s="121">
        <v>10</v>
      </c>
      <c r="AA13" s="90">
        <f t="shared" si="2"/>
        <v>8.272727272727273</v>
      </c>
      <c r="AB13" s="8">
        <v>9</v>
      </c>
      <c r="AC13" s="8">
        <v>6</v>
      </c>
      <c r="AD13" s="8">
        <f t="shared" si="3"/>
        <v>8</v>
      </c>
      <c r="AI13" s="149"/>
    </row>
    <row r="14" spans="1:35" ht="12.75">
      <c r="A14" s="3">
        <f t="shared" si="0"/>
        <v>4.857142857142857</v>
      </c>
      <c r="B14" s="56">
        <v>12</v>
      </c>
      <c r="C14" s="2" t="s">
        <v>201</v>
      </c>
      <c r="D14" s="130" t="s">
        <v>90</v>
      </c>
      <c r="E14" s="81"/>
      <c r="F14" s="107">
        <v>7</v>
      </c>
      <c r="G14" s="81"/>
      <c r="H14" s="74"/>
      <c r="I14" s="94">
        <v>5</v>
      </c>
      <c r="J14" s="113" t="s">
        <v>158</v>
      </c>
      <c r="K14" s="94">
        <v>5</v>
      </c>
      <c r="L14" s="81"/>
      <c r="M14" s="104">
        <v>1</v>
      </c>
      <c r="N14" s="107">
        <v>6</v>
      </c>
      <c r="O14" s="83">
        <v>1</v>
      </c>
      <c r="P14" s="94">
        <v>4</v>
      </c>
      <c r="Q14" s="112">
        <v>1</v>
      </c>
      <c r="R14" s="94">
        <v>6</v>
      </c>
      <c r="S14" s="113">
        <v>1</v>
      </c>
      <c r="T14" s="107">
        <v>6</v>
      </c>
      <c r="U14" s="81"/>
      <c r="V14" s="104"/>
      <c r="W14" s="107">
        <v>8</v>
      </c>
      <c r="X14" s="81"/>
      <c r="Y14" s="94">
        <v>9</v>
      </c>
      <c r="Z14" s="121">
        <v>8</v>
      </c>
      <c r="AA14" s="90">
        <f t="shared" si="2"/>
        <v>4.857142857142857</v>
      </c>
      <c r="AB14" s="8">
        <f t="shared" si="1"/>
        <v>5</v>
      </c>
      <c r="AC14" s="8">
        <v>7</v>
      </c>
      <c r="AD14" s="8">
        <f t="shared" si="3"/>
        <v>6</v>
      </c>
      <c r="AI14" s="149"/>
    </row>
    <row r="15" spans="1:35" ht="12.75">
      <c r="A15" s="3">
        <f t="shared" si="0"/>
        <v>7.2</v>
      </c>
      <c r="B15" s="56">
        <v>13</v>
      </c>
      <c r="C15" s="2" t="s">
        <v>202</v>
      </c>
      <c r="D15" s="130" t="s">
        <v>203</v>
      </c>
      <c r="E15" s="81"/>
      <c r="F15" s="107">
        <v>7</v>
      </c>
      <c r="G15" s="81"/>
      <c r="H15" s="74"/>
      <c r="I15" s="94">
        <v>6</v>
      </c>
      <c r="J15" s="113"/>
      <c r="K15" s="94">
        <v>8</v>
      </c>
      <c r="L15" s="83"/>
      <c r="M15" s="103"/>
      <c r="N15" s="107">
        <v>6</v>
      </c>
      <c r="O15" s="81"/>
      <c r="P15" s="94">
        <v>7</v>
      </c>
      <c r="Q15" s="113"/>
      <c r="R15" s="94">
        <v>5</v>
      </c>
      <c r="S15" s="113"/>
      <c r="T15" s="107">
        <v>8</v>
      </c>
      <c r="U15" s="81"/>
      <c r="V15" s="104"/>
      <c r="W15" s="107">
        <v>7</v>
      </c>
      <c r="X15" s="81"/>
      <c r="Y15" s="94">
        <v>9</v>
      </c>
      <c r="Z15" s="122">
        <v>9</v>
      </c>
      <c r="AA15" s="90">
        <f t="shared" si="2"/>
        <v>7.2</v>
      </c>
      <c r="AB15" s="8">
        <f t="shared" si="1"/>
        <v>7</v>
      </c>
      <c r="AC15" s="8">
        <v>5</v>
      </c>
      <c r="AD15" s="8">
        <f t="shared" si="3"/>
        <v>6</v>
      </c>
      <c r="AI15" s="149"/>
    </row>
    <row r="16" spans="1:35" ht="12.75">
      <c r="A16" s="3">
        <f t="shared" si="0"/>
        <v>7.7</v>
      </c>
      <c r="B16" s="56">
        <v>14</v>
      </c>
      <c r="C16" s="2" t="s">
        <v>204</v>
      </c>
      <c r="D16" s="130" t="s">
        <v>115</v>
      </c>
      <c r="E16" s="81"/>
      <c r="F16" s="107">
        <v>9</v>
      </c>
      <c r="G16" s="81"/>
      <c r="H16" s="74"/>
      <c r="I16" s="94">
        <v>7</v>
      </c>
      <c r="J16" s="113"/>
      <c r="K16" s="94">
        <v>7</v>
      </c>
      <c r="L16" s="83"/>
      <c r="M16" s="103"/>
      <c r="N16" s="107">
        <v>6</v>
      </c>
      <c r="O16" s="81"/>
      <c r="P16" s="94">
        <v>7</v>
      </c>
      <c r="Q16" s="113"/>
      <c r="R16" s="94">
        <v>5</v>
      </c>
      <c r="S16" s="113"/>
      <c r="T16" s="107">
        <v>8</v>
      </c>
      <c r="U16" s="81"/>
      <c r="V16" s="104"/>
      <c r="W16" s="107">
        <v>9</v>
      </c>
      <c r="X16" s="81"/>
      <c r="Y16" s="94">
        <v>10</v>
      </c>
      <c r="Z16" s="122">
        <v>9</v>
      </c>
      <c r="AA16" s="90">
        <f>AVERAGE(E16:Z16)</f>
        <v>7.7</v>
      </c>
      <c r="AB16" s="8">
        <f t="shared" si="1"/>
        <v>8</v>
      </c>
      <c r="AC16" s="8">
        <v>8</v>
      </c>
      <c r="AD16" s="8">
        <f t="shared" si="3"/>
        <v>8</v>
      </c>
      <c r="AI16" s="149"/>
    </row>
    <row r="17" spans="1:35" ht="13.5" thickBot="1">
      <c r="A17" s="3">
        <f t="shared" si="0"/>
        <v>7.8</v>
      </c>
      <c r="B17" s="56">
        <v>15</v>
      </c>
      <c r="C17" s="188" t="s">
        <v>205</v>
      </c>
      <c r="D17" s="189" t="s">
        <v>89</v>
      </c>
      <c r="E17" s="81"/>
      <c r="F17" s="107">
        <v>8</v>
      </c>
      <c r="G17" s="81"/>
      <c r="H17" s="74"/>
      <c r="I17" s="94">
        <v>8</v>
      </c>
      <c r="J17" s="113" t="s">
        <v>158</v>
      </c>
      <c r="K17" s="94">
        <v>6</v>
      </c>
      <c r="L17" s="83"/>
      <c r="M17" s="103"/>
      <c r="N17" s="107">
        <v>9</v>
      </c>
      <c r="O17" s="81"/>
      <c r="P17" s="94">
        <v>8</v>
      </c>
      <c r="Q17" s="113"/>
      <c r="R17" s="94">
        <v>7</v>
      </c>
      <c r="S17" s="113"/>
      <c r="T17" s="107">
        <v>6</v>
      </c>
      <c r="U17" s="81"/>
      <c r="V17" s="104"/>
      <c r="W17" s="107">
        <v>9</v>
      </c>
      <c r="X17" s="81"/>
      <c r="Y17" s="94">
        <v>8</v>
      </c>
      <c r="Z17" s="122">
        <v>9</v>
      </c>
      <c r="AA17" s="90">
        <f t="shared" si="2"/>
        <v>7.8</v>
      </c>
      <c r="AB17" s="8">
        <f t="shared" si="1"/>
        <v>8</v>
      </c>
      <c r="AC17" s="8">
        <v>9</v>
      </c>
      <c r="AD17" s="8">
        <f t="shared" si="3"/>
        <v>9</v>
      </c>
      <c r="AI17" s="149"/>
    </row>
    <row r="18" spans="2:30" s="5" customFormat="1" ht="13.5" thickBot="1">
      <c r="B18" s="362" t="s">
        <v>0</v>
      </c>
      <c r="C18" s="363"/>
      <c r="D18" s="363"/>
      <c r="E18" s="192"/>
      <c r="F18" s="173">
        <f>AVERAGE(F3:F17)</f>
        <v>8</v>
      </c>
      <c r="G18" s="170"/>
      <c r="H18" s="175"/>
      <c r="I18" s="171">
        <f>AVERAGE(I3:I17)</f>
        <v>6.933333333333334</v>
      </c>
      <c r="J18" s="187"/>
      <c r="K18" s="171">
        <f>AVERAGE(K3:K17)</f>
        <v>7.2</v>
      </c>
      <c r="L18" s="170"/>
      <c r="M18" s="174"/>
      <c r="N18" s="173">
        <f>AVERAGE(N3:N17)</f>
        <v>6.6</v>
      </c>
      <c r="O18" s="170"/>
      <c r="P18" s="171">
        <f>AVERAGE(P3:P17)</f>
        <v>6.466666666666667</v>
      </c>
      <c r="Q18" s="187"/>
      <c r="R18" s="171">
        <f>AVERAGE(R3:R17)</f>
        <v>6.666666666666667</v>
      </c>
      <c r="S18" s="118"/>
      <c r="T18" s="106">
        <f>AVERAGE(T3:T17)</f>
        <v>7.266666666666667</v>
      </c>
      <c r="U18" s="177"/>
      <c r="V18" s="174"/>
      <c r="W18" s="173">
        <f aca="true" t="shared" si="4" ref="W18:AD18">AVERAGE(W3:W17)</f>
        <v>8.4</v>
      </c>
      <c r="X18" s="170"/>
      <c r="Y18" s="171">
        <f t="shared" si="4"/>
        <v>8.4</v>
      </c>
      <c r="Z18" s="215">
        <f t="shared" si="4"/>
        <v>8</v>
      </c>
      <c r="AA18" s="97">
        <f t="shared" si="4"/>
        <v>7.052207792207792</v>
      </c>
      <c r="AB18" s="33">
        <f t="shared" si="4"/>
        <v>7.333333333333333</v>
      </c>
      <c r="AC18" s="33">
        <f t="shared" si="4"/>
        <v>7.066666666666666</v>
      </c>
      <c r="AD18" s="33">
        <f t="shared" si="4"/>
        <v>7.466666666666667</v>
      </c>
    </row>
    <row r="19" spans="2:30" s="5" customFormat="1" ht="13.5" thickBot="1">
      <c r="B19" s="190"/>
      <c r="C19" s="191"/>
      <c r="D19" s="191"/>
      <c r="E19" s="344" t="s">
        <v>80</v>
      </c>
      <c r="F19" s="364"/>
      <c r="G19" s="375" t="s">
        <v>64</v>
      </c>
      <c r="H19" s="346"/>
      <c r="I19" s="335"/>
      <c r="J19" s="373" t="s">
        <v>92</v>
      </c>
      <c r="K19" s="336"/>
      <c r="L19" s="344" t="s">
        <v>93</v>
      </c>
      <c r="M19" s="345"/>
      <c r="N19" s="364"/>
      <c r="O19" s="185"/>
      <c r="P19" s="185" t="s">
        <v>94</v>
      </c>
      <c r="Q19" s="344" t="s">
        <v>95</v>
      </c>
      <c r="R19" s="364"/>
      <c r="S19" s="373" t="s">
        <v>96</v>
      </c>
      <c r="T19" s="374"/>
      <c r="U19" s="373" t="s">
        <v>97</v>
      </c>
      <c r="V19" s="345"/>
      <c r="W19" s="374"/>
      <c r="X19" s="216"/>
      <c r="Y19" s="214" t="s">
        <v>98</v>
      </c>
      <c r="Z19" s="119" t="s">
        <v>99</v>
      </c>
      <c r="AA19" s="91"/>
      <c r="AB19" s="9"/>
      <c r="AC19" s="182"/>
      <c r="AD19" s="182"/>
    </row>
    <row r="20" spans="2:30" ht="12.75">
      <c r="B20" s="370" t="s">
        <v>45</v>
      </c>
      <c r="C20" s="371"/>
      <c r="D20" s="372"/>
      <c r="E20" s="168"/>
      <c r="F20" s="363"/>
      <c r="G20" s="363"/>
      <c r="H20" s="363"/>
      <c r="I20" s="363"/>
      <c r="J20" s="363"/>
      <c r="K20" s="363"/>
      <c r="L20" s="358"/>
      <c r="M20" s="358"/>
      <c r="N20" s="358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58"/>
      <c r="AA20" s="34">
        <f>AB20/B17</f>
        <v>1</v>
      </c>
      <c r="AB20" s="8">
        <f>COUNTIF(AB3:AB17,"&gt;3")</f>
        <v>15</v>
      </c>
      <c r="AC20" s="182"/>
      <c r="AD20" s="182"/>
    </row>
    <row r="21" spans="2:30" ht="12.75">
      <c r="B21" s="347" t="s">
        <v>46</v>
      </c>
      <c r="C21" s="348"/>
      <c r="D21" s="349"/>
      <c r="E21" s="167"/>
      <c r="F21" s="4"/>
      <c r="G21" s="4"/>
      <c r="H21" s="4"/>
      <c r="I21" s="13"/>
      <c r="J21" s="13"/>
      <c r="K21" s="4"/>
      <c r="L21" s="4"/>
      <c r="M21" s="4"/>
      <c r="N21" s="4"/>
      <c r="O21" s="4"/>
      <c r="P21" s="4"/>
      <c r="Q21" s="4"/>
      <c r="R21" s="13"/>
      <c r="S21" s="13"/>
      <c r="T21" s="13"/>
      <c r="U21" s="13"/>
      <c r="V21" s="13"/>
      <c r="W21" s="13"/>
      <c r="X21" s="13"/>
      <c r="Y21" s="13"/>
      <c r="Z21" s="4"/>
      <c r="AA21" s="34">
        <f>AB21/B17</f>
        <v>0.7333333333333333</v>
      </c>
      <c r="AB21" s="8">
        <f>COUNTIF(AB3:AB17,"&gt;6")</f>
        <v>11</v>
      </c>
      <c r="AC21" s="182"/>
      <c r="AD21" s="182"/>
    </row>
    <row r="23" ht="12.75">
      <c r="C23" t="s">
        <v>100</v>
      </c>
    </row>
    <row r="25" spans="33:35" ht="12.75">
      <c r="AG25" s="53"/>
      <c r="AH25" s="53"/>
      <c r="AI25" s="3"/>
    </row>
  </sheetData>
  <sheetProtection/>
  <mergeCells count="12">
    <mergeCell ref="B18:D18"/>
    <mergeCell ref="E19:F19"/>
    <mergeCell ref="B21:D21"/>
    <mergeCell ref="C1:N1"/>
    <mergeCell ref="B20:D20"/>
    <mergeCell ref="L19:N19"/>
    <mergeCell ref="F20:Z20"/>
    <mergeCell ref="S19:T19"/>
    <mergeCell ref="U19:W19"/>
    <mergeCell ref="G19:I19"/>
    <mergeCell ref="Q19:R19"/>
    <mergeCell ref="J19:K19"/>
  </mergeCells>
  <conditionalFormatting sqref="AB3:AD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A3:AA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B1">
      <selection activeCell="C12" sqref="C12"/>
    </sheetView>
  </sheetViews>
  <sheetFormatPr defaultColWidth="9.00390625" defaultRowHeight="12.75"/>
  <cols>
    <col min="1" max="1" width="7.125" style="0" hidden="1" customWidth="1"/>
    <col min="2" max="2" width="3.625" style="0" customWidth="1"/>
    <col min="3" max="3" width="19.375" style="0" customWidth="1"/>
    <col min="4" max="4" width="8.625" style="0" customWidth="1"/>
    <col min="5" max="5" width="4.875" style="0" customWidth="1"/>
    <col min="6" max="7" width="5.25390625" style="0" customWidth="1"/>
    <col min="8" max="9" width="5.375" style="0" customWidth="1"/>
    <col min="10" max="13" width="5.75390625" style="0" customWidth="1"/>
    <col min="14" max="14" width="9.125" style="3" customWidth="1"/>
    <col min="15" max="15" width="9.125" style="10" customWidth="1"/>
  </cols>
  <sheetData>
    <row r="1" spans="3:23" ht="13.5" thickBot="1">
      <c r="C1" s="367" t="s">
        <v>227</v>
      </c>
      <c r="D1" s="368"/>
      <c r="E1" s="368"/>
      <c r="F1" s="368"/>
      <c r="G1" s="367"/>
      <c r="H1" s="368"/>
      <c r="I1" s="368"/>
      <c r="J1" s="368"/>
      <c r="K1" s="368"/>
      <c r="L1" s="368"/>
      <c r="M1" s="368"/>
      <c r="N1" s="31"/>
      <c r="O1" s="31"/>
      <c r="P1" s="31"/>
      <c r="Q1" s="31"/>
      <c r="R1" s="31"/>
      <c r="S1" s="59"/>
      <c r="V1" s="14"/>
      <c r="W1" s="15"/>
    </row>
    <row r="2" spans="2:19" ht="16.5" customHeight="1" thickBot="1">
      <c r="B2" s="61" t="s">
        <v>75</v>
      </c>
      <c r="C2" s="62" t="s">
        <v>26</v>
      </c>
      <c r="D2" s="207" t="s">
        <v>76</v>
      </c>
      <c r="E2" s="208">
        <v>42992</v>
      </c>
      <c r="F2" s="208">
        <v>43020</v>
      </c>
      <c r="G2" s="148">
        <v>43041</v>
      </c>
      <c r="H2" s="77">
        <v>43055</v>
      </c>
      <c r="I2" s="137">
        <v>43062</v>
      </c>
      <c r="J2" s="78">
        <v>43068</v>
      </c>
      <c r="K2" s="179">
        <v>43069</v>
      </c>
      <c r="L2" s="144">
        <v>43083</v>
      </c>
      <c r="M2" s="145">
        <v>43090</v>
      </c>
      <c r="N2" s="64" t="s">
        <v>24</v>
      </c>
      <c r="O2" s="65" t="s">
        <v>21</v>
      </c>
      <c r="P2" s="31"/>
      <c r="Q2" s="31"/>
      <c r="R2" s="31"/>
      <c r="S2" s="31"/>
    </row>
    <row r="3" spans="1:18" ht="12.75">
      <c r="A3" s="3">
        <f aca="true" t="shared" si="0" ref="A3:A17">N3</f>
        <v>5.666666666666667</v>
      </c>
      <c r="B3" s="56">
        <v>1</v>
      </c>
      <c r="C3" s="36" t="s">
        <v>402</v>
      </c>
      <c r="D3" s="183" t="s">
        <v>147</v>
      </c>
      <c r="E3" s="79"/>
      <c r="F3" s="73"/>
      <c r="G3" s="180">
        <v>7</v>
      </c>
      <c r="H3" s="79"/>
      <c r="I3" s="73"/>
      <c r="J3" s="261">
        <v>6</v>
      </c>
      <c r="K3" s="128"/>
      <c r="L3" s="276"/>
      <c r="M3" s="127">
        <v>4</v>
      </c>
      <c r="N3" s="90">
        <f aca="true" t="shared" si="1" ref="N3:N17">AVERAGE(E3:M3)</f>
        <v>5.666666666666667</v>
      </c>
      <c r="O3" s="8">
        <f aca="true" t="shared" si="2" ref="O3:O17">ROUND(N3,0)</f>
        <v>6</v>
      </c>
      <c r="P3" s="1" t="s">
        <v>30</v>
      </c>
      <c r="Q3" s="1">
        <f>COUNTIF(O3:O17,"&gt;8")</f>
        <v>2</v>
      </c>
      <c r="R3" s="46">
        <f>Q3/$B$17</f>
        <v>0.13333333333333333</v>
      </c>
    </row>
    <row r="4" spans="1:18" ht="12.75">
      <c r="A4" s="3">
        <f t="shared" si="0"/>
        <v>8.333333333333334</v>
      </c>
      <c r="B4" s="56">
        <v>2</v>
      </c>
      <c r="C4" s="36" t="s">
        <v>403</v>
      </c>
      <c r="D4" s="183" t="s">
        <v>150</v>
      </c>
      <c r="E4" s="81"/>
      <c r="F4" s="74" t="s">
        <v>158</v>
      </c>
      <c r="G4" s="107">
        <v>7</v>
      </c>
      <c r="H4" s="81"/>
      <c r="I4" s="74"/>
      <c r="J4" s="139">
        <v>9</v>
      </c>
      <c r="K4" s="83"/>
      <c r="L4" s="12" t="s">
        <v>158</v>
      </c>
      <c r="M4" s="94">
        <v>9</v>
      </c>
      <c r="N4" s="90">
        <f t="shared" si="1"/>
        <v>8.333333333333334</v>
      </c>
      <c r="O4" s="8">
        <v>9</v>
      </c>
      <c r="P4" s="1" t="s">
        <v>31</v>
      </c>
      <c r="Q4" s="47">
        <f>COUNTIF(O3:O17,7)+COUNTIF(O3:O17,8)</f>
        <v>5</v>
      </c>
      <c r="R4" s="46">
        <f>Q4/$B$17</f>
        <v>0.3333333333333333</v>
      </c>
    </row>
    <row r="5" spans="1:18" ht="12.75">
      <c r="A5" s="3">
        <f t="shared" si="0"/>
        <v>6.666666666666667</v>
      </c>
      <c r="B5" s="56">
        <v>3</v>
      </c>
      <c r="C5" s="36" t="s">
        <v>404</v>
      </c>
      <c r="D5" s="183" t="s">
        <v>89</v>
      </c>
      <c r="E5" s="81"/>
      <c r="F5" s="74"/>
      <c r="G5" s="107">
        <v>7</v>
      </c>
      <c r="H5" s="81"/>
      <c r="I5" s="74"/>
      <c r="J5" s="139">
        <v>7</v>
      </c>
      <c r="K5" s="81"/>
      <c r="L5" s="74"/>
      <c r="M5" s="94">
        <v>6</v>
      </c>
      <c r="N5" s="99">
        <f t="shared" si="1"/>
        <v>6.666666666666667</v>
      </c>
      <c r="O5" s="8">
        <f t="shared" si="2"/>
        <v>7</v>
      </c>
      <c r="P5" s="1" t="s">
        <v>32</v>
      </c>
      <c r="Q5" s="47">
        <f>COUNTIF(O3:O17,4)+COUNTIF(O3:O17,5)+COUNTIF(O3:O17,6)</f>
        <v>8</v>
      </c>
      <c r="R5" s="46">
        <f>Q5/$B$17</f>
        <v>0.5333333333333333</v>
      </c>
    </row>
    <row r="6" spans="1:18" ht="12.75">
      <c r="A6" s="3">
        <f t="shared" si="0"/>
        <v>6.666666666666667</v>
      </c>
      <c r="B6" s="56">
        <v>4</v>
      </c>
      <c r="C6" s="2" t="s">
        <v>405</v>
      </c>
      <c r="D6" s="130" t="s">
        <v>148</v>
      </c>
      <c r="E6" s="81"/>
      <c r="F6" s="74"/>
      <c r="G6" s="107">
        <v>5</v>
      </c>
      <c r="H6" s="81"/>
      <c r="I6" s="74" t="s">
        <v>158</v>
      </c>
      <c r="J6" s="107">
        <v>9</v>
      </c>
      <c r="K6" s="83"/>
      <c r="L6" s="12"/>
      <c r="M6" s="94">
        <v>6</v>
      </c>
      <c r="N6" s="99">
        <f t="shared" si="1"/>
        <v>6.666666666666667</v>
      </c>
      <c r="O6" s="8">
        <f t="shared" si="2"/>
        <v>7</v>
      </c>
      <c r="P6" s="1" t="s">
        <v>33</v>
      </c>
      <c r="Q6" s="1">
        <f>COUNTIF(O3:O17,"&lt;4")</f>
        <v>0</v>
      </c>
      <c r="R6" s="46">
        <f>Q6/$B$17</f>
        <v>0</v>
      </c>
    </row>
    <row r="7" spans="1:18" ht="12.75">
      <c r="A7" s="3">
        <f t="shared" si="0"/>
        <v>6</v>
      </c>
      <c r="B7" s="56">
        <v>5</v>
      </c>
      <c r="C7" s="36" t="s">
        <v>406</v>
      </c>
      <c r="D7" s="183" t="s">
        <v>149</v>
      </c>
      <c r="E7" s="81"/>
      <c r="F7" s="74"/>
      <c r="G7" s="107">
        <v>5</v>
      </c>
      <c r="H7" s="81"/>
      <c r="I7" s="74"/>
      <c r="J7" s="107">
        <v>7</v>
      </c>
      <c r="K7" s="83"/>
      <c r="L7" s="12"/>
      <c r="M7" s="94">
        <v>6</v>
      </c>
      <c r="N7" s="99">
        <f t="shared" si="1"/>
        <v>6</v>
      </c>
      <c r="O7" s="8">
        <f t="shared" si="2"/>
        <v>6</v>
      </c>
      <c r="P7" s="48" t="s">
        <v>34</v>
      </c>
      <c r="Q7" s="1">
        <f>B17-SUM(Q3:Q6)</f>
        <v>0</v>
      </c>
      <c r="R7" s="46">
        <f>Q7/$B$17</f>
        <v>0</v>
      </c>
    </row>
    <row r="8" spans="1:15" ht="12.75">
      <c r="A8" s="3">
        <f t="shared" si="0"/>
        <v>8</v>
      </c>
      <c r="B8" s="56">
        <v>6</v>
      </c>
      <c r="C8" s="36" t="s">
        <v>407</v>
      </c>
      <c r="D8" s="183" t="s">
        <v>146</v>
      </c>
      <c r="E8" s="81"/>
      <c r="F8" s="74"/>
      <c r="G8" s="107">
        <v>9</v>
      </c>
      <c r="H8" s="81"/>
      <c r="I8" s="74"/>
      <c r="J8" s="107">
        <v>8</v>
      </c>
      <c r="K8" s="83"/>
      <c r="L8" s="12"/>
      <c r="M8" s="94">
        <v>7</v>
      </c>
      <c r="N8" s="99">
        <f t="shared" si="1"/>
        <v>8</v>
      </c>
      <c r="O8" s="8">
        <f t="shared" si="2"/>
        <v>8</v>
      </c>
    </row>
    <row r="9" spans="1:15" ht="12.75">
      <c r="A9" s="3">
        <f t="shared" si="0"/>
        <v>5.5</v>
      </c>
      <c r="B9" s="56">
        <v>7</v>
      </c>
      <c r="C9" s="36" t="s">
        <v>408</v>
      </c>
      <c r="D9" s="183" t="s">
        <v>90</v>
      </c>
      <c r="E9" s="81"/>
      <c r="F9" s="74"/>
      <c r="G9" s="107">
        <v>6</v>
      </c>
      <c r="H9" s="81"/>
      <c r="I9" s="74">
        <v>7</v>
      </c>
      <c r="J9" s="107">
        <v>4</v>
      </c>
      <c r="K9" s="83"/>
      <c r="L9" s="12"/>
      <c r="M9" s="94">
        <v>5</v>
      </c>
      <c r="N9" s="99">
        <f t="shared" si="1"/>
        <v>5.5</v>
      </c>
      <c r="O9" s="8">
        <f t="shared" si="2"/>
        <v>6</v>
      </c>
    </row>
    <row r="10" spans="1:15" ht="12.75">
      <c r="A10" s="3">
        <f t="shared" si="0"/>
        <v>6</v>
      </c>
      <c r="B10" s="56">
        <v>8</v>
      </c>
      <c r="C10" s="36" t="s">
        <v>409</v>
      </c>
      <c r="D10" s="183" t="s">
        <v>186</v>
      </c>
      <c r="E10" s="81"/>
      <c r="F10" s="74"/>
      <c r="G10" s="107">
        <v>4</v>
      </c>
      <c r="H10" s="81"/>
      <c r="I10" s="74"/>
      <c r="J10" s="107">
        <v>8</v>
      </c>
      <c r="K10" s="83"/>
      <c r="L10" s="12"/>
      <c r="M10" s="94">
        <v>6</v>
      </c>
      <c r="N10" s="99">
        <f t="shared" si="1"/>
        <v>6</v>
      </c>
      <c r="O10" s="8">
        <f t="shared" si="2"/>
        <v>6</v>
      </c>
    </row>
    <row r="11" spans="1:15" ht="12.75">
      <c r="A11" s="3">
        <f t="shared" si="0"/>
        <v>5.666666666666667</v>
      </c>
      <c r="B11" s="56">
        <v>9</v>
      </c>
      <c r="C11" s="36" t="s">
        <v>410</v>
      </c>
      <c r="D11" s="183" t="s">
        <v>88</v>
      </c>
      <c r="E11" s="81"/>
      <c r="F11" s="74"/>
      <c r="G11" s="107">
        <v>6</v>
      </c>
      <c r="H11" s="81"/>
      <c r="I11" s="74"/>
      <c r="J11" s="107">
        <v>6</v>
      </c>
      <c r="K11" s="83"/>
      <c r="L11" s="12"/>
      <c r="M11" s="94">
        <v>5</v>
      </c>
      <c r="N11" s="99">
        <f t="shared" si="1"/>
        <v>5.666666666666667</v>
      </c>
      <c r="O11" s="8">
        <f t="shared" si="2"/>
        <v>6</v>
      </c>
    </row>
    <row r="12" spans="1:15" ht="12.75">
      <c r="A12" s="3">
        <f t="shared" si="0"/>
        <v>6.666666666666667</v>
      </c>
      <c r="B12" s="56">
        <v>10</v>
      </c>
      <c r="C12" s="36" t="s">
        <v>411</v>
      </c>
      <c r="D12" s="183" t="s">
        <v>115</v>
      </c>
      <c r="E12" s="81"/>
      <c r="F12" s="74"/>
      <c r="G12" s="107">
        <v>7</v>
      </c>
      <c r="H12" s="81"/>
      <c r="I12" s="74"/>
      <c r="J12" s="107">
        <v>7</v>
      </c>
      <c r="K12" s="81"/>
      <c r="L12" s="74"/>
      <c r="M12" s="94">
        <v>6</v>
      </c>
      <c r="N12" s="99">
        <f t="shared" si="1"/>
        <v>6.666666666666667</v>
      </c>
      <c r="O12" s="8">
        <f t="shared" si="2"/>
        <v>7</v>
      </c>
    </row>
    <row r="13" spans="1:15" ht="12.75">
      <c r="A13" s="3">
        <f t="shared" si="0"/>
        <v>8.333333333333334</v>
      </c>
      <c r="B13" s="56">
        <v>11</v>
      </c>
      <c r="C13" s="2" t="s">
        <v>412</v>
      </c>
      <c r="D13" s="130" t="s">
        <v>150</v>
      </c>
      <c r="E13" s="81"/>
      <c r="F13" s="74"/>
      <c r="G13" s="107">
        <v>7</v>
      </c>
      <c r="H13" s="81"/>
      <c r="I13" s="74"/>
      <c r="J13" s="107">
        <v>9</v>
      </c>
      <c r="K13" s="83"/>
      <c r="L13" s="12"/>
      <c r="M13" s="94">
        <v>9</v>
      </c>
      <c r="N13" s="99">
        <f t="shared" si="1"/>
        <v>8.333333333333334</v>
      </c>
      <c r="O13" s="8">
        <v>9</v>
      </c>
    </row>
    <row r="14" spans="1:15" ht="12.75">
      <c r="A14" s="3">
        <f t="shared" si="0"/>
        <v>8</v>
      </c>
      <c r="B14" s="56">
        <v>12</v>
      </c>
      <c r="C14" s="2" t="s">
        <v>413</v>
      </c>
      <c r="D14" s="130" t="s">
        <v>146</v>
      </c>
      <c r="E14" s="81"/>
      <c r="F14" s="74"/>
      <c r="G14" s="107">
        <v>9</v>
      </c>
      <c r="H14" s="81"/>
      <c r="I14" s="74"/>
      <c r="J14" s="107">
        <v>8</v>
      </c>
      <c r="K14" s="81"/>
      <c r="L14" s="74"/>
      <c r="M14" s="94">
        <v>7</v>
      </c>
      <c r="N14" s="99">
        <f t="shared" si="1"/>
        <v>8</v>
      </c>
      <c r="O14" s="8">
        <f t="shared" si="2"/>
        <v>8</v>
      </c>
    </row>
    <row r="15" spans="1:15" ht="12.75">
      <c r="A15" s="3">
        <f t="shared" si="0"/>
        <v>5</v>
      </c>
      <c r="B15" s="56">
        <v>13</v>
      </c>
      <c r="C15" s="2" t="s">
        <v>414</v>
      </c>
      <c r="D15" s="130" t="s">
        <v>203</v>
      </c>
      <c r="E15" s="81"/>
      <c r="F15" s="74"/>
      <c r="G15" s="107">
        <v>5</v>
      </c>
      <c r="H15" s="83"/>
      <c r="I15" s="12"/>
      <c r="J15" s="107">
        <v>6</v>
      </c>
      <c r="K15" s="81"/>
      <c r="L15" s="74"/>
      <c r="M15" s="94">
        <v>4</v>
      </c>
      <c r="N15" s="99">
        <f t="shared" si="1"/>
        <v>5</v>
      </c>
      <c r="O15" s="8">
        <f t="shared" si="2"/>
        <v>5</v>
      </c>
    </row>
    <row r="16" spans="1:15" ht="12.75">
      <c r="A16" s="3">
        <f t="shared" si="0"/>
        <v>5.666666666666667</v>
      </c>
      <c r="B16" s="56">
        <v>14</v>
      </c>
      <c r="C16" s="2" t="s">
        <v>415</v>
      </c>
      <c r="D16" s="130" t="s">
        <v>185</v>
      </c>
      <c r="E16" s="81"/>
      <c r="F16" s="74"/>
      <c r="G16" s="107">
        <v>6</v>
      </c>
      <c r="H16" s="81"/>
      <c r="I16" s="74"/>
      <c r="J16" s="107">
        <v>6</v>
      </c>
      <c r="K16" s="81"/>
      <c r="L16" s="74"/>
      <c r="M16" s="94">
        <v>5</v>
      </c>
      <c r="N16" s="99">
        <f t="shared" si="1"/>
        <v>5.666666666666667</v>
      </c>
      <c r="O16" s="8">
        <f t="shared" si="2"/>
        <v>6</v>
      </c>
    </row>
    <row r="17" spans="1:15" ht="12.75">
      <c r="A17" s="3">
        <f t="shared" si="0"/>
        <v>5.5</v>
      </c>
      <c r="B17" s="56">
        <v>15</v>
      </c>
      <c r="C17" s="2" t="s">
        <v>416</v>
      </c>
      <c r="D17" s="130" t="s">
        <v>90</v>
      </c>
      <c r="E17" s="81"/>
      <c r="F17" s="74"/>
      <c r="G17" s="107">
        <v>6</v>
      </c>
      <c r="H17" s="81" t="s">
        <v>158</v>
      </c>
      <c r="I17" s="74">
        <v>7</v>
      </c>
      <c r="J17" s="107">
        <v>4</v>
      </c>
      <c r="K17" s="81"/>
      <c r="L17" s="74"/>
      <c r="M17" s="94">
        <v>5</v>
      </c>
      <c r="N17" s="99">
        <f t="shared" si="1"/>
        <v>5.5</v>
      </c>
      <c r="O17" s="8">
        <f t="shared" si="2"/>
        <v>6</v>
      </c>
    </row>
    <row r="18" spans="2:15" s="5" customFormat="1" ht="13.5" thickBot="1">
      <c r="B18" s="353" t="s">
        <v>0</v>
      </c>
      <c r="C18" s="354"/>
      <c r="D18" s="354"/>
      <c r="E18" s="170"/>
      <c r="F18" s="175"/>
      <c r="G18" s="173">
        <f>AVERAGE(G3:G17)</f>
        <v>6.4</v>
      </c>
      <c r="H18" s="170"/>
      <c r="I18" s="175"/>
      <c r="J18" s="173">
        <f>AVERAGE(J3:J17)</f>
        <v>6.933333333333334</v>
      </c>
      <c r="K18" s="170"/>
      <c r="L18" s="175"/>
      <c r="M18" s="171">
        <f>AVERAGE(M3:M17)</f>
        <v>6</v>
      </c>
      <c r="N18" s="97">
        <f>AVERAGE(N3:N17)</f>
        <v>6.511111111111111</v>
      </c>
      <c r="O18" s="33">
        <f>AVERAGE(O3:O17)</f>
        <v>6.8</v>
      </c>
    </row>
    <row r="19" spans="2:15" s="5" customFormat="1" ht="13.5" thickBot="1">
      <c r="B19" s="353"/>
      <c r="C19" s="354"/>
      <c r="D19" s="354"/>
      <c r="E19" s="359" t="s">
        <v>57</v>
      </c>
      <c r="F19" s="346"/>
      <c r="G19" s="360"/>
      <c r="H19" s="359" t="s">
        <v>58</v>
      </c>
      <c r="I19" s="346"/>
      <c r="J19" s="360"/>
      <c r="K19" s="359" t="s">
        <v>59</v>
      </c>
      <c r="L19" s="346"/>
      <c r="M19" s="360"/>
      <c r="N19" s="91"/>
      <c r="O19" s="9"/>
    </row>
    <row r="20" spans="2:15" ht="12.75">
      <c r="B20" s="347" t="s">
        <v>45</v>
      </c>
      <c r="C20" s="348"/>
      <c r="D20" s="349"/>
      <c r="E20" s="358" t="s">
        <v>120</v>
      </c>
      <c r="F20" s="358"/>
      <c r="G20" s="358"/>
      <c r="H20" s="358"/>
      <c r="I20" s="358"/>
      <c r="J20" s="358"/>
      <c r="K20" s="358"/>
      <c r="L20" s="358"/>
      <c r="M20" s="358"/>
      <c r="N20" s="34">
        <f>O20/B17</f>
        <v>1</v>
      </c>
      <c r="O20" s="8">
        <f>COUNTIF(O3:O17,"&gt;3")</f>
        <v>15</v>
      </c>
    </row>
    <row r="21" spans="2:15" ht="12.75">
      <c r="B21" s="347" t="s">
        <v>46</v>
      </c>
      <c r="C21" s="348"/>
      <c r="D21" s="349"/>
      <c r="E21" s="13"/>
      <c r="F21" s="13"/>
      <c r="G21" s="4"/>
      <c r="H21" s="13"/>
      <c r="I21" s="13"/>
      <c r="J21" s="4"/>
      <c r="K21" s="4"/>
      <c r="L21" s="4"/>
      <c r="M21" s="4"/>
      <c r="N21" s="34">
        <f>O21/B17</f>
        <v>0.4666666666666667</v>
      </c>
      <c r="O21" s="8">
        <f>COUNTIF(O3:O17,"&gt;6")</f>
        <v>7</v>
      </c>
    </row>
    <row r="23" ht="12.75">
      <c r="C23" t="s">
        <v>84</v>
      </c>
    </row>
    <row r="25" spans="18:19" ht="12.75">
      <c r="R25" s="53"/>
      <c r="S25" s="53"/>
    </row>
  </sheetData>
  <sheetProtection/>
  <mergeCells count="9">
    <mergeCell ref="B21:D21"/>
    <mergeCell ref="C1:M1"/>
    <mergeCell ref="B18:D18"/>
    <mergeCell ref="B19:D19"/>
    <mergeCell ref="B20:D20"/>
    <mergeCell ref="E19:G19"/>
    <mergeCell ref="H19:J19"/>
    <mergeCell ref="K19:M19"/>
    <mergeCell ref="E20:M20"/>
  </mergeCells>
  <conditionalFormatting sqref="O3:O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N3:N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B1">
      <selection activeCell="Q18" sqref="Q18"/>
    </sheetView>
  </sheetViews>
  <sheetFormatPr defaultColWidth="9.00390625" defaultRowHeight="12.75"/>
  <cols>
    <col min="1" max="1" width="7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7" width="5.25390625" style="0" customWidth="1"/>
    <col min="8" max="9" width="5.625" style="0" customWidth="1"/>
    <col min="10" max="10" width="5.375" style="0" customWidth="1"/>
    <col min="11" max="11" width="5.25390625" style="0" customWidth="1"/>
    <col min="12" max="14" width="5.875" style="0" customWidth="1"/>
    <col min="15" max="15" width="6.75390625" style="0" customWidth="1"/>
    <col min="16" max="16" width="9.875" style="3" customWidth="1"/>
    <col min="17" max="17" width="12.125" style="10" bestFit="1" customWidth="1"/>
  </cols>
  <sheetData>
    <row r="1" spans="4:38" ht="13.5" thickBot="1">
      <c r="D1" s="70" t="s">
        <v>228</v>
      </c>
      <c r="E1" s="70"/>
      <c r="F1" s="70"/>
      <c r="G1" s="70"/>
      <c r="H1" s="70"/>
      <c r="I1" s="70"/>
      <c r="J1" s="70"/>
      <c r="K1" s="70"/>
      <c r="L1" s="70"/>
      <c r="M1" s="147"/>
      <c r="N1" s="147"/>
      <c r="O1" s="147"/>
      <c r="P1" s="5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59"/>
      <c r="AH1" s="60"/>
      <c r="AK1" s="14"/>
      <c r="AL1" s="15"/>
    </row>
    <row r="2" spans="2:34" ht="16.5" customHeight="1" thickBot="1">
      <c r="B2" s="61" t="s">
        <v>75</v>
      </c>
      <c r="C2" s="63" t="s">
        <v>26</v>
      </c>
      <c r="D2" s="100" t="s">
        <v>76</v>
      </c>
      <c r="E2" s="77">
        <v>42996</v>
      </c>
      <c r="F2" s="78">
        <v>43031</v>
      </c>
      <c r="G2" s="77">
        <v>43038</v>
      </c>
      <c r="H2" s="78">
        <v>43043</v>
      </c>
      <c r="I2" s="77">
        <v>43059</v>
      </c>
      <c r="J2" s="78">
        <v>43066</v>
      </c>
      <c r="K2" s="77">
        <v>43108</v>
      </c>
      <c r="L2" s="116">
        <v>43115</v>
      </c>
      <c r="M2" s="77">
        <v>43122</v>
      </c>
      <c r="N2" s="120">
        <v>43123</v>
      </c>
      <c r="O2" s="120">
        <v>43124</v>
      </c>
      <c r="P2" s="64" t="s">
        <v>24</v>
      </c>
      <c r="Q2" s="65" t="s">
        <v>77</v>
      </c>
      <c r="AA2" s="31"/>
      <c r="AB2" s="31"/>
      <c r="AC2" s="31"/>
      <c r="AD2" s="31"/>
      <c r="AE2" s="31"/>
      <c r="AF2" s="31"/>
      <c r="AG2" s="31"/>
      <c r="AH2" s="31"/>
    </row>
    <row r="3" spans="1:20" ht="12.75">
      <c r="A3" s="3">
        <f aca="true" t="shared" si="0" ref="A3:A17">P3</f>
        <v>6.833333333333333</v>
      </c>
      <c r="B3" s="2">
        <v>1</v>
      </c>
      <c r="C3" s="2" t="s">
        <v>327</v>
      </c>
      <c r="D3" s="183" t="s">
        <v>185</v>
      </c>
      <c r="E3" s="83"/>
      <c r="F3" s="94">
        <v>9</v>
      </c>
      <c r="G3" s="83"/>
      <c r="H3" s="82">
        <v>8</v>
      </c>
      <c r="I3" s="83"/>
      <c r="J3" s="94">
        <v>6</v>
      </c>
      <c r="K3" s="81"/>
      <c r="L3" s="107">
        <v>4</v>
      </c>
      <c r="M3" s="126"/>
      <c r="N3" s="178">
        <v>6</v>
      </c>
      <c r="O3" s="166">
        <v>8</v>
      </c>
      <c r="P3" s="99">
        <f aca="true" t="shared" si="1" ref="P3:P17">AVERAGE(E3:O3)</f>
        <v>6.833333333333333</v>
      </c>
      <c r="Q3" s="8">
        <f aca="true" t="shared" si="2" ref="Q3:Q16">ROUND(P3,0)</f>
        <v>7</v>
      </c>
      <c r="R3" s="1" t="s">
        <v>30</v>
      </c>
      <c r="S3" s="1">
        <f>COUNTIF(Q3:Q17,"&gt;8")</f>
        <v>0</v>
      </c>
      <c r="T3" s="46">
        <f>S3/$B$17</f>
        <v>0</v>
      </c>
    </row>
    <row r="4" spans="1:20" ht="12.75">
      <c r="A4" s="3">
        <f t="shared" si="0"/>
        <v>6.142857142857143</v>
      </c>
      <c r="B4" s="2">
        <v>2</v>
      </c>
      <c r="C4" s="2" t="s">
        <v>328</v>
      </c>
      <c r="D4" s="130" t="s">
        <v>150</v>
      </c>
      <c r="E4" s="83">
        <v>1</v>
      </c>
      <c r="F4" s="94">
        <v>6</v>
      </c>
      <c r="G4" s="83"/>
      <c r="H4" s="82">
        <v>9</v>
      </c>
      <c r="I4" s="83"/>
      <c r="J4" s="94">
        <v>4</v>
      </c>
      <c r="K4" s="81"/>
      <c r="L4" s="107">
        <v>8</v>
      </c>
      <c r="M4" s="81"/>
      <c r="N4" s="122">
        <v>9</v>
      </c>
      <c r="O4" s="96">
        <v>6</v>
      </c>
      <c r="P4" s="99">
        <f t="shared" si="1"/>
        <v>6.142857142857143</v>
      </c>
      <c r="Q4" s="8">
        <f t="shared" si="2"/>
        <v>6</v>
      </c>
      <c r="R4" s="1" t="s">
        <v>31</v>
      </c>
      <c r="S4" s="47">
        <f>COUNTIF(Q3:Q17,7)+COUNTIF(Q3:Q17,8)</f>
        <v>6</v>
      </c>
      <c r="T4" s="46">
        <f>S4/$B$17</f>
        <v>0.4</v>
      </c>
    </row>
    <row r="5" spans="1:20" ht="12.75">
      <c r="A5" s="3">
        <f t="shared" si="0"/>
        <v>5.833333333333333</v>
      </c>
      <c r="B5" s="2">
        <v>3</v>
      </c>
      <c r="C5" s="2" t="s">
        <v>329</v>
      </c>
      <c r="D5" s="130" t="s">
        <v>115</v>
      </c>
      <c r="E5" s="83"/>
      <c r="F5" s="94">
        <v>8</v>
      </c>
      <c r="G5" s="83"/>
      <c r="H5" s="82">
        <v>6</v>
      </c>
      <c r="I5" s="83"/>
      <c r="J5" s="94">
        <v>4</v>
      </c>
      <c r="K5" s="81"/>
      <c r="L5" s="107">
        <v>6</v>
      </c>
      <c r="M5" s="81"/>
      <c r="N5" s="122">
        <v>6</v>
      </c>
      <c r="O5" s="96">
        <v>5</v>
      </c>
      <c r="P5" s="99">
        <f t="shared" si="1"/>
        <v>5.833333333333333</v>
      </c>
      <c r="Q5" s="8">
        <f t="shared" si="2"/>
        <v>6</v>
      </c>
      <c r="R5" s="1" t="s">
        <v>32</v>
      </c>
      <c r="S5" s="47">
        <f>COUNTIF(Q3:Q17,4)+COUNTIF(Q3:Q17,5)+COUNTIF(Q3:Q17,6)</f>
        <v>9</v>
      </c>
      <c r="T5" s="46">
        <f>S5/$B$17</f>
        <v>0.6</v>
      </c>
    </row>
    <row r="6" spans="1:20" ht="12.75">
      <c r="A6" s="3">
        <f t="shared" si="0"/>
        <v>6.333333333333333</v>
      </c>
      <c r="B6" s="2">
        <v>4</v>
      </c>
      <c r="C6" s="2" t="s">
        <v>330</v>
      </c>
      <c r="D6" s="130" t="s">
        <v>146</v>
      </c>
      <c r="E6" s="83"/>
      <c r="F6" s="94">
        <v>5</v>
      </c>
      <c r="G6" s="83"/>
      <c r="H6" s="82">
        <v>9</v>
      </c>
      <c r="I6" s="83"/>
      <c r="J6" s="94">
        <v>5</v>
      </c>
      <c r="K6" s="81"/>
      <c r="L6" s="107">
        <v>4</v>
      </c>
      <c r="M6" s="81"/>
      <c r="N6" s="122">
        <v>6</v>
      </c>
      <c r="O6" s="96">
        <v>9</v>
      </c>
      <c r="P6" s="99">
        <f t="shared" si="1"/>
        <v>6.333333333333333</v>
      </c>
      <c r="Q6" s="8">
        <v>7</v>
      </c>
      <c r="R6" s="1" t="s">
        <v>33</v>
      </c>
      <c r="S6" s="1">
        <f>COUNTIF(Q3:Q17,"&lt;4")</f>
        <v>0</v>
      </c>
      <c r="T6" s="46">
        <f>S6/$B$17</f>
        <v>0</v>
      </c>
    </row>
    <row r="7" spans="1:20" ht="12.75">
      <c r="A7" s="3">
        <f t="shared" si="0"/>
        <v>7.333333333333333</v>
      </c>
      <c r="B7" s="2">
        <v>5</v>
      </c>
      <c r="C7" s="2" t="s">
        <v>331</v>
      </c>
      <c r="D7" s="130" t="s">
        <v>147</v>
      </c>
      <c r="E7" s="83"/>
      <c r="F7" s="82">
        <v>8</v>
      </c>
      <c r="G7" s="83"/>
      <c r="H7" s="82">
        <v>5</v>
      </c>
      <c r="I7" s="83"/>
      <c r="J7" s="94">
        <v>7</v>
      </c>
      <c r="K7" s="81"/>
      <c r="L7" s="107">
        <v>7</v>
      </c>
      <c r="M7" s="81"/>
      <c r="N7" s="122">
        <v>8</v>
      </c>
      <c r="O7" s="96">
        <v>9</v>
      </c>
      <c r="P7" s="99">
        <f t="shared" si="1"/>
        <v>7.333333333333333</v>
      </c>
      <c r="Q7" s="8">
        <v>8</v>
      </c>
      <c r="R7" s="48" t="s">
        <v>34</v>
      </c>
      <c r="S7" s="1">
        <f>B17-SUM(S3:S6)</f>
        <v>0</v>
      </c>
      <c r="T7" s="46">
        <f>S7/$B$17</f>
        <v>0</v>
      </c>
    </row>
    <row r="8" spans="1:17" ht="12.75">
      <c r="A8" s="3">
        <f t="shared" si="0"/>
        <v>5.625</v>
      </c>
      <c r="B8" s="2">
        <v>6</v>
      </c>
      <c r="C8" s="2" t="s">
        <v>332</v>
      </c>
      <c r="D8" s="130" t="s">
        <v>88</v>
      </c>
      <c r="E8" s="83">
        <v>7</v>
      </c>
      <c r="F8" s="82">
        <v>4</v>
      </c>
      <c r="G8" s="83">
        <v>8</v>
      </c>
      <c r="H8" s="94">
        <v>5</v>
      </c>
      <c r="I8" s="83"/>
      <c r="J8" s="94">
        <v>4</v>
      </c>
      <c r="K8" s="81"/>
      <c r="L8" s="107">
        <v>7</v>
      </c>
      <c r="M8" s="81"/>
      <c r="N8" s="122">
        <v>6</v>
      </c>
      <c r="O8" s="96">
        <v>4</v>
      </c>
      <c r="P8" s="99">
        <f t="shared" si="1"/>
        <v>5.625</v>
      </c>
      <c r="Q8" s="8">
        <f t="shared" si="2"/>
        <v>6</v>
      </c>
    </row>
    <row r="9" spans="1:17" ht="12.75">
      <c r="A9" s="3">
        <f t="shared" si="0"/>
        <v>6.428571428571429</v>
      </c>
      <c r="B9" s="2">
        <v>7</v>
      </c>
      <c r="C9" s="2" t="s">
        <v>333</v>
      </c>
      <c r="D9" s="130" t="s">
        <v>203</v>
      </c>
      <c r="E9" s="83"/>
      <c r="F9" s="82">
        <v>6</v>
      </c>
      <c r="G9" s="83"/>
      <c r="H9" s="94">
        <v>5</v>
      </c>
      <c r="I9" s="83">
        <v>7</v>
      </c>
      <c r="J9" s="94">
        <v>4</v>
      </c>
      <c r="K9" s="81"/>
      <c r="L9" s="107">
        <v>7</v>
      </c>
      <c r="M9" s="81"/>
      <c r="N9" s="122">
        <v>7</v>
      </c>
      <c r="O9" s="313">
        <v>9</v>
      </c>
      <c r="P9" s="99">
        <f t="shared" si="1"/>
        <v>6.428571428571429</v>
      </c>
      <c r="Q9" s="8">
        <v>7</v>
      </c>
    </row>
    <row r="10" spans="1:17" ht="12.75">
      <c r="A10" s="3">
        <f t="shared" si="0"/>
        <v>5.5</v>
      </c>
      <c r="B10" s="2">
        <v>8</v>
      </c>
      <c r="C10" s="2" t="s">
        <v>334</v>
      </c>
      <c r="D10" s="130" t="s">
        <v>186</v>
      </c>
      <c r="E10" s="83"/>
      <c r="F10" s="82">
        <v>6</v>
      </c>
      <c r="G10" s="83"/>
      <c r="H10" s="94">
        <v>5</v>
      </c>
      <c r="I10" s="83"/>
      <c r="J10" s="94">
        <v>5</v>
      </c>
      <c r="K10" s="81"/>
      <c r="L10" s="107">
        <v>5</v>
      </c>
      <c r="M10" s="81"/>
      <c r="N10" s="122">
        <v>6</v>
      </c>
      <c r="O10" s="96">
        <v>6</v>
      </c>
      <c r="P10" s="99">
        <f t="shared" si="1"/>
        <v>5.5</v>
      </c>
      <c r="Q10" s="8">
        <f t="shared" si="2"/>
        <v>6</v>
      </c>
    </row>
    <row r="11" spans="1:17" ht="12.75">
      <c r="A11" s="3">
        <f t="shared" si="0"/>
        <v>5.5</v>
      </c>
      <c r="B11" s="2">
        <v>9</v>
      </c>
      <c r="C11" s="2" t="s">
        <v>335</v>
      </c>
      <c r="D11" s="130" t="s">
        <v>89</v>
      </c>
      <c r="E11" s="83"/>
      <c r="F11" s="94">
        <v>6</v>
      </c>
      <c r="G11" s="83"/>
      <c r="H11" s="94">
        <v>4</v>
      </c>
      <c r="I11" s="83"/>
      <c r="J11" s="94">
        <v>5</v>
      </c>
      <c r="K11" s="81"/>
      <c r="L11" s="107">
        <v>7</v>
      </c>
      <c r="M11" s="81"/>
      <c r="N11" s="122">
        <v>5</v>
      </c>
      <c r="O11" s="313">
        <v>6</v>
      </c>
      <c r="P11" s="99">
        <f>AVERAGE(E11:O11)</f>
        <v>5.5</v>
      </c>
      <c r="Q11" s="8">
        <f t="shared" si="2"/>
        <v>6</v>
      </c>
    </row>
    <row r="12" spans="1:17" ht="12.75">
      <c r="A12" s="3">
        <f t="shared" si="0"/>
        <v>5</v>
      </c>
      <c r="B12" s="2">
        <v>10</v>
      </c>
      <c r="C12" s="2" t="s">
        <v>336</v>
      </c>
      <c r="D12" s="130" t="s">
        <v>186</v>
      </c>
      <c r="E12" s="83"/>
      <c r="F12" s="82">
        <v>6</v>
      </c>
      <c r="G12" s="83"/>
      <c r="H12" s="82">
        <v>5</v>
      </c>
      <c r="I12" s="83"/>
      <c r="J12" s="94">
        <v>4</v>
      </c>
      <c r="K12" s="81" t="s">
        <v>158</v>
      </c>
      <c r="L12" s="107">
        <v>5</v>
      </c>
      <c r="M12" s="81"/>
      <c r="N12" s="122">
        <v>6</v>
      </c>
      <c r="O12" s="96">
        <v>4</v>
      </c>
      <c r="P12" s="99">
        <f>AVERAGE(E12:O12)</f>
        <v>5</v>
      </c>
      <c r="Q12" s="8">
        <f t="shared" si="2"/>
        <v>5</v>
      </c>
    </row>
    <row r="13" spans="1:17" ht="12.75">
      <c r="A13" s="3">
        <f t="shared" si="0"/>
        <v>6.111111111111111</v>
      </c>
      <c r="B13" s="2">
        <v>11</v>
      </c>
      <c r="C13" s="2" t="s">
        <v>337</v>
      </c>
      <c r="D13" s="130" t="s">
        <v>148</v>
      </c>
      <c r="E13" s="83">
        <v>7</v>
      </c>
      <c r="F13" s="82">
        <v>4</v>
      </c>
      <c r="G13" s="83">
        <v>8</v>
      </c>
      <c r="H13" s="82">
        <v>4</v>
      </c>
      <c r="I13" s="83">
        <v>7</v>
      </c>
      <c r="J13" s="94">
        <v>4</v>
      </c>
      <c r="K13" s="81"/>
      <c r="L13" s="107">
        <v>7</v>
      </c>
      <c r="M13" s="81"/>
      <c r="N13" s="122">
        <v>6</v>
      </c>
      <c r="O13" s="96">
        <v>8</v>
      </c>
      <c r="P13" s="99">
        <f>AVERAGE(E13:O13)</f>
        <v>6.111111111111111</v>
      </c>
      <c r="Q13" s="8">
        <f t="shared" si="2"/>
        <v>6</v>
      </c>
    </row>
    <row r="14" spans="1:17" ht="12.75">
      <c r="A14" s="3">
        <f t="shared" si="0"/>
        <v>6.333333333333333</v>
      </c>
      <c r="B14" s="2">
        <v>12</v>
      </c>
      <c r="C14" s="2" t="s">
        <v>338</v>
      </c>
      <c r="D14" s="130" t="s">
        <v>146</v>
      </c>
      <c r="E14" s="83"/>
      <c r="F14" s="82">
        <v>5</v>
      </c>
      <c r="G14" s="83"/>
      <c r="H14" s="82">
        <v>9</v>
      </c>
      <c r="I14" s="83"/>
      <c r="J14" s="94">
        <v>5</v>
      </c>
      <c r="K14" s="81"/>
      <c r="L14" s="107">
        <v>4</v>
      </c>
      <c r="M14" s="81"/>
      <c r="N14" s="122">
        <v>6</v>
      </c>
      <c r="O14" s="96">
        <v>9</v>
      </c>
      <c r="P14" s="99">
        <f t="shared" si="1"/>
        <v>6.333333333333333</v>
      </c>
      <c r="Q14" s="8">
        <v>7</v>
      </c>
    </row>
    <row r="15" spans="1:17" ht="12.75">
      <c r="A15" s="3">
        <f t="shared" si="0"/>
        <v>5.5</v>
      </c>
      <c r="B15" s="2">
        <v>13</v>
      </c>
      <c r="C15" s="36" t="s">
        <v>339</v>
      </c>
      <c r="D15" s="130" t="s">
        <v>90</v>
      </c>
      <c r="E15" s="84"/>
      <c r="F15" s="93">
        <v>4</v>
      </c>
      <c r="G15" s="84" t="s">
        <v>158</v>
      </c>
      <c r="H15" s="93">
        <v>6</v>
      </c>
      <c r="I15" s="84"/>
      <c r="J15" s="93">
        <v>5</v>
      </c>
      <c r="K15" s="79"/>
      <c r="L15" s="105">
        <v>5</v>
      </c>
      <c r="M15" s="81"/>
      <c r="N15" s="122">
        <v>6</v>
      </c>
      <c r="O15" s="96">
        <v>7</v>
      </c>
      <c r="P15" s="99">
        <f t="shared" si="1"/>
        <v>5.5</v>
      </c>
      <c r="Q15" s="8">
        <f t="shared" si="2"/>
        <v>6</v>
      </c>
    </row>
    <row r="16" spans="1:17" ht="12.75">
      <c r="A16" s="3">
        <f t="shared" si="0"/>
        <v>5</v>
      </c>
      <c r="B16" s="2">
        <v>14</v>
      </c>
      <c r="C16" s="36" t="s">
        <v>340</v>
      </c>
      <c r="D16" s="130" t="s">
        <v>149</v>
      </c>
      <c r="E16" s="84" t="s">
        <v>158</v>
      </c>
      <c r="F16" s="80">
        <v>4</v>
      </c>
      <c r="G16" s="84"/>
      <c r="H16" s="80">
        <v>5</v>
      </c>
      <c r="I16" s="84"/>
      <c r="J16" s="93">
        <v>4</v>
      </c>
      <c r="K16" s="79"/>
      <c r="L16" s="320">
        <v>5</v>
      </c>
      <c r="M16" s="81" t="s">
        <v>158</v>
      </c>
      <c r="N16" s="122">
        <v>7</v>
      </c>
      <c r="O16" s="313">
        <v>5</v>
      </c>
      <c r="P16" s="99">
        <f t="shared" si="1"/>
        <v>5</v>
      </c>
      <c r="Q16" s="8">
        <f t="shared" si="2"/>
        <v>5</v>
      </c>
    </row>
    <row r="17" spans="1:17" ht="12.75">
      <c r="A17" s="3">
        <f t="shared" si="0"/>
        <v>7.333333333333333</v>
      </c>
      <c r="B17" s="2">
        <v>15</v>
      </c>
      <c r="C17" s="36" t="s">
        <v>341</v>
      </c>
      <c r="D17" s="130" t="s">
        <v>147</v>
      </c>
      <c r="E17" s="84"/>
      <c r="F17" s="80">
        <v>8</v>
      </c>
      <c r="G17" s="84"/>
      <c r="H17" s="80">
        <v>5</v>
      </c>
      <c r="I17" s="84"/>
      <c r="J17" s="319">
        <v>7</v>
      </c>
      <c r="K17" s="79"/>
      <c r="L17" s="105">
        <v>7</v>
      </c>
      <c r="M17" s="81"/>
      <c r="N17" s="122">
        <v>8</v>
      </c>
      <c r="O17" s="96">
        <v>9</v>
      </c>
      <c r="P17" s="99">
        <f t="shared" si="1"/>
        <v>7.333333333333333</v>
      </c>
      <c r="Q17" s="8">
        <v>8</v>
      </c>
    </row>
    <row r="18" spans="2:17" s="5" customFormat="1" ht="12.75">
      <c r="B18" s="2"/>
      <c r="C18" s="353" t="s">
        <v>0</v>
      </c>
      <c r="D18" s="354"/>
      <c r="E18" s="85"/>
      <c r="F18" s="86">
        <f>AVERAGE(F3:F17)</f>
        <v>5.933333333333334</v>
      </c>
      <c r="G18" s="85"/>
      <c r="H18" s="86">
        <f>AVERAGE(H3:H17)</f>
        <v>6</v>
      </c>
      <c r="I18" s="85"/>
      <c r="J18" s="86">
        <f>AVERAGE(J3:J17)</f>
        <v>4.866666666666666</v>
      </c>
      <c r="K18" s="85"/>
      <c r="L18" s="106">
        <f>AVERAGE(L3:L17)</f>
        <v>5.866666666666666</v>
      </c>
      <c r="M18" s="108"/>
      <c r="N18" s="86"/>
      <c r="O18" s="88">
        <f>AVERAGE(O3:O17)</f>
        <v>6.933333333333334</v>
      </c>
      <c r="P18" s="97">
        <f>AVERAGE(P3:P17)</f>
        <v>6.053835978835978</v>
      </c>
      <c r="Q18" s="33">
        <f>AVERAGE(Q3:Q17)</f>
        <v>6.4</v>
      </c>
    </row>
    <row r="19" spans="2:17" s="5" customFormat="1" ht="13.5" thickBot="1">
      <c r="B19" s="2"/>
      <c r="C19" s="6"/>
      <c r="D19" s="71"/>
      <c r="E19" s="365" t="s">
        <v>67</v>
      </c>
      <c r="F19" s="366"/>
      <c r="G19" s="365" t="s">
        <v>68</v>
      </c>
      <c r="H19" s="366"/>
      <c r="I19" s="365" t="s">
        <v>69</v>
      </c>
      <c r="J19" s="366"/>
      <c r="K19" s="365" t="s">
        <v>70</v>
      </c>
      <c r="L19" s="337"/>
      <c r="M19" s="355" t="s">
        <v>71</v>
      </c>
      <c r="N19" s="361"/>
      <c r="O19" s="89" t="s">
        <v>62</v>
      </c>
      <c r="P19" s="91"/>
      <c r="Q19" s="9"/>
    </row>
    <row r="20" spans="2:17" ht="13.5" thickBot="1">
      <c r="B20" s="2"/>
      <c r="C20" s="4" t="s">
        <v>36</v>
      </c>
      <c r="D20" s="72" t="s">
        <v>35</v>
      </c>
      <c r="E20" s="344" t="s">
        <v>78</v>
      </c>
      <c r="F20" s="345"/>
      <c r="G20" s="345"/>
      <c r="H20" s="345"/>
      <c r="I20" s="345"/>
      <c r="J20" s="345"/>
      <c r="K20" s="345"/>
      <c r="L20" s="345"/>
      <c r="M20" s="346"/>
      <c r="N20" s="346"/>
      <c r="O20" s="360"/>
      <c r="P20" s="69">
        <f>Q20/$B$17</f>
        <v>1</v>
      </c>
      <c r="Q20" s="8">
        <f>COUNTIF(Q3:Q17,"&gt;3")</f>
        <v>15</v>
      </c>
    </row>
    <row r="21" spans="2:17" ht="12.75">
      <c r="B21" s="2"/>
      <c r="C21" s="4" t="s">
        <v>37</v>
      </c>
      <c r="D21" s="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>
        <f>Q21/$B$17</f>
        <v>0.4</v>
      </c>
      <c r="Q21" s="8">
        <f>COUNTIF(Q3:Q17,"&gt;6")</f>
        <v>6</v>
      </c>
    </row>
    <row r="23" ht="12.75">
      <c r="C23" t="s">
        <v>160</v>
      </c>
    </row>
    <row r="24" ht="12.75">
      <c r="U24" s="3"/>
    </row>
    <row r="25" ht="12.75">
      <c r="U25" s="3"/>
    </row>
    <row r="26" ht="12.75">
      <c r="U26" s="3"/>
    </row>
  </sheetData>
  <sheetProtection/>
  <mergeCells count="7">
    <mergeCell ref="K19:L19"/>
    <mergeCell ref="E20:O20"/>
    <mergeCell ref="C18:D18"/>
    <mergeCell ref="E19:F19"/>
    <mergeCell ref="G19:H19"/>
    <mergeCell ref="I19:J19"/>
    <mergeCell ref="M19:N19"/>
  </mergeCells>
  <conditionalFormatting sqref="Q3:Q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P3:P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B1">
      <selection activeCell="H16" sqref="H16"/>
    </sheetView>
  </sheetViews>
  <sheetFormatPr defaultColWidth="9.00390625" defaultRowHeight="12.75"/>
  <cols>
    <col min="1" max="1" width="7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5.75390625" style="0" customWidth="1"/>
    <col min="22" max="26" width="5.875" style="0" customWidth="1"/>
    <col min="27" max="27" width="6.625" style="0" customWidth="1"/>
    <col min="28" max="28" width="9.875" style="3" customWidth="1"/>
    <col min="29" max="29" width="12.125" style="10" bestFit="1" customWidth="1"/>
  </cols>
  <sheetData>
    <row r="1" spans="4:50" ht="13.5" thickBot="1">
      <c r="D1" s="70" t="s">
        <v>213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70"/>
      <c r="W1" s="147"/>
      <c r="X1" s="147"/>
      <c r="Y1" s="147"/>
      <c r="Z1" s="147"/>
      <c r="AA1" s="147"/>
      <c r="AB1" s="57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59"/>
      <c r="AT1" s="60"/>
      <c r="AW1" s="14"/>
      <c r="AX1" s="15"/>
    </row>
    <row r="2" spans="2:46" ht="16.5" customHeight="1" thickBot="1">
      <c r="B2" s="61" t="s">
        <v>75</v>
      </c>
      <c r="C2" s="63" t="s">
        <v>26</v>
      </c>
      <c r="D2" s="100" t="s">
        <v>76</v>
      </c>
      <c r="E2" s="77">
        <v>42986</v>
      </c>
      <c r="F2" s="78">
        <v>42990</v>
      </c>
      <c r="G2" s="78">
        <v>42993</v>
      </c>
      <c r="H2" s="77">
        <v>43000</v>
      </c>
      <c r="I2" s="116">
        <v>43014</v>
      </c>
      <c r="J2" s="77">
        <v>43018</v>
      </c>
      <c r="K2" s="78">
        <v>43021</v>
      </c>
      <c r="L2" s="109">
        <v>43028</v>
      </c>
      <c r="M2" s="137">
        <v>43032</v>
      </c>
      <c r="N2" s="137">
        <v>43035</v>
      </c>
      <c r="O2" s="137">
        <v>43039</v>
      </c>
      <c r="P2" s="137">
        <v>43042</v>
      </c>
      <c r="Q2" s="137">
        <v>43049</v>
      </c>
      <c r="R2" s="137">
        <v>43056</v>
      </c>
      <c r="S2" s="137">
        <v>43060</v>
      </c>
      <c r="T2" s="137">
        <v>43063</v>
      </c>
      <c r="U2" s="78">
        <v>43067</v>
      </c>
      <c r="V2" s="116">
        <v>43070</v>
      </c>
      <c r="W2" s="116">
        <v>43074</v>
      </c>
      <c r="X2" s="116">
        <v>43077</v>
      </c>
      <c r="Y2" s="148">
        <v>43084</v>
      </c>
      <c r="Z2" s="148">
        <v>43088</v>
      </c>
      <c r="AA2" s="78">
        <v>43090</v>
      </c>
      <c r="AB2" s="64" t="s">
        <v>24</v>
      </c>
      <c r="AC2" s="65" t="s">
        <v>119</v>
      </c>
      <c r="AM2" s="31"/>
      <c r="AN2" s="31"/>
      <c r="AO2" s="31"/>
      <c r="AP2" s="31"/>
      <c r="AQ2" s="31"/>
      <c r="AR2" s="31"/>
      <c r="AS2" s="31"/>
      <c r="AT2" s="31"/>
    </row>
    <row r="3" spans="1:32" ht="12.75">
      <c r="A3" s="3">
        <f aca="true" t="shared" si="0" ref="A3:A15">AB3</f>
        <v>7.666666666666667</v>
      </c>
      <c r="B3" s="2">
        <v>1</v>
      </c>
      <c r="C3" s="2" t="s">
        <v>214</v>
      </c>
      <c r="D3" s="183" t="s">
        <v>147</v>
      </c>
      <c r="E3" s="84"/>
      <c r="F3" s="80">
        <v>8</v>
      </c>
      <c r="G3" s="82">
        <v>6</v>
      </c>
      <c r="H3" s="83"/>
      <c r="I3" s="107">
        <v>7</v>
      </c>
      <c r="J3" s="126"/>
      <c r="K3" s="129">
        <v>7</v>
      </c>
      <c r="L3" s="126"/>
      <c r="M3" s="129">
        <v>8</v>
      </c>
      <c r="N3" s="126"/>
      <c r="O3" s="129">
        <v>8</v>
      </c>
      <c r="P3" s="126"/>
      <c r="Q3" s="129">
        <v>8</v>
      </c>
      <c r="R3" s="126"/>
      <c r="S3" s="129">
        <v>6</v>
      </c>
      <c r="T3" s="129">
        <v>9</v>
      </c>
      <c r="U3" s="180">
        <v>8</v>
      </c>
      <c r="V3" s="166">
        <v>8</v>
      </c>
      <c r="W3" s="166">
        <v>7</v>
      </c>
      <c r="X3" s="211">
        <v>9</v>
      </c>
      <c r="Y3" s="126"/>
      <c r="Z3" s="129">
        <v>8</v>
      </c>
      <c r="AA3" s="178">
        <v>8</v>
      </c>
      <c r="AB3" s="99">
        <f aca="true" t="shared" si="1" ref="AB3:AB15">AVERAGE(E3:AA3)</f>
        <v>7.666666666666667</v>
      </c>
      <c r="AC3" s="8">
        <f aca="true" t="shared" si="2" ref="AC3:AC14">ROUND(AB3,0)</f>
        <v>8</v>
      </c>
      <c r="AD3" s="1" t="s">
        <v>30</v>
      </c>
      <c r="AE3" s="1">
        <f>COUNTIF(AC3:AC15,"&gt;8")</f>
        <v>5</v>
      </c>
      <c r="AF3" s="46">
        <f>AE3/$B$15</f>
        <v>0.38461538461538464</v>
      </c>
    </row>
    <row r="4" spans="1:32" ht="12.75">
      <c r="A4" s="3">
        <f t="shared" si="0"/>
        <v>7.733333333333333</v>
      </c>
      <c r="B4" s="2">
        <v>2</v>
      </c>
      <c r="C4" s="2" t="s">
        <v>215</v>
      </c>
      <c r="D4" s="130" t="s">
        <v>185</v>
      </c>
      <c r="E4" s="83"/>
      <c r="F4" s="82">
        <v>9</v>
      </c>
      <c r="G4" s="82">
        <v>9</v>
      </c>
      <c r="H4" s="83"/>
      <c r="I4" s="107">
        <v>7</v>
      </c>
      <c r="J4" s="81"/>
      <c r="K4" s="94">
        <v>6</v>
      </c>
      <c r="L4" s="81"/>
      <c r="M4" s="94">
        <v>10</v>
      </c>
      <c r="N4" s="81"/>
      <c r="O4" s="94">
        <v>9</v>
      </c>
      <c r="P4" s="81"/>
      <c r="Q4" s="94">
        <v>8</v>
      </c>
      <c r="R4" s="81"/>
      <c r="S4" s="94">
        <v>6</v>
      </c>
      <c r="T4" s="94">
        <v>6</v>
      </c>
      <c r="U4" s="107">
        <v>8</v>
      </c>
      <c r="V4" s="96">
        <v>9</v>
      </c>
      <c r="W4" s="96">
        <v>5</v>
      </c>
      <c r="X4" s="124">
        <v>8</v>
      </c>
      <c r="Y4" s="81"/>
      <c r="Z4" s="311">
        <v>8</v>
      </c>
      <c r="AA4" s="122">
        <v>8</v>
      </c>
      <c r="AB4" s="99">
        <f t="shared" si="1"/>
        <v>7.733333333333333</v>
      </c>
      <c r="AC4" s="8">
        <f t="shared" si="2"/>
        <v>8</v>
      </c>
      <c r="AD4" s="1" t="s">
        <v>31</v>
      </c>
      <c r="AE4" s="47">
        <f>COUNTIF(AC3:AC15,7)+COUNTIF(AC3:AC15,8)</f>
        <v>8</v>
      </c>
      <c r="AF4" s="46">
        <f>AE4/$B$15</f>
        <v>0.6153846153846154</v>
      </c>
    </row>
    <row r="5" spans="1:32" ht="12.75">
      <c r="A5" s="3">
        <f t="shared" si="0"/>
        <v>7.533333333333333</v>
      </c>
      <c r="B5" s="2">
        <v>3</v>
      </c>
      <c r="C5" s="2" t="s">
        <v>216</v>
      </c>
      <c r="D5" s="130" t="s">
        <v>90</v>
      </c>
      <c r="E5" s="83"/>
      <c r="F5" s="94">
        <v>6</v>
      </c>
      <c r="G5" s="82">
        <v>8</v>
      </c>
      <c r="H5" s="83"/>
      <c r="I5" s="107">
        <v>8</v>
      </c>
      <c r="J5" s="81"/>
      <c r="K5" s="94">
        <v>6</v>
      </c>
      <c r="L5" s="81"/>
      <c r="M5" s="94">
        <v>8</v>
      </c>
      <c r="N5" s="81"/>
      <c r="O5" s="94">
        <v>8</v>
      </c>
      <c r="P5" s="81"/>
      <c r="Q5" s="94">
        <v>8</v>
      </c>
      <c r="R5" s="81"/>
      <c r="S5" s="94">
        <v>6</v>
      </c>
      <c r="T5" s="94">
        <v>7</v>
      </c>
      <c r="U5" s="107">
        <v>7</v>
      </c>
      <c r="V5" s="96">
        <v>7</v>
      </c>
      <c r="W5" s="312">
        <v>7</v>
      </c>
      <c r="X5" s="124">
        <v>10</v>
      </c>
      <c r="Y5" s="81"/>
      <c r="Z5" s="94">
        <v>8</v>
      </c>
      <c r="AA5" s="122">
        <v>9</v>
      </c>
      <c r="AB5" s="99">
        <f t="shared" si="1"/>
        <v>7.533333333333333</v>
      </c>
      <c r="AC5" s="8">
        <f t="shared" si="2"/>
        <v>8</v>
      </c>
      <c r="AD5" s="1" t="s">
        <v>32</v>
      </c>
      <c r="AE5" s="47">
        <f>COUNTIF(AC3:AC15,4)+COUNTIF(AC3:AC15,5)+COUNTIF(AC3:AC15,6)</f>
        <v>0</v>
      </c>
      <c r="AF5" s="46">
        <f>AE5/$B$15</f>
        <v>0</v>
      </c>
    </row>
    <row r="6" spans="1:32" ht="12.75">
      <c r="A6" s="3">
        <f t="shared" si="0"/>
        <v>7.8</v>
      </c>
      <c r="B6" s="2">
        <v>4</v>
      </c>
      <c r="C6" s="2" t="s">
        <v>217</v>
      </c>
      <c r="D6" s="130" t="s">
        <v>203</v>
      </c>
      <c r="E6" s="83"/>
      <c r="F6" s="94">
        <v>5</v>
      </c>
      <c r="G6" s="82">
        <v>8</v>
      </c>
      <c r="H6" s="83"/>
      <c r="I6" s="107">
        <v>7</v>
      </c>
      <c r="J6" s="81"/>
      <c r="K6" s="94">
        <v>7</v>
      </c>
      <c r="L6" s="81"/>
      <c r="M6" s="94">
        <v>9</v>
      </c>
      <c r="N6" s="81" t="s">
        <v>158</v>
      </c>
      <c r="O6" s="94">
        <v>9</v>
      </c>
      <c r="P6" s="81"/>
      <c r="Q6" s="94">
        <v>7</v>
      </c>
      <c r="R6" s="81"/>
      <c r="S6" s="94">
        <v>6</v>
      </c>
      <c r="T6" s="94">
        <v>9</v>
      </c>
      <c r="U6" s="107">
        <v>9</v>
      </c>
      <c r="V6" s="96">
        <v>9</v>
      </c>
      <c r="W6" s="96">
        <v>7</v>
      </c>
      <c r="X6" s="124">
        <v>9</v>
      </c>
      <c r="Y6" s="81"/>
      <c r="Z6" s="94">
        <v>8</v>
      </c>
      <c r="AA6" s="122">
        <v>8</v>
      </c>
      <c r="AB6" s="99">
        <f t="shared" si="1"/>
        <v>7.8</v>
      </c>
      <c r="AC6" s="8">
        <f t="shared" si="2"/>
        <v>8</v>
      </c>
      <c r="AD6" s="1" t="s">
        <v>33</v>
      </c>
      <c r="AE6" s="1">
        <f>COUNTIF(AC3:AC15,"&lt;4")</f>
        <v>0</v>
      </c>
      <c r="AF6" s="46">
        <f>AE6/$B$15</f>
        <v>0</v>
      </c>
    </row>
    <row r="7" spans="1:32" ht="12.75">
      <c r="A7" s="3">
        <f t="shared" si="0"/>
        <v>8.533333333333333</v>
      </c>
      <c r="B7" s="2">
        <v>5</v>
      </c>
      <c r="C7" s="2" t="s">
        <v>218</v>
      </c>
      <c r="D7" s="130" t="s">
        <v>148</v>
      </c>
      <c r="E7" s="83"/>
      <c r="F7" s="94">
        <v>9</v>
      </c>
      <c r="G7" s="82">
        <v>9</v>
      </c>
      <c r="H7" s="83"/>
      <c r="I7" s="107">
        <v>6</v>
      </c>
      <c r="J7" s="81"/>
      <c r="K7" s="94">
        <v>8</v>
      </c>
      <c r="L7" s="81"/>
      <c r="M7" s="94">
        <v>9</v>
      </c>
      <c r="N7" s="81"/>
      <c r="O7" s="94">
        <v>9</v>
      </c>
      <c r="P7" s="81"/>
      <c r="Q7" s="94">
        <v>8</v>
      </c>
      <c r="R7" s="81"/>
      <c r="S7" s="94">
        <v>6</v>
      </c>
      <c r="T7" s="94">
        <v>9</v>
      </c>
      <c r="U7" s="107">
        <v>10</v>
      </c>
      <c r="V7" s="96">
        <v>9</v>
      </c>
      <c r="W7" s="96">
        <v>9</v>
      </c>
      <c r="X7" s="124">
        <v>10</v>
      </c>
      <c r="Y7" s="81"/>
      <c r="Z7" s="94">
        <v>8</v>
      </c>
      <c r="AA7" s="122">
        <v>9</v>
      </c>
      <c r="AB7" s="99">
        <f t="shared" si="1"/>
        <v>8.533333333333333</v>
      </c>
      <c r="AC7" s="8">
        <f t="shared" si="2"/>
        <v>9</v>
      </c>
      <c r="AD7" s="48" t="s">
        <v>34</v>
      </c>
      <c r="AE7" s="1">
        <f>B15-SUM(AE3:AE6)</f>
        <v>0</v>
      </c>
      <c r="AF7" s="46">
        <f>AE7/$B$15</f>
        <v>0</v>
      </c>
    </row>
    <row r="8" spans="1:29" ht="12.75">
      <c r="A8" s="3">
        <f t="shared" si="0"/>
        <v>7.133333333333334</v>
      </c>
      <c r="B8" s="2">
        <v>6</v>
      </c>
      <c r="C8" s="2" t="s">
        <v>219</v>
      </c>
      <c r="D8" s="130" t="s">
        <v>149</v>
      </c>
      <c r="E8" s="83"/>
      <c r="F8" s="82">
        <v>6</v>
      </c>
      <c r="G8" s="82">
        <v>6</v>
      </c>
      <c r="H8" s="83"/>
      <c r="I8" s="107">
        <v>8</v>
      </c>
      <c r="J8" s="81"/>
      <c r="K8" s="94">
        <v>7</v>
      </c>
      <c r="L8" s="81"/>
      <c r="M8" s="94">
        <v>9</v>
      </c>
      <c r="N8" s="81"/>
      <c r="O8" s="94">
        <v>8</v>
      </c>
      <c r="P8" s="81"/>
      <c r="Q8" s="94">
        <v>8</v>
      </c>
      <c r="R8" s="81" t="s">
        <v>158</v>
      </c>
      <c r="S8" s="94">
        <v>9</v>
      </c>
      <c r="T8" s="94">
        <v>7</v>
      </c>
      <c r="U8" s="107">
        <v>5</v>
      </c>
      <c r="V8" s="96">
        <v>7</v>
      </c>
      <c r="W8" s="313">
        <v>4</v>
      </c>
      <c r="X8" s="124">
        <v>9</v>
      </c>
      <c r="Y8" s="81"/>
      <c r="Z8" s="311">
        <v>7</v>
      </c>
      <c r="AA8" s="122">
        <v>7</v>
      </c>
      <c r="AB8" s="99">
        <f t="shared" si="1"/>
        <v>7.133333333333334</v>
      </c>
      <c r="AC8" s="8">
        <f t="shared" si="2"/>
        <v>7</v>
      </c>
    </row>
    <row r="9" spans="1:29" ht="12.75">
      <c r="A9" s="3">
        <f t="shared" si="0"/>
        <v>8.533333333333333</v>
      </c>
      <c r="B9" s="2">
        <v>7</v>
      </c>
      <c r="C9" s="2" t="s">
        <v>220</v>
      </c>
      <c r="D9" s="130" t="s">
        <v>89</v>
      </c>
      <c r="E9" s="83"/>
      <c r="F9" s="94">
        <v>8</v>
      </c>
      <c r="G9" s="82">
        <v>9</v>
      </c>
      <c r="H9" s="83"/>
      <c r="I9" s="107">
        <v>7</v>
      </c>
      <c r="J9" s="81"/>
      <c r="K9" s="94">
        <v>8</v>
      </c>
      <c r="L9" s="81"/>
      <c r="M9" s="94">
        <v>9</v>
      </c>
      <c r="N9" s="81"/>
      <c r="O9" s="94">
        <v>8</v>
      </c>
      <c r="P9" s="81" t="s">
        <v>158</v>
      </c>
      <c r="Q9" s="94">
        <v>9</v>
      </c>
      <c r="R9" s="81" t="s">
        <v>158</v>
      </c>
      <c r="S9" s="94">
        <v>7</v>
      </c>
      <c r="T9" s="94">
        <v>9</v>
      </c>
      <c r="U9" s="107">
        <v>8</v>
      </c>
      <c r="V9" s="96">
        <v>8</v>
      </c>
      <c r="W9" s="96">
        <v>9</v>
      </c>
      <c r="X9" s="124">
        <v>10</v>
      </c>
      <c r="Y9" s="81" t="s">
        <v>158</v>
      </c>
      <c r="Z9" s="311">
        <v>9</v>
      </c>
      <c r="AA9" s="122">
        <v>10</v>
      </c>
      <c r="AB9" s="99">
        <f t="shared" si="1"/>
        <v>8.533333333333333</v>
      </c>
      <c r="AC9" s="8">
        <f t="shared" si="2"/>
        <v>9</v>
      </c>
    </row>
    <row r="10" spans="1:29" ht="12.75">
      <c r="A10" s="3">
        <f t="shared" si="0"/>
        <v>9.666666666666666</v>
      </c>
      <c r="B10" s="2">
        <v>8</v>
      </c>
      <c r="C10" s="2" t="s">
        <v>221</v>
      </c>
      <c r="D10" s="130" t="s">
        <v>115</v>
      </c>
      <c r="E10" s="83"/>
      <c r="F10" s="82">
        <v>10</v>
      </c>
      <c r="G10" s="82">
        <v>9</v>
      </c>
      <c r="H10" s="83"/>
      <c r="I10" s="107">
        <v>10</v>
      </c>
      <c r="J10" s="81"/>
      <c r="K10" s="94">
        <v>10</v>
      </c>
      <c r="L10" s="81"/>
      <c r="M10" s="94">
        <v>9</v>
      </c>
      <c r="N10" s="81"/>
      <c r="O10" s="94">
        <v>9</v>
      </c>
      <c r="P10" s="81"/>
      <c r="Q10" s="94">
        <v>10</v>
      </c>
      <c r="R10" s="81"/>
      <c r="S10" s="94">
        <v>9</v>
      </c>
      <c r="T10" s="94">
        <v>10</v>
      </c>
      <c r="U10" s="107">
        <v>10</v>
      </c>
      <c r="V10" s="96">
        <v>10</v>
      </c>
      <c r="W10" s="96">
        <v>9</v>
      </c>
      <c r="X10" s="124">
        <v>10</v>
      </c>
      <c r="Y10" s="81"/>
      <c r="Z10" s="94">
        <v>10</v>
      </c>
      <c r="AA10" s="122">
        <v>10</v>
      </c>
      <c r="AB10" s="99">
        <f t="shared" si="1"/>
        <v>9.666666666666666</v>
      </c>
      <c r="AC10" s="8">
        <f t="shared" si="2"/>
        <v>10</v>
      </c>
    </row>
    <row r="11" spans="1:29" ht="12.75">
      <c r="A11" s="3">
        <f t="shared" si="0"/>
        <v>8.533333333333333</v>
      </c>
      <c r="B11" s="2">
        <v>9</v>
      </c>
      <c r="C11" s="2" t="s">
        <v>222</v>
      </c>
      <c r="D11" s="130" t="s">
        <v>146</v>
      </c>
      <c r="E11" s="83"/>
      <c r="F11" s="82">
        <v>9</v>
      </c>
      <c r="G11" s="82">
        <v>8</v>
      </c>
      <c r="H11" s="83"/>
      <c r="I11" s="107">
        <v>7</v>
      </c>
      <c r="J11" s="81"/>
      <c r="K11" s="94">
        <v>9</v>
      </c>
      <c r="L11" s="81"/>
      <c r="M11" s="94">
        <v>9</v>
      </c>
      <c r="N11" s="81"/>
      <c r="O11" s="94">
        <v>9</v>
      </c>
      <c r="P11" s="81"/>
      <c r="Q11" s="94">
        <v>8</v>
      </c>
      <c r="R11" s="81"/>
      <c r="S11" s="94">
        <v>7</v>
      </c>
      <c r="T11" s="94">
        <v>9</v>
      </c>
      <c r="U11" s="107">
        <v>7</v>
      </c>
      <c r="V11" s="96">
        <v>10</v>
      </c>
      <c r="W11" s="96">
        <v>9</v>
      </c>
      <c r="X11" s="124">
        <v>9</v>
      </c>
      <c r="Y11" s="81"/>
      <c r="Z11" s="94">
        <v>9</v>
      </c>
      <c r="AA11" s="122">
        <v>9</v>
      </c>
      <c r="AB11" s="99">
        <f t="shared" si="1"/>
        <v>8.533333333333333</v>
      </c>
      <c r="AC11" s="8">
        <f t="shared" si="2"/>
        <v>9</v>
      </c>
    </row>
    <row r="12" spans="1:29" ht="12.75">
      <c r="A12" s="3">
        <f t="shared" si="0"/>
        <v>7.866666666666666</v>
      </c>
      <c r="B12" s="2">
        <v>10</v>
      </c>
      <c r="C12" s="2" t="s">
        <v>223</v>
      </c>
      <c r="D12" s="130" t="s">
        <v>150</v>
      </c>
      <c r="E12" s="83"/>
      <c r="F12" s="82">
        <v>7</v>
      </c>
      <c r="G12" s="82">
        <v>8</v>
      </c>
      <c r="H12" s="83"/>
      <c r="I12" s="107">
        <v>9</v>
      </c>
      <c r="J12" s="81"/>
      <c r="K12" s="94">
        <v>7</v>
      </c>
      <c r="L12" s="81"/>
      <c r="M12" s="94">
        <v>8</v>
      </c>
      <c r="N12" s="81"/>
      <c r="O12" s="94">
        <v>8</v>
      </c>
      <c r="P12" s="81"/>
      <c r="Q12" s="94">
        <v>7</v>
      </c>
      <c r="R12" s="81"/>
      <c r="S12" s="94">
        <v>5</v>
      </c>
      <c r="T12" s="94">
        <v>9</v>
      </c>
      <c r="U12" s="107">
        <v>8</v>
      </c>
      <c r="V12" s="96">
        <v>9</v>
      </c>
      <c r="W12" s="96">
        <v>9</v>
      </c>
      <c r="X12" s="124">
        <v>8</v>
      </c>
      <c r="Y12" s="81"/>
      <c r="Z12" s="94">
        <v>8</v>
      </c>
      <c r="AA12" s="122">
        <v>8</v>
      </c>
      <c r="AB12" s="99">
        <f t="shared" si="1"/>
        <v>7.866666666666666</v>
      </c>
      <c r="AC12" s="8">
        <f t="shared" si="2"/>
        <v>8</v>
      </c>
    </row>
    <row r="13" spans="1:29" ht="12.75">
      <c r="A13" s="3">
        <f t="shared" si="0"/>
        <v>7.533333333333333</v>
      </c>
      <c r="B13" s="2">
        <v>11</v>
      </c>
      <c r="C13" s="36" t="s">
        <v>224</v>
      </c>
      <c r="D13" s="130" t="s">
        <v>88</v>
      </c>
      <c r="E13" s="83"/>
      <c r="F13" s="82">
        <v>8</v>
      </c>
      <c r="G13" s="80">
        <v>9</v>
      </c>
      <c r="H13" s="84"/>
      <c r="I13" s="105">
        <v>7</v>
      </c>
      <c r="J13" s="81"/>
      <c r="K13" s="94">
        <v>7</v>
      </c>
      <c r="L13" s="81"/>
      <c r="M13" s="94">
        <v>9</v>
      </c>
      <c r="N13" s="81"/>
      <c r="O13" s="94">
        <v>5</v>
      </c>
      <c r="P13" s="81"/>
      <c r="Q13" s="94">
        <v>6</v>
      </c>
      <c r="R13" s="81"/>
      <c r="S13" s="94">
        <v>6</v>
      </c>
      <c r="T13" s="94">
        <v>8</v>
      </c>
      <c r="U13" s="107">
        <v>6</v>
      </c>
      <c r="V13" s="95">
        <v>7</v>
      </c>
      <c r="W13" s="95">
        <v>9</v>
      </c>
      <c r="X13" s="141">
        <v>9</v>
      </c>
      <c r="Y13" s="81"/>
      <c r="Z13" s="94">
        <v>8</v>
      </c>
      <c r="AA13" s="122">
        <v>9</v>
      </c>
      <c r="AB13" s="99">
        <f t="shared" si="1"/>
        <v>7.533333333333333</v>
      </c>
      <c r="AC13" s="8">
        <f t="shared" si="2"/>
        <v>8</v>
      </c>
    </row>
    <row r="14" spans="1:29" ht="12.75">
      <c r="A14" s="3">
        <f t="shared" si="0"/>
        <v>7.666666666666667</v>
      </c>
      <c r="B14" s="2">
        <v>12</v>
      </c>
      <c r="C14" s="36" t="s">
        <v>225</v>
      </c>
      <c r="D14" s="130" t="s">
        <v>147</v>
      </c>
      <c r="E14" s="83"/>
      <c r="F14" s="82">
        <v>8</v>
      </c>
      <c r="G14" s="80">
        <v>6</v>
      </c>
      <c r="H14" s="84"/>
      <c r="I14" s="105">
        <v>7</v>
      </c>
      <c r="J14" s="81" t="s">
        <v>158</v>
      </c>
      <c r="K14" s="94">
        <v>7</v>
      </c>
      <c r="L14" s="81"/>
      <c r="M14" s="94">
        <v>8</v>
      </c>
      <c r="N14" s="81"/>
      <c r="O14" s="94">
        <v>8</v>
      </c>
      <c r="P14" s="81"/>
      <c r="Q14" s="94">
        <v>8</v>
      </c>
      <c r="R14" s="81"/>
      <c r="S14" s="94">
        <v>6</v>
      </c>
      <c r="T14" s="82">
        <v>9</v>
      </c>
      <c r="U14" s="107">
        <v>8</v>
      </c>
      <c r="V14" s="95">
        <v>8</v>
      </c>
      <c r="W14" s="95">
        <v>7</v>
      </c>
      <c r="X14" s="141">
        <v>9</v>
      </c>
      <c r="Y14" s="81"/>
      <c r="Z14" s="94">
        <v>8</v>
      </c>
      <c r="AA14" s="122">
        <v>8</v>
      </c>
      <c r="AB14" s="99">
        <f t="shared" si="1"/>
        <v>7.666666666666667</v>
      </c>
      <c r="AC14" s="8">
        <f t="shared" si="2"/>
        <v>8</v>
      </c>
    </row>
    <row r="15" spans="1:29" ht="12.75">
      <c r="A15" s="3">
        <f t="shared" si="0"/>
        <v>8.333333333333334</v>
      </c>
      <c r="B15" s="2">
        <v>13</v>
      </c>
      <c r="C15" s="36" t="s">
        <v>226</v>
      </c>
      <c r="D15" s="130" t="s">
        <v>186</v>
      </c>
      <c r="E15" s="83"/>
      <c r="F15" s="82">
        <v>8</v>
      </c>
      <c r="G15" s="93">
        <v>9</v>
      </c>
      <c r="H15" s="84"/>
      <c r="I15" s="105">
        <v>8</v>
      </c>
      <c r="J15" s="81"/>
      <c r="K15" s="94">
        <v>6</v>
      </c>
      <c r="L15" s="81"/>
      <c r="M15" s="94">
        <v>8</v>
      </c>
      <c r="N15" s="81" t="s">
        <v>158</v>
      </c>
      <c r="O15" s="94">
        <v>8</v>
      </c>
      <c r="P15" s="81"/>
      <c r="Q15" s="94">
        <v>9</v>
      </c>
      <c r="R15" s="81"/>
      <c r="S15" s="94">
        <v>5</v>
      </c>
      <c r="T15" s="82">
        <v>9</v>
      </c>
      <c r="U15" s="107">
        <v>8</v>
      </c>
      <c r="V15" s="95">
        <v>9</v>
      </c>
      <c r="W15" s="95">
        <v>9</v>
      </c>
      <c r="X15" s="141">
        <v>9</v>
      </c>
      <c r="Y15" s="81"/>
      <c r="Z15" s="94">
        <v>10</v>
      </c>
      <c r="AA15" s="122">
        <v>10</v>
      </c>
      <c r="AB15" s="99">
        <f t="shared" si="1"/>
        <v>8.333333333333334</v>
      </c>
      <c r="AC15" s="8">
        <v>9</v>
      </c>
    </row>
    <row r="16" spans="2:29" s="5" customFormat="1" ht="13.5" thickBot="1">
      <c r="B16" s="2"/>
      <c r="C16" s="353" t="s">
        <v>0</v>
      </c>
      <c r="D16" s="354"/>
      <c r="E16" s="114"/>
      <c r="F16" s="115">
        <f>AVERAGE(F3:F15)</f>
        <v>7.769230769230769</v>
      </c>
      <c r="G16" s="86">
        <f>AVERAGE(G3:G15)</f>
        <v>8</v>
      </c>
      <c r="H16" s="85"/>
      <c r="I16" s="106">
        <f>AVERAGE(I3:I15)</f>
        <v>7.538461538461538</v>
      </c>
      <c r="J16" s="106"/>
      <c r="K16" s="106">
        <f aca="true" t="shared" si="3" ref="K16:AA16">AVERAGE(K3:K15)</f>
        <v>7.3076923076923075</v>
      </c>
      <c r="L16" s="106"/>
      <c r="M16" s="106">
        <f t="shared" si="3"/>
        <v>8.692307692307692</v>
      </c>
      <c r="N16" s="106"/>
      <c r="O16" s="106">
        <f t="shared" si="3"/>
        <v>8.153846153846153</v>
      </c>
      <c r="P16" s="106"/>
      <c r="Q16" s="106">
        <f t="shared" si="3"/>
        <v>8</v>
      </c>
      <c r="R16" s="106"/>
      <c r="S16" s="106">
        <f t="shared" si="3"/>
        <v>6.461538461538462</v>
      </c>
      <c r="T16" s="106">
        <f t="shared" si="3"/>
        <v>8.461538461538462</v>
      </c>
      <c r="U16" s="106">
        <f t="shared" si="3"/>
        <v>7.846153846153846</v>
      </c>
      <c r="V16" s="136">
        <f t="shared" si="3"/>
        <v>8.461538461538462</v>
      </c>
      <c r="W16" s="136">
        <f t="shared" si="3"/>
        <v>7.6923076923076925</v>
      </c>
      <c r="X16" s="177">
        <f>AVERAGE(X3:X15)</f>
        <v>9.153846153846153</v>
      </c>
      <c r="Y16" s="170"/>
      <c r="Z16" s="171">
        <f>AVERAGE(Z3:Z15)</f>
        <v>8.384615384615385</v>
      </c>
      <c r="AA16" s="218">
        <f t="shared" si="3"/>
        <v>8.692307692307692</v>
      </c>
      <c r="AB16" s="97">
        <f>AVERAGE(AB3:AB15)</f>
        <v>8.041025641025639</v>
      </c>
      <c r="AC16" s="33">
        <f>AVERAGE(AC3:AC15)</f>
        <v>8.384615384615385</v>
      </c>
    </row>
    <row r="17" spans="2:29" s="5" customFormat="1" ht="13.5" thickBot="1">
      <c r="B17" s="2"/>
      <c r="C17" s="6"/>
      <c r="D17" s="71"/>
      <c r="E17" s="338" t="s">
        <v>103</v>
      </c>
      <c r="F17" s="339"/>
      <c r="G17" s="119" t="s">
        <v>104</v>
      </c>
      <c r="H17" s="355" t="s">
        <v>105</v>
      </c>
      <c r="I17" s="356"/>
      <c r="J17" s="355" t="s">
        <v>106</v>
      </c>
      <c r="K17" s="356"/>
      <c r="L17" s="355" t="s">
        <v>107</v>
      </c>
      <c r="M17" s="356"/>
      <c r="N17" s="355" t="s">
        <v>108</v>
      </c>
      <c r="O17" s="356"/>
      <c r="P17" s="355" t="s">
        <v>109</v>
      </c>
      <c r="Q17" s="356"/>
      <c r="R17" s="344" t="s">
        <v>110</v>
      </c>
      <c r="S17" s="364"/>
      <c r="T17" s="146" t="s">
        <v>117</v>
      </c>
      <c r="U17" s="146" t="s">
        <v>111</v>
      </c>
      <c r="V17" s="146" t="s">
        <v>112</v>
      </c>
      <c r="W17" s="146" t="s">
        <v>118</v>
      </c>
      <c r="X17" s="150" t="s">
        <v>62</v>
      </c>
      <c r="Y17" s="359" t="s">
        <v>183</v>
      </c>
      <c r="Z17" s="360"/>
      <c r="AA17" s="150" t="s">
        <v>184</v>
      </c>
      <c r="AB17" s="91"/>
      <c r="AC17" s="9"/>
    </row>
    <row r="18" spans="2:29" ht="13.5" thickBot="1">
      <c r="B18" s="2"/>
      <c r="C18" s="4" t="s">
        <v>36</v>
      </c>
      <c r="D18" s="72"/>
      <c r="E18" s="344" t="s">
        <v>102</v>
      </c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64"/>
      <c r="AB18" s="69">
        <f>AC18/$B$15</f>
        <v>1</v>
      </c>
      <c r="AC18" s="8">
        <f>COUNTIF(AC3:AC15,"&gt;3")</f>
        <v>13</v>
      </c>
    </row>
    <row r="19" spans="2:29" ht="12.75">
      <c r="B19" s="2"/>
      <c r="C19" s="4" t="s">
        <v>37</v>
      </c>
      <c r="D19" s="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>
        <f>AC19/$B$15</f>
        <v>1</v>
      </c>
      <c r="AC19" s="8">
        <f>COUNTIF(AC3:AC15,"&gt;6")</f>
        <v>13</v>
      </c>
    </row>
    <row r="21" ht="12.75">
      <c r="C21" t="s">
        <v>81</v>
      </c>
    </row>
  </sheetData>
  <sheetProtection/>
  <mergeCells count="10">
    <mergeCell ref="E18:AA18"/>
    <mergeCell ref="R17:S17"/>
    <mergeCell ref="C16:D16"/>
    <mergeCell ref="E17:F17"/>
    <mergeCell ref="H17:I17"/>
    <mergeCell ref="J17:K17"/>
    <mergeCell ref="L17:M17"/>
    <mergeCell ref="N17:O17"/>
    <mergeCell ref="P17:Q17"/>
    <mergeCell ref="Y17:Z17"/>
  </mergeCells>
  <conditionalFormatting sqref="AC3:AC1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B3:AB1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3"/>
  <sheetViews>
    <sheetView zoomScalePageLayoutView="0" workbookViewId="0" topLeftCell="B1">
      <selection activeCell="V3" sqref="V3"/>
    </sheetView>
  </sheetViews>
  <sheetFormatPr defaultColWidth="9.00390625" defaultRowHeight="12.75"/>
  <cols>
    <col min="1" max="1" width="10.8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9.875" style="3" customWidth="1"/>
    <col min="22" max="22" width="9.125" style="10" customWidth="1"/>
  </cols>
  <sheetData>
    <row r="1" spans="4:43" ht="13.5" thickBot="1">
      <c r="D1" s="70" t="s">
        <v>386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57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75</v>
      </c>
      <c r="C2" s="63" t="s">
        <v>26</v>
      </c>
      <c r="D2" s="100" t="s">
        <v>76</v>
      </c>
      <c r="E2" s="77">
        <v>43019</v>
      </c>
      <c r="F2" s="78">
        <v>43021</v>
      </c>
      <c r="G2" s="78">
        <v>43033</v>
      </c>
      <c r="H2" s="77">
        <v>43035</v>
      </c>
      <c r="I2" s="116">
        <v>43047</v>
      </c>
      <c r="J2" s="137">
        <v>43049</v>
      </c>
      <c r="K2" s="144">
        <v>43056</v>
      </c>
      <c r="L2" s="137">
        <v>43061</v>
      </c>
      <c r="M2" s="137">
        <v>43063</v>
      </c>
      <c r="N2" s="137">
        <v>43070</v>
      </c>
      <c r="O2" s="144">
        <v>43075</v>
      </c>
      <c r="P2" s="148">
        <v>43084</v>
      </c>
      <c r="Q2" s="148">
        <v>43089</v>
      </c>
      <c r="R2" s="148">
        <v>43091</v>
      </c>
      <c r="S2" s="148">
        <v>43096</v>
      </c>
      <c r="T2" s="148">
        <v>43103</v>
      </c>
      <c r="U2" s="227" t="s">
        <v>24</v>
      </c>
      <c r="V2" s="226" t="s">
        <v>21</v>
      </c>
      <c r="AF2" s="31"/>
      <c r="AG2" s="31"/>
      <c r="AH2" s="31"/>
      <c r="AI2" s="31"/>
      <c r="AJ2" s="31"/>
      <c r="AK2" s="31"/>
      <c r="AL2" s="31"/>
      <c r="AM2" s="31"/>
    </row>
    <row r="3" spans="1:25" ht="12.75">
      <c r="A3" s="3">
        <f aca="true" t="shared" si="0" ref="A3:A15">U3</f>
        <v>6.538461538461538</v>
      </c>
      <c r="B3" s="2">
        <v>1</v>
      </c>
      <c r="C3" s="2" t="s">
        <v>387</v>
      </c>
      <c r="D3" s="183" t="s">
        <v>90</v>
      </c>
      <c r="E3" s="84"/>
      <c r="F3" s="80">
        <v>6</v>
      </c>
      <c r="G3" s="82">
        <v>6</v>
      </c>
      <c r="H3" s="128">
        <v>8</v>
      </c>
      <c r="I3" s="129">
        <v>7</v>
      </c>
      <c r="J3" s="166">
        <v>7</v>
      </c>
      <c r="K3" s="178">
        <v>4</v>
      </c>
      <c r="L3" s="178">
        <v>6</v>
      </c>
      <c r="M3" s="180">
        <v>4</v>
      </c>
      <c r="N3" s="166">
        <v>9</v>
      </c>
      <c r="O3" s="211">
        <v>9</v>
      </c>
      <c r="P3" s="126"/>
      <c r="Q3" s="129">
        <v>7</v>
      </c>
      <c r="R3" s="166">
        <v>4</v>
      </c>
      <c r="S3" s="166"/>
      <c r="T3" s="166">
        <v>8</v>
      </c>
      <c r="U3" s="99">
        <f aca="true" t="shared" si="1" ref="U3:U17">AVERAGE(E3:T3)</f>
        <v>6.538461538461538</v>
      </c>
      <c r="V3" s="8">
        <f aca="true" t="shared" si="2" ref="V3:V17">ROUND(U3,0)</f>
        <v>7</v>
      </c>
      <c r="W3" s="1" t="s">
        <v>30</v>
      </c>
      <c r="X3" s="1">
        <f>COUNTIF(V3:V17,"&gt;8")</f>
        <v>0</v>
      </c>
      <c r="Y3" s="46">
        <f>X3/$B$17</f>
        <v>0</v>
      </c>
    </row>
    <row r="4" spans="1:25" ht="12.75">
      <c r="A4" s="3">
        <f t="shared" si="0"/>
        <v>7.384615384615385</v>
      </c>
      <c r="B4" s="2">
        <v>2</v>
      </c>
      <c r="C4" s="2" t="s">
        <v>388</v>
      </c>
      <c r="D4" s="130" t="s">
        <v>89</v>
      </c>
      <c r="E4" s="83"/>
      <c r="F4" s="82">
        <v>6</v>
      </c>
      <c r="G4" s="82">
        <v>8</v>
      </c>
      <c r="H4" s="83">
        <v>8</v>
      </c>
      <c r="I4" s="94">
        <v>7</v>
      </c>
      <c r="J4" s="96">
        <v>7</v>
      </c>
      <c r="K4" s="122">
        <v>4</v>
      </c>
      <c r="L4" s="122">
        <v>6</v>
      </c>
      <c r="M4" s="107">
        <v>8</v>
      </c>
      <c r="N4" s="96">
        <v>9</v>
      </c>
      <c r="O4" s="124">
        <v>9</v>
      </c>
      <c r="P4" s="81"/>
      <c r="Q4" s="94">
        <v>8</v>
      </c>
      <c r="R4" s="96">
        <v>7</v>
      </c>
      <c r="S4" s="96"/>
      <c r="T4" s="96">
        <v>9</v>
      </c>
      <c r="U4" s="99">
        <f t="shared" si="1"/>
        <v>7.384615384615385</v>
      </c>
      <c r="V4" s="8">
        <v>8</v>
      </c>
      <c r="W4" s="1" t="s">
        <v>31</v>
      </c>
      <c r="X4" s="47">
        <f>COUNTIF(V3:V17,7)+COUNTIF(V3:V17,8)</f>
        <v>14</v>
      </c>
      <c r="Y4" s="46">
        <f>X4/$B$17</f>
        <v>0.9333333333333333</v>
      </c>
    </row>
    <row r="5" spans="1:25" ht="12.75">
      <c r="A5" s="3">
        <f t="shared" si="0"/>
        <v>6.538461538461538</v>
      </c>
      <c r="B5" s="2">
        <v>3</v>
      </c>
      <c r="C5" s="2" t="s">
        <v>389</v>
      </c>
      <c r="D5" s="130" t="s">
        <v>90</v>
      </c>
      <c r="E5" s="83"/>
      <c r="F5" s="82">
        <v>6</v>
      </c>
      <c r="G5" s="82">
        <v>6</v>
      </c>
      <c r="H5" s="83">
        <v>8</v>
      </c>
      <c r="I5" s="94">
        <v>7</v>
      </c>
      <c r="J5" s="96">
        <v>7</v>
      </c>
      <c r="K5" s="122">
        <v>4</v>
      </c>
      <c r="L5" s="122">
        <v>6</v>
      </c>
      <c r="M5" s="107">
        <v>4</v>
      </c>
      <c r="N5" s="96">
        <v>9</v>
      </c>
      <c r="O5" s="124">
        <v>9</v>
      </c>
      <c r="P5" s="81"/>
      <c r="Q5" s="94">
        <v>7</v>
      </c>
      <c r="R5" s="96">
        <v>4</v>
      </c>
      <c r="S5" s="96" t="s">
        <v>158</v>
      </c>
      <c r="T5" s="96">
        <v>8</v>
      </c>
      <c r="U5" s="99">
        <f t="shared" si="1"/>
        <v>6.538461538461538</v>
      </c>
      <c r="V5" s="8">
        <f t="shared" si="2"/>
        <v>7</v>
      </c>
      <c r="W5" s="1" t="s">
        <v>32</v>
      </c>
      <c r="X5" s="47">
        <f>COUNTIF(V3:V17,4)+COUNTIF(V3:V17,5)+COUNTIF(V3:V17,6)</f>
        <v>1</v>
      </c>
      <c r="Y5" s="46">
        <f>X5/$B$17</f>
        <v>0.06666666666666667</v>
      </c>
    </row>
    <row r="6" spans="1:25" ht="12.75">
      <c r="A6" s="3">
        <f t="shared" si="0"/>
        <v>6.923076923076923</v>
      </c>
      <c r="B6" s="2">
        <v>4</v>
      </c>
      <c r="C6" s="2" t="s">
        <v>390</v>
      </c>
      <c r="D6" s="130" t="s">
        <v>146</v>
      </c>
      <c r="E6" s="83"/>
      <c r="F6" s="82">
        <v>5</v>
      </c>
      <c r="G6" s="82">
        <v>8</v>
      </c>
      <c r="H6" s="83">
        <v>7</v>
      </c>
      <c r="I6" s="94">
        <v>7</v>
      </c>
      <c r="J6" s="96">
        <v>7</v>
      </c>
      <c r="K6" s="122">
        <v>4</v>
      </c>
      <c r="L6" s="122">
        <v>6</v>
      </c>
      <c r="M6" s="107">
        <v>7</v>
      </c>
      <c r="N6" s="96">
        <v>8</v>
      </c>
      <c r="O6" s="124">
        <v>9</v>
      </c>
      <c r="P6" s="81"/>
      <c r="Q6" s="94">
        <v>8</v>
      </c>
      <c r="R6" s="96">
        <v>7</v>
      </c>
      <c r="S6" s="96"/>
      <c r="T6" s="96">
        <v>7</v>
      </c>
      <c r="U6" s="99">
        <f t="shared" si="1"/>
        <v>6.923076923076923</v>
      </c>
      <c r="V6" s="8">
        <f t="shared" si="2"/>
        <v>7</v>
      </c>
      <c r="W6" s="1" t="s">
        <v>33</v>
      </c>
      <c r="X6" s="1">
        <f>COUNTIF(V3:V17,"&lt;4")</f>
        <v>0</v>
      </c>
      <c r="Y6" s="46">
        <f>X6/$B$17</f>
        <v>0</v>
      </c>
    </row>
    <row r="7" spans="1:25" ht="12.75">
      <c r="A7" s="3">
        <f t="shared" si="0"/>
        <v>7.076923076923077</v>
      </c>
      <c r="B7" s="2">
        <v>5</v>
      </c>
      <c r="C7" s="2" t="s">
        <v>391</v>
      </c>
      <c r="D7" s="130" t="s">
        <v>89</v>
      </c>
      <c r="E7" s="83"/>
      <c r="F7" s="82">
        <v>6</v>
      </c>
      <c r="G7" s="82">
        <v>8</v>
      </c>
      <c r="H7" s="83">
        <v>6</v>
      </c>
      <c r="I7" s="94">
        <v>7</v>
      </c>
      <c r="J7" s="96">
        <v>7</v>
      </c>
      <c r="K7" s="122">
        <v>4</v>
      </c>
      <c r="L7" s="122">
        <v>6</v>
      </c>
      <c r="M7" s="107">
        <v>8</v>
      </c>
      <c r="N7" s="96">
        <v>9</v>
      </c>
      <c r="O7" s="124">
        <v>9</v>
      </c>
      <c r="P7" s="81"/>
      <c r="Q7" s="94">
        <v>8</v>
      </c>
      <c r="R7" s="96">
        <v>7</v>
      </c>
      <c r="S7" s="96"/>
      <c r="T7" s="96">
        <v>7</v>
      </c>
      <c r="U7" s="99">
        <f t="shared" si="1"/>
        <v>7.076923076923077</v>
      </c>
      <c r="V7" s="8">
        <f t="shared" si="2"/>
        <v>7</v>
      </c>
      <c r="W7" s="48" t="s">
        <v>34</v>
      </c>
      <c r="X7" s="1">
        <f>B17-SUM(X3:X6)</f>
        <v>0</v>
      </c>
      <c r="Y7" s="46">
        <f>X7/$B$17</f>
        <v>0</v>
      </c>
    </row>
    <row r="8" spans="1:22" ht="12.75">
      <c r="A8" s="3">
        <f t="shared" si="0"/>
        <v>7.461538461538462</v>
      </c>
      <c r="B8" s="2">
        <v>6</v>
      </c>
      <c r="C8" s="2" t="s">
        <v>392</v>
      </c>
      <c r="D8" s="130" t="s">
        <v>185</v>
      </c>
      <c r="E8" s="83"/>
      <c r="F8" s="94">
        <v>8</v>
      </c>
      <c r="G8" s="82">
        <v>7</v>
      </c>
      <c r="H8" s="83">
        <v>9</v>
      </c>
      <c r="I8" s="94">
        <v>8</v>
      </c>
      <c r="J8" s="96">
        <v>8</v>
      </c>
      <c r="K8" s="122">
        <v>5</v>
      </c>
      <c r="L8" s="122">
        <v>6</v>
      </c>
      <c r="M8" s="107">
        <v>5</v>
      </c>
      <c r="N8" s="96">
        <v>9</v>
      </c>
      <c r="O8" s="124">
        <v>9</v>
      </c>
      <c r="P8" s="81"/>
      <c r="Q8" s="94">
        <v>8</v>
      </c>
      <c r="R8" s="96">
        <v>6</v>
      </c>
      <c r="S8" s="96"/>
      <c r="T8" s="96">
        <v>9</v>
      </c>
      <c r="U8" s="99">
        <f t="shared" si="1"/>
        <v>7.461538461538462</v>
      </c>
      <c r="V8" s="8">
        <v>8</v>
      </c>
    </row>
    <row r="9" spans="1:22" ht="12.75">
      <c r="A9" s="3">
        <f t="shared" si="0"/>
        <v>5.538461538461538</v>
      </c>
      <c r="B9" s="2">
        <v>7</v>
      </c>
      <c r="C9" s="2" t="s">
        <v>393</v>
      </c>
      <c r="D9" s="130" t="s">
        <v>147</v>
      </c>
      <c r="E9" s="83" t="s">
        <v>158</v>
      </c>
      <c r="F9" s="82">
        <v>5</v>
      </c>
      <c r="G9" s="82">
        <v>6</v>
      </c>
      <c r="H9" s="83">
        <v>5</v>
      </c>
      <c r="I9" s="94">
        <v>4</v>
      </c>
      <c r="J9" s="96">
        <v>5</v>
      </c>
      <c r="K9" s="122">
        <v>4</v>
      </c>
      <c r="L9" s="122">
        <v>6</v>
      </c>
      <c r="M9" s="107">
        <v>4</v>
      </c>
      <c r="N9" s="96">
        <v>8</v>
      </c>
      <c r="O9" s="124">
        <v>7</v>
      </c>
      <c r="P9" s="81"/>
      <c r="Q9" s="94">
        <v>8</v>
      </c>
      <c r="R9" s="96">
        <v>4</v>
      </c>
      <c r="S9" s="96"/>
      <c r="T9" s="96">
        <v>6</v>
      </c>
      <c r="U9" s="99">
        <f t="shared" si="1"/>
        <v>5.538461538461538</v>
      </c>
      <c r="V9" s="8">
        <f t="shared" si="2"/>
        <v>6</v>
      </c>
    </row>
    <row r="10" spans="1:22" ht="12.75">
      <c r="A10" s="3">
        <f t="shared" si="0"/>
        <v>7.076923076923077</v>
      </c>
      <c r="B10" s="2">
        <v>8</v>
      </c>
      <c r="C10" s="2" t="s">
        <v>269</v>
      </c>
      <c r="D10" s="130" t="s">
        <v>149</v>
      </c>
      <c r="E10" s="83"/>
      <c r="F10" s="82">
        <v>7</v>
      </c>
      <c r="G10" s="82">
        <v>7</v>
      </c>
      <c r="H10" s="83">
        <v>9</v>
      </c>
      <c r="I10" s="94">
        <v>8</v>
      </c>
      <c r="J10" s="96">
        <v>8</v>
      </c>
      <c r="K10" s="122">
        <v>4</v>
      </c>
      <c r="L10" s="122">
        <v>6</v>
      </c>
      <c r="M10" s="107">
        <v>4</v>
      </c>
      <c r="N10" s="96">
        <v>8</v>
      </c>
      <c r="O10" s="124">
        <v>9</v>
      </c>
      <c r="P10" s="81"/>
      <c r="Q10" s="94">
        <v>9</v>
      </c>
      <c r="R10" s="96">
        <v>6</v>
      </c>
      <c r="S10" s="96"/>
      <c r="T10" s="96">
        <v>7</v>
      </c>
      <c r="U10" s="99">
        <f t="shared" si="1"/>
        <v>7.076923076923077</v>
      </c>
      <c r="V10" s="8">
        <f t="shared" si="2"/>
        <v>7</v>
      </c>
    </row>
    <row r="11" spans="1:22" ht="12.75">
      <c r="A11" s="3">
        <f t="shared" si="0"/>
        <v>6.461538461538462</v>
      </c>
      <c r="B11" s="2">
        <v>9</v>
      </c>
      <c r="C11" s="2" t="s">
        <v>394</v>
      </c>
      <c r="D11" s="130" t="s">
        <v>150</v>
      </c>
      <c r="E11" s="83"/>
      <c r="F11" s="82">
        <v>6</v>
      </c>
      <c r="G11" s="82">
        <v>7</v>
      </c>
      <c r="H11" s="83">
        <v>6</v>
      </c>
      <c r="I11" s="94">
        <v>6</v>
      </c>
      <c r="J11" s="96">
        <v>8</v>
      </c>
      <c r="K11" s="122">
        <v>4</v>
      </c>
      <c r="L11" s="122">
        <v>6</v>
      </c>
      <c r="M11" s="107">
        <v>7</v>
      </c>
      <c r="N11" s="96">
        <v>7</v>
      </c>
      <c r="O11" s="124">
        <v>8</v>
      </c>
      <c r="P11" s="81" t="s">
        <v>158</v>
      </c>
      <c r="Q11" s="94">
        <v>7</v>
      </c>
      <c r="R11" s="96">
        <v>4</v>
      </c>
      <c r="S11" s="96"/>
      <c r="T11" s="96">
        <v>8</v>
      </c>
      <c r="U11" s="99">
        <f t="shared" si="1"/>
        <v>6.461538461538462</v>
      </c>
      <c r="V11" s="8">
        <v>7</v>
      </c>
    </row>
    <row r="12" spans="1:22" ht="12.75">
      <c r="A12" s="3">
        <f t="shared" si="0"/>
        <v>6.769230769230769</v>
      </c>
      <c r="B12" s="2">
        <v>10</v>
      </c>
      <c r="C12" s="2" t="s">
        <v>395</v>
      </c>
      <c r="D12" s="130" t="s">
        <v>186</v>
      </c>
      <c r="E12" s="83"/>
      <c r="F12" s="82">
        <v>6</v>
      </c>
      <c r="G12" s="82">
        <v>7</v>
      </c>
      <c r="H12" s="83">
        <v>8</v>
      </c>
      <c r="I12" s="94">
        <v>7</v>
      </c>
      <c r="J12" s="96">
        <v>7</v>
      </c>
      <c r="K12" s="122">
        <v>4</v>
      </c>
      <c r="L12" s="122">
        <v>6</v>
      </c>
      <c r="M12" s="107">
        <v>8</v>
      </c>
      <c r="N12" s="96">
        <v>4</v>
      </c>
      <c r="O12" s="124">
        <v>8</v>
      </c>
      <c r="P12" s="81"/>
      <c r="Q12" s="94">
        <v>8</v>
      </c>
      <c r="R12" s="96">
        <v>8</v>
      </c>
      <c r="S12" s="96"/>
      <c r="T12" s="96">
        <v>7</v>
      </c>
      <c r="U12" s="99">
        <f t="shared" si="1"/>
        <v>6.769230769230769</v>
      </c>
      <c r="V12" s="8">
        <f t="shared" si="2"/>
        <v>7</v>
      </c>
    </row>
    <row r="13" spans="1:22" ht="12.75">
      <c r="A13" s="3">
        <f t="shared" si="0"/>
        <v>7.461538461538462</v>
      </c>
      <c r="B13" s="2">
        <v>11</v>
      </c>
      <c r="C13" s="2" t="s">
        <v>396</v>
      </c>
      <c r="D13" s="130" t="s">
        <v>115</v>
      </c>
      <c r="E13" s="83"/>
      <c r="F13" s="82">
        <v>8</v>
      </c>
      <c r="G13" s="82">
        <v>7</v>
      </c>
      <c r="H13" s="83">
        <v>7</v>
      </c>
      <c r="I13" s="94">
        <v>8</v>
      </c>
      <c r="J13" s="96">
        <v>8</v>
      </c>
      <c r="K13" s="122">
        <v>8</v>
      </c>
      <c r="L13" s="122">
        <v>6</v>
      </c>
      <c r="M13" s="107">
        <v>4</v>
      </c>
      <c r="N13" s="96">
        <v>9</v>
      </c>
      <c r="O13" s="124">
        <v>9</v>
      </c>
      <c r="P13" s="81"/>
      <c r="Q13" s="94">
        <v>9</v>
      </c>
      <c r="R13" s="96">
        <v>5</v>
      </c>
      <c r="S13" s="96"/>
      <c r="T13" s="96">
        <v>9</v>
      </c>
      <c r="U13" s="99">
        <f t="shared" si="1"/>
        <v>7.461538461538462</v>
      </c>
      <c r="V13" s="8">
        <v>8</v>
      </c>
    </row>
    <row r="14" spans="1:22" ht="12.75">
      <c r="A14" s="3">
        <f t="shared" si="0"/>
        <v>6.923076923076923</v>
      </c>
      <c r="B14" s="2">
        <v>12</v>
      </c>
      <c r="C14" s="2" t="s">
        <v>397</v>
      </c>
      <c r="D14" s="130" t="s">
        <v>203</v>
      </c>
      <c r="E14" s="83"/>
      <c r="F14" s="82">
        <v>6</v>
      </c>
      <c r="G14" s="82">
        <v>7</v>
      </c>
      <c r="H14" s="83">
        <v>9</v>
      </c>
      <c r="I14" s="94">
        <v>8</v>
      </c>
      <c r="J14" s="96">
        <v>7</v>
      </c>
      <c r="K14" s="122">
        <v>4</v>
      </c>
      <c r="L14" s="122">
        <v>6</v>
      </c>
      <c r="M14" s="107">
        <v>4</v>
      </c>
      <c r="N14" s="96">
        <v>8</v>
      </c>
      <c r="O14" s="124">
        <v>9</v>
      </c>
      <c r="P14" s="81"/>
      <c r="Q14" s="94">
        <v>8</v>
      </c>
      <c r="R14" s="96">
        <v>7</v>
      </c>
      <c r="S14" s="96"/>
      <c r="T14" s="96">
        <v>7</v>
      </c>
      <c r="U14" s="99">
        <f t="shared" si="1"/>
        <v>6.923076923076923</v>
      </c>
      <c r="V14" s="8">
        <f t="shared" si="2"/>
        <v>7</v>
      </c>
    </row>
    <row r="15" spans="1:22" ht="12.75">
      <c r="A15" s="3">
        <f t="shared" si="0"/>
        <v>7</v>
      </c>
      <c r="B15" s="2">
        <v>13</v>
      </c>
      <c r="C15" s="36" t="s">
        <v>398</v>
      </c>
      <c r="D15" s="130" t="s">
        <v>146</v>
      </c>
      <c r="E15" s="83"/>
      <c r="F15" s="82">
        <v>5</v>
      </c>
      <c r="G15" s="80">
        <v>8</v>
      </c>
      <c r="H15" s="84">
        <v>8</v>
      </c>
      <c r="I15" s="93">
        <v>7</v>
      </c>
      <c r="J15" s="96">
        <v>7</v>
      </c>
      <c r="K15" s="122">
        <v>4</v>
      </c>
      <c r="L15" s="122">
        <v>6</v>
      </c>
      <c r="M15" s="107">
        <v>7</v>
      </c>
      <c r="N15" s="96">
        <v>8</v>
      </c>
      <c r="O15" s="124">
        <v>9</v>
      </c>
      <c r="P15" s="81"/>
      <c r="Q15" s="94">
        <v>8</v>
      </c>
      <c r="R15" s="96">
        <v>7</v>
      </c>
      <c r="S15" s="96"/>
      <c r="T15" s="96">
        <v>7</v>
      </c>
      <c r="U15" s="99">
        <f t="shared" si="1"/>
        <v>7</v>
      </c>
      <c r="V15" s="8">
        <f t="shared" si="2"/>
        <v>7</v>
      </c>
    </row>
    <row r="16" spans="1:22" ht="12.75">
      <c r="A16" s="3">
        <f>U16</f>
        <v>7.083333333333333</v>
      </c>
      <c r="B16" s="2">
        <v>14</v>
      </c>
      <c r="C16" s="36" t="s">
        <v>399</v>
      </c>
      <c r="D16" s="130" t="s">
        <v>88</v>
      </c>
      <c r="E16" s="83"/>
      <c r="F16" s="82">
        <v>6</v>
      </c>
      <c r="G16" s="80">
        <v>7</v>
      </c>
      <c r="H16" s="84" t="s">
        <v>158</v>
      </c>
      <c r="I16" s="93">
        <v>8</v>
      </c>
      <c r="J16" s="96">
        <v>7</v>
      </c>
      <c r="K16" s="122">
        <v>4</v>
      </c>
      <c r="L16" s="122">
        <v>6</v>
      </c>
      <c r="M16" s="107">
        <v>8</v>
      </c>
      <c r="N16" s="96">
        <v>8</v>
      </c>
      <c r="O16" s="124">
        <v>9</v>
      </c>
      <c r="P16" s="81"/>
      <c r="Q16" s="94">
        <v>8</v>
      </c>
      <c r="R16" s="96">
        <v>7</v>
      </c>
      <c r="S16" s="96"/>
      <c r="T16" s="96">
        <v>7</v>
      </c>
      <c r="U16" s="99">
        <f t="shared" si="1"/>
        <v>7.083333333333333</v>
      </c>
      <c r="V16" s="8">
        <f t="shared" si="2"/>
        <v>7</v>
      </c>
    </row>
    <row r="17" spans="1:22" ht="13.5" thickBot="1">
      <c r="A17" s="3">
        <f>U17</f>
        <v>7</v>
      </c>
      <c r="B17" s="2">
        <v>15</v>
      </c>
      <c r="C17" s="36" t="s">
        <v>400</v>
      </c>
      <c r="D17" s="130" t="s">
        <v>148</v>
      </c>
      <c r="E17" s="83"/>
      <c r="F17" s="94">
        <v>6</v>
      </c>
      <c r="G17" s="80">
        <v>7</v>
      </c>
      <c r="H17" s="84" t="s">
        <v>158</v>
      </c>
      <c r="I17" s="93">
        <v>7</v>
      </c>
      <c r="J17" s="96">
        <v>7</v>
      </c>
      <c r="K17" s="122">
        <v>4</v>
      </c>
      <c r="L17" s="122">
        <v>6</v>
      </c>
      <c r="M17" s="107">
        <v>9</v>
      </c>
      <c r="N17" s="96">
        <v>9</v>
      </c>
      <c r="O17" s="124">
        <v>9</v>
      </c>
      <c r="P17" s="81"/>
      <c r="Q17" s="94">
        <v>8</v>
      </c>
      <c r="R17" s="96">
        <v>5</v>
      </c>
      <c r="S17" s="309"/>
      <c r="T17" s="309">
        <v>7</v>
      </c>
      <c r="U17" s="99">
        <f t="shared" si="1"/>
        <v>7</v>
      </c>
      <c r="V17" s="8">
        <f t="shared" si="2"/>
        <v>7</v>
      </c>
    </row>
    <row r="18" spans="2:22" s="5" customFormat="1" ht="13.5" thickBot="1">
      <c r="B18" s="2"/>
      <c r="C18" s="353" t="s">
        <v>0</v>
      </c>
      <c r="D18" s="354"/>
      <c r="E18" s="85"/>
      <c r="F18" s="86">
        <f>AVERAGE(F3:F17)</f>
        <v>6.133333333333334</v>
      </c>
      <c r="G18" s="86">
        <f>AVERAGE(G3:G17)</f>
        <v>7.066666666666666</v>
      </c>
      <c r="H18" s="85"/>
      <c r="I18" s="86">
        <f aca="true" t="shared" si="3" ref="I18:O18">AVERAGE(I3:I17)</f>
        <v>7.066666666666666</v>
      </c>
      <c r="J18" s="136">
        <f t="shared" si="3"/>
        <v>7.133333333333334</v>
      </c>
      <c r="K18" s="218">
        <f t="shared" si="3"/>
        <v>4.333333333333333</v>
      </c>
      <c r="L18" s="118">
        <f t="shared" si="3"/>
        <v>6</v>
      </c>
      <c r="M18" s="106">
        <f t="shared" si="3"/>
        <v>6.066666666666666</v>
      </c>
      <c r="N18" s="136">
        <f t="shared" si="3"/>
        <v>8.133333333333333</v>
      </c>
      <c r="O18" s="108">
        <f t="shared" si="3"/>
        <v>8.733333333333333</v>
      </c>
      <c r="P18" s="108"/>
      <c r="Q18" s="108">
        <f aca="true" t="shared" si="4" ref="Q18:V18">AVERAGE(Q3:Q17)</f>
        <v>7.933333333333334</v>
      </c>
      <c r="R18" s="108">
        <f t="shared" si="4"/>
        <v>5.866666666666666</v>
      </c>
      <c r="S18" s="108" t="e">
        <f t="shared" si="4"/>
        <v>#DIV/0!</v>
      </c>
      <c r="T18" s="280">
        <f t="shared" si="4"/>
        <v>7.533333333333333</v>
      </c>
      <c r="U18" s="97">
        <f t="shared" si="4"/>
        <v>6.882478632478632</v>
      </c>
      <c r="V18" s="33">
        <f t="shared" si="4"/>
        <v>7.133333333333334</v>
      </c>
    </row>
    <row r="19" spans="2:22" s="5" customFormat="1" ht="13.5" thickBot="1">
      <c r="B19" s="2"/>
      <c r="C19" s="6"/>
      <c r="D19" s="71"/>
      <c r="E19" s="373" t="s">
        <v>103</v>
      </c>
      <c r="F19" s="336"/>
      <c r="G19" s="150" t="s">
        <v>104</v>
      </c>
      <c r="H19" s="344" t="s">
        <v>426</v>
      </c>
      <c r="I19" s="364"/>
      <c r="J19" s="146" t="s">
        <v>106</v>
      </c>
      <c r="K19" s="219" t="s">
        <v>107</v>
      </c>
      <c r="L19" s="146" t="s">
        <v>108</v>
      </c>
      <c r="M19" s="146" t="s">
        <v>109</v>
      </c>
      <c r="N19" s="150" t="s">
        <v>110</v>
      </c>
      <c r="O19" s="146" t="s">
        <v>117</v>
      </c>
      <c r="P19" s="344" t="s">
        <v>111</v>
      </c>
      <c r="Q19" s="364"/>
      <c r="R19" s="279" t="s">
        <v>112</v>
      </c>
      <c r="S19" s="344" t="s">
        <v>436</v>
      </c>
      <c r="T19" s="364"/>
      <c r="U19" s="91"/>
      <c r="V19" s="9"/>
    </row>
    <row r="20" spans="2:22" ht="13.5" thickBot="1">
      <c r="B20" s="2"/>
      <c r="C20" s="4" t="s">
        <v>36</v>
      </c>
      <c r="D20" s="72"/>
      <c r="E20" s="344" t="s">
        <v>151</v>
      </c>
      <c r="F20" s="345"/>
      <c r="G20" s="345"/>
      <c r="H20" s="345"/>
      <c r="I20" s="345"/>
      <c r="J20" s="345"/>
      <c r="K20" s="345"/>
      <c r="L20" s="364"/>
      <c r="M20" s="345" t="s">
        <v>182</v>
      </c>
      <c r="N20" s="345"/>
      <c r="O20" s="364"/>
      <c r="P20" s="344" t="s">
        <v>152</v>
      </c>
      <c r="Q20" s="345"/>
      <c r="R20" s="345"/>
      <c r="S20" s="345"/>
      <c r="T20" s="345"/>
      <c r="U20" s="69">
        <f>V20/$B$17</f>
        <v>1</v>
      </c>
      <c r="V20" s="8">
        <f>COUNTIF(V3:V17,"&gt;3")</f>
        <v>15</v>
      </c>
    </row>
    <row r="21" spans="2:22" ht="12.75">
      <c r="B21" s="2"/>
      <c r="C21" s="4" t="s">
        <v>37</v>
      </c>
      <c r="D21" s="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f>V21/$B$17</f>
        <v>0.9333333333333333</v>
      </c>
      <c r="V21" s="8">
        <f>COUNTIF(V3:V17,"&gt;6")</f>
        <v>14</v>
      </c>
    </row>
    <row r="23" ht="12.75">
      <c r="C23" t="s">
        <v>425</v>
      </c>
    </row>
  </sheetData>
  <sheetProtection/>
  <mergeCells count="8">
    <mergeCell ref="P20:T20"/>
    <mergeCell ref="M20:O20"/>
    <mergeCell ref="C18:D18"/>
    <mergeCell ref="E19:F19"/>
    <mergeCell ref="H19:I19"/>
    <mergeCell ref="E20:L20"/>
    <mergeCell ref="P19:Q19"/>
    <mergeCell ref="S19:T19"/>
  </mergeCells>
  <conditionalFormatting sqref="V3:V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U3:U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2015-01-12T10:57:54Z</cp:lastPrinted>
  <dcterms:created xsi:type="dcterms:W3CDTF">2004-12-18T17:35:54Z</dcterms:created>
  <dcterms:modified xsi:type="dcterms:W3CDTF">2018-02-08T07:42:39Z</dcterms:modified>
  <cp:category/>
  <cp:version/>
  <cp:contentType/>
  <cp:contentStatus/>
</cp:coreProperties>
</file>