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175" windowHeight="5610" tabRatio="666" activeTab="0"/>
  </bookViews>
  <sheets>
    <sheet name="21в_ПО" sheetId="1" r:id="rId1"/>
    <sheet name="22вк_ПО" sheetId="2" r:id="rId2"/>
    <sheet name="43ппа_САПР" sheetId="3" r:id="rId3"/>
    <sheet name="23в_ИТ" sheetId="4" r:id="rId4"/>
    <sheet name="24вк_ИТ" sheetId="5" r:id="rId5"/>
    <sheet name="Отчет" sheetId="6" r:id="rId6"/>
    <sheet name="Лучшие" sheetId="7" r:id="rId7"/>
    <sheet name="Худшие" sheetId="8" r:id="rId8"/>
    <sheet name="Ср_балл" sheetId="9" r:id="rId9"/>
    <sheet name="Кач_успев" sheetId="10" r:id="rId10"/>
    <sheet name="Оценки" sheetId="11" r:id="rId11"/>
    <sheet name="Успеваемость" sheetId="12" r:id="rId12"/>
    <sheet name="Среднее_по_семестрам" sheetId="13" r:id="rId13"/>
  </sheets>
  <externalReferences>
    <externalReference r:id="rId16"/>
  </externalReferences>
  <definedNames>
    <definedName name="a">'[1]38ппа_ИТ'!$B$1</definedName>
  </definedNames>
  <calcPr fullCalcOnLoad="1"/>
</workbook>
</file>

<file path=xl/sharedStrings.xml><?xml version="1.0" encoding="utf-8"?>
<sst xmlns="http://schemas.openxmlformats.org/spreadsheetml/2006/main" count="404" uniqueCount="246">
  <si>
    <t>Среднее по группе:</t>
  </si>
  <si>
    <t>Итогов.</t>
  </si>
  <si>
    <t>ОКР№1</t>
  </si>
  <si>
    <t>Экзамен</t>
  </si>
  <si>
    <t>Статистический отчет по успеваемости за</t>
  </si>
  <si>
    <t>Преподаватель:</t>
  </si>
  <si>
    <t>Масюкевич М.Б.</t>
  </si>
  <si>
    <t>Предметы:</t>
  </si>
  <si>
    <t>Группы:</t>
  </si>
  <si>
    <t>Семестр</t>
  </si>
  <si>
    <t>Группа Предмет</t>
  </si>
  <si>
    <t>Вид</t>
  </si>
  <si>
    <t>Ср. балл</t>
  </si>
  <si>
    <t>% усп.</t>
  </si>
  <si>
    <t>% кач. усп.</t>
  </si>
  <si>
    <t>Неатест.</t>
  </si>
  <si>
    <t>Дата:</t>
  </si>
  <si>
    <t>Подпись:</t>
  </si>
  <si>
    <t>________________</t>
  </si>
  <si>
    <t>Информационные технологии (ИТ):</t>
  </si>
  <si>
    <t>К-во уч-ся</t>
  </si>
  <si>
    <t>Оценки</t>
  </si>
  <si>
    <t>Всего за семестр:</t>
  </si>
  <si>
    <t>V сем.</t>
  </si>
  <si>
    <t>VI сем.</t>
  </si>
  <si>
    <t>Ср.балл</t>
  </si>
  <si>
    <t>Группа</t>
  </si>
  <si>
    <t>Фамилия Имя</t>
  </si>
  <si>
    <t>max =</t>
  </si>
  <si>
    <t xml:space="preserve"> = min</t>
  </si>
  <si>
    <t>Лучший уч-ся в каждой группе:</t>
  </si>
  <si>
    <t>Худший уч-ся в каждой группе:</t>
  </si>
  <si>
    <t>Неатестовано</t>
  </si>
  <si>
    <t>Отлично</t>
  </si>
  <si>
    <t>Хорошо</t>
  </si>
  <si>
    <t>Удовлетв.</t>
  </si>
  <si>
    <t>Неудовл.</t>
  </si>
  <si>
    <t>Неаттест.</t>
  </si>
  <si>
    <t>Компас-3D</t>
  </si>
  <si>
    <t>MathCad</t>
  </si>
  <si>
    <t>Средний балл и качественная успеваемость по семестрам.</t>
  </si>
  <si>
    <t>Кач.усп (%)</t>
  </si>
  <si>
    <t>Удовл.</t>
  </si>
  <si>
    <t>Программное обеспечение (ПО):</t>
  </si>
  <si>
    <t>ОКР№2</t>
  </si>
  <si>
    <t>Delphi</t>
  </si>
  <si>
    <t>Системы автоматизированного проектирования (САПР):</t>
  </si>
  <si>
    <t>ЛР11</t>
  </si>
  <si>
    <t>ЛР12</t>
  </si>
  <si>
    <t>ЛР13.1</t>
  </si>
  <si>
    <t>ЛР13.2</t>
  </si>
  <si>
    <t>ЛР14</t>
  </si>
  <si>
    <t>ЛР15</t>
  </si>
  <si>
    <t>ОКР2</t>
  </si>
  <si>
    <t>ЛР1</t>
  </si>
  <si>
    <t>ЛР2</t>
  </si>
  <si>
    <t>ЛР3</t>
  </si>
  <si>
    <t>ЛР4</t>
  </si>
  <si>
    <t>ОКР1</t>
  </si>
  <si>
    <t>07/08-I</t>
  </si>
  <si>
    <t>07/08-II</t>
  </si>
  <si>
    <t>08/09-I</t>
  </si>
  <si>
    <t>08/09-II</t>
  </si>
  <si>
    <t>09/10-I</t>
  </si>
  <si>
    <t>09/10-II</t>
  </si>
  <si>
    <t>10/11-I</t>
  </si>
  <si>
    <t>10/11-II</t>
  </si>
  <si>
    <t>11/12-I</t>
  </si>
  <si>
    <t>11/12-II</t>
  </si>
  <si>
    <t>12/13-I</t>
  </si>
  <si>
    <t>12/13-II</t>
  </si>
  <si>
    <t>№</t>
  </si>
  <si>
    <t>№ комп.</t>
  </si>
  <si>
    <t>Распределение вариантов:</t>
  </si>
  <si>
    <t>Тип занятия:</t>
  </si>
  <si>
    <t>Раздел:</t>
  </si>
  <si>
    <t>1-я подгр.: N (N - номер компьютера).</t>
  </si>
  <si>
    <t>2-я подгр.: N + 13</t>
  </si>
  <si>
    <t>н</t>
  </si>
  <si>
    <t>Батайкин Алексей</t>
  </si>
  <si>
    <t>Белоус Виктор</t>
  </si>
  <si>
    <t>Вельб Андрей</t>
  </si>
  <si>
    <t>Данько Дмитрий</t>
  </si>
  <si>
    <t>Дмитриченко Никита</t>
  </si>
  <si>
    <t>Захаров Алексей</t>
  </si>
  <si>
    <t>Зиноватная Ольга</t>
  </si>
  <si>
    <t>Казак Александр</t>
  </si>
  <si>
    <t>Караев Артур</t>
  </si>
  <si>
    <t>Карчевский Никита</t>
  </si>
  <si>
    <t>Корелов Борис</t>
  </si>
  <si>
    <t>Кохановский Евгений</t>
  </si>
  <si>
    <t>Криницкий Энвер</t>
  </si>
  <si>
    <t>Куель Игорь</t>
  </si>
  <si>
    <t>Лысковский Павел</t>
  </si>
  <si>
    <t>Мадекша Павел</t>
  </si>
  <si>
    <t>Мартинкевич Андрей</t>
  </si>
  <si>
    <t>Ошмяна Ярослав</t>
  </si>
  <si>
    <t>Пашник Виктор</t>
  </si>
  <si>
    <t>Петриман Илья</t>
  </si>
  <si>
    <t>Петроченко Владислав</t>
  </si>
  <si>
    <t>Позняк Дмитрий</t>
  </si>
  <si>
    <t>Помахо Егор</t>
  </si>
  <si>
    <t>Ровба Ольга</t>
  </si>
  <si>
    <t>Тубелевич Егор</t>
  </si>
  <si>
    <t>Хутный Денис</t>
  </si>
  <si>
    <t>Якименко Максим</t>
  </si>
  <si>
    <t>Буйнич Владислав</t>
  </si>
  <si>
    <t>Василевский Владислав</t>
  </si>
  <si>
    <t>Войтукевич Денис</t>
  </si>
  <si>
    <t>Герасимчук Павел</t>
  </si>
  <si>
    <t>Гудинович Максим</t>
  </si>
  <si>
    <t>Дагиль Антон</t>
  </si>
  <si>
    <t>Дудевич Дмитрий</t>
  </si>
  <si>
    <t>Капуста Андрей</t>
  </si>
  <si>
    <t>Козел Дмитрий</t>
  </si>
  <si>
    <t>Коренда Максим</t>
  </si>
  <si>
    <t>Курочка Виктория</t>
  </si>
  <si>
    <t>Лашаковский Алексей</t>
  </si>
  <si>
    <t>Размук Артур</t>
  </si>
  <si>
    <t>Седлеревич Евгений</t>
  </si>
  <si>
    <t>Тумелевич Дмитрий</t>
  </si>
  <si>
    <t>Федоров Кирилл</t>
  </si>
  <si>
    <t>Чернов Артем</t>
  </si>
  <si>
    <t>Чешейко Евгений</t>
  </si>
  <si>
    <t>Юхневич Сергей</t>
  </si>
  <si>
    <t>Комп.</t>
  </si>
  <si>
    <t>Нефёдов Андрей</t>
  </si>
  <si>
    <t>Фурманёнок Алексей</t>
  </si>
  <si>
    <t>Цыдзик Александр</t>
  </si>
  <si>
    <t>Барановский Вадим</t>
  </si>
  <si>
    <t>Барташевич Александр</t>
  </si>
  <si>
    <t>Будевич Александр</t>
  </si>
  <si>
    <t>Бурак Дмитрий</t>
  </si>
  <si>
    <t>Григорович Герман</t>
  </si>
  <si>
    <t>Гудович Дмитрий</t>
  </si>
  <si>
    <t>Девульский Олег</t>
  </si>
  <si>
    <t>Завыша Илья</t>
  </si>
  <si>
    <t>Зибайло Кирилл</t>
  </si>
  <si>
    <t>Коминч Александр</t>
  </si>
  <si>
    <t>Кравчук Алексей</t>
  </si>
  <si>
    <t>Лепешо Владислав</t>
  </si>
  <si>
    <t>Лисица Алексей</t>
  </si>
  <si>
    <t>Микиянец Егор</t>
  </si>
  <si>
    <t>Милошевич Юрий</t>
  </si>
  <si>
    <t>Распределение вариантов в 1 гр.: N + 11 (N - номер комп.)</t>
  </si>
  <si>
    <t>Распределение вариантов в 1гр.: N (N - номер комп.)</t>
  </si>
  <si>
    <t>1-я подгр.: N + 13 (N - номер компьютера).</t>
  </si>
  <si>
    <t>2-я подгр.: N</t>
  </si>
  <si>
    <t>Информационные технологии, гр. 23в, 2 курс.</t>
  </si>
  <si>
    <t>Программное обеспечение, гр. 21в, 3 курс.</t>
  </si>
  <si>
    <t>Программное обеспечение, гр. 22вк, 3 курс.</t>
  </si>
  <si>
    <t>Системы автоматизированного проектирования, гр. 43ппа, 3 курс.</t>
  </si>
  <si>
    <t>Информационные технологии, гр. 24вк, 2 курс.</t>
  </si>
  <si>
    <t>2-й семестр 2013-14 уч.г.</t>
  </si>
  <si>
    <t>21в-1</t>
  </si>
  <si>
    <t>22вк-1</t>
  </si>
  <si>
    <t>43ппа</t>
  </si>
  <si>
    <t>23в</t>
  </si>
  <si>
    <t>24вк</t>
  </si>
  <si>
    <t>21в ПО</t>
  </si>
  <si>
    <t>22вк ПО</t>
  </si>
  <si>
    <t>43ппа САПР</t>
  </si>
  <si>
    <t>23в ИТ</t>
  </si>
  <si>
    <t>24вк ИТ</t>
  </si>
  <si>
    <t>13/14-I</t>
  </si>
  <si>
    <t>13/14-II</t>
  </si>
  <si>
    <t>(н)</t>
  </si>
  <si>
    <t>Андрыш Артём</t>
  </si>
  <si>
    <t>Будай Екатерина</t>
  </si>
  <si>
    <t>Василенко Павел</t>
  </si>
  <si>
    <t>Вербицкий Максим</t>
  </si>
  <si>
    <t>Гемза Максим</t>
  </si>
  <si>
    <t>Жилинский Эмиль</t>
  </si>
  <si>
    <t>Ивуть Павел</t>
  </si>
  <si>
    <t>Колодко Дмитрий</t>
  </si>
  <si>
    <t>Микишко Роман</t>
  </si>
  <si>
    <t>Милюшкевич Виталий</t>
  </si>
  <si>
    <t>Мицкевич Алексей</t>
  </si>
  <si>
    <t>Неверо Игорь</t>
  </si>
  <si>
    <t>Новик Дмитрий</t>
  </si>
  <si>
    <t>Поль Евгений</t>
  </si>
  <si>
    <t>Станкевич Михаил</t>
  </si>
  <si>
    <t>Станюкевич Никита</t>
  </si>
  <si>
    <t>Федорович Илья</t>
  </si>
  <si>
    <t>Филипчик Павел</t>
  </si>
  <si>
    <t>Шибайло Дмитрий</t>
  </si>
  <si>
    <t>Адамчик Сергей</t>
  </si>
  <si>
    <t>Валюк Максим</t>
  </si>
  <si>
    <t>Винглевский Денис</t>
  </si>
  <si>
    <t>Воловицкий Костя</t>
  </si>
  <si>
    <t>Голец Владимир</t>
  </si>
  <si>
    <t>Емельянчик Вадим</t>
  </si>
  <si>
    <t>Завадский Артем</t>
  </si>
  <si>
    <t>Зверко Артем</t>
  </si>
  <si>
    <t>Зневеровский Егор</t>
  </si>
  <si>
    <t>Клышейко Дмитрий</t>
  </si>
  <si>
    <t>Коренной Ростислав</t>
  </si>
  <si>
    <t>Макарчук Андрей</t>
  </si>
  <si>
    <t>Масюкевич Максим</t>
  </si>
  <si>
    <t>Шершнев Олег</t>
  </si>
  <si>
    <t>Щепук Вадим</t>
  </si>
  <si>
    <t>Янцалевич Дмитрий</t>
  </si>
  <si>
    <t>Новаковский Данниил</t>
  </si>
  <si>
    <t>Плюто Кирилл</t>
  </si>
  <si>
    <t>Таренть Владислав</t>
  </si>
  <si>
    <t>Тишук Алексей</t>
  </si>
  <si>
    <t>Флиппович Алексей</t>
  </si>
  <si>
    <t>Шейко Артур</t>
  </si>
  <si>
    <t>Юревич Кирилл</t>
  </si>
  <si>
    <t>Ялошевский Антон</t>
  </si>
  <si>
    <t>Ярмошук Юрий</t>
  </si>
  <si>
    <t>Рыбаченок Евгений</t>
  </si>
  <si>
    <t>Михневич Юрий</t>
  </si>
  <si>
    <t>Могилевич Артур</t>
  </si>
  <si>
    <t>Новосельский Валерий</t>
  </si>
  <si>
    <t>Олещук Никита</t>
  </si>
  <si>
    <t>Пожарицкий Эрнест</t>
  </si>
  <si>
    <t>Прокорым Виктор</t>
  </si>
  <si>
    <t>Селятыцкий Александр</t>
  </si>
  <si>
    <t>Сорока Михаил</t>
  </si>
  <si>
    <t>Станкевич Павел</t>
  </si>
  <si>
    <t>Урбанович Александр</t>
  </si>
  <si>
    <t>Ходыко Вальдемар</t>
  </si>
  <si>
    <t>Якович Андрей</t>
  </si>
  <si>
    <t>Олефирович Алексей</t>
  </si>
  <si>
    <t>тест-1</t>
  </si>
  <si>
    <t>тест-2</t>
  </si>
  <si>
    <t>окр-1</t>
  </si>
  <si>
    <t>окр-2</t>
  </si>
  <si>
    <t>dfh/</t>
  </si>
  <si>
    <t>вар. N + 11</t>
  </si>
  <si>
    <t>вар. N</t>
  </si>
  <si>
    <t>Гузов Александр</t>
  </si>
  <si>
    <t>Волк Дмитрий</t>
  </si>
  <si>
    <t>ЛР5</t>
  </si>
  <si>
    <t>Касперович Игорь</t>
  </si>
  <si>
    <t>ЛР5-ОКР</t>
  </si>
  <si>
    <t>Раманенко Александр</t>
  </si>
  <si>
    <t>Карасёв Владислав</t>
  </si>
  <si>
    <t>Мышко Илья</t>
  </si>
  <si>
    <t>Сокол Виктор</t>
  </si>
  <si>
    <t>1/3</t>
  </si>
  <si>
    <t>2/4</t>
  </si>
  <si>
    <t>13/12</t>
  </si>
  <si>
    <t>2</t>
  </si>
  <si>
    <t>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</si>
</sst>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_(* #,##0.00_);_(* \(#,##0.00\);_(* &quot;-&quot;??_);_(@_)"/>
    <numFmt numFmtId="169" formatCode="_(* #,##0_);_(* \(#,##0\);_(* &quot;-&quot;_);_(@_)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h:mm:ss;@"/>
    <numFmt numFmtId="175" formatCode="[$-FC19]d\ mmmm\ yyyy\ &quot;г.&quot;"/>
    <numFmt numFmtId="176" formatCode="d/m;@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u val="single"/>
      <sz val="10"/>
      <name val="Arial Cyr"/>
      <family val="0"/>
    </font>
    <font>
      <sz val="9"/>
      <color indexed="8"/>
      <name val="Arial Cyr"/>
      <family val="0"/>
    </font>
    <font>
      <sz val="10"/>
      <color indexed="10"/>
      <name val="Arial Cyr"/>
      <family val="0"/>
    </font>
    <font>
      <sz val="16.25"/>
      <color indexed="8"/>
      <name val="Arial Cyr"/>
      <family val="0"/>
    </font>
    <font>
      <sz val="8.5"/>
      <color indexed="8"/>
      <name val="Arial Cyr"/>
      <family val="0"/>
    </font>
    <font>
      <sz val="18.75"/>
      <color indexed="8"/>
      <name val="Arial Cyr"/>
      <family val="0"/>
    </font>
    <font>
      <b/>
      <sz val="11.5"/>
      <color indexed="8"/>
      <name val="Arial Cyr"/>
      <family val="0"/>
    </font>
    <font>
      <sz val="10.55"/>
      <color indexed="8"/>
      <name val="Arial Cyr"/>
      <family val="0"/>
    </font>
    <font>
      <b/>
      <sz val="12"/>
      <color indexed="8"/>
      <name val="Arial Cyr"/>
      <family val="0"/>
    </font>
    <font>
      <sz val="17.25"/>
      <color indexed="8"/>
      <name val="Arial Cyr"/>
      <family val="0"/>
    </font>
    <font>
      <sz val="10.25"/>
      <color indexed="8"/>
      <name val="Arial Cyr"/>
      <family val="0"/>
    </font>
    <font>
      <sz val="18.5"/>
      <color indexed="8"/>
      <name val="Arial Cyr"/>
      <family val="0"/>
    </font>
    <font>
      <b/>
      <sz val="10"/>
      <color indexed="8"/>
      <name val="Arial Cyr"/>
      <family val="0"/>
    </font>
    <font>
      <sz val="16.5"/>
      <color indexed="8"/>
      <name val="Arial Cyr"/>
      <family val="0"/>
    </font>
    <font>
      <sz val="8"/>
      <color indexed="8"/>
      <name val="Arial Cyr"/>
      <family val="0"/>
    </font>
    <font>
      <b/>
      <sz val="9"/>
      <color indexed="8"/>
      <name val="Arial Cyr"/>
      <family val="0"/>
    </font>
    <font>
      <sz val="8.75"/>
      <color indexed="8"/>
      <name val="Arial Cyr"/>
      <family val="0"/>
    </font>
    <font>
      <b/>
      <sz val="8.75"/>
      <color indexed="8"/>
      <name val="Arial Cyr"/>
      <family val="0"/>
    </font>
    <font>
      <sz val="12"/>
      <color indexed="8"/>
      <name val="Arial Cyr"/>
      <family val="0"/>
    </font>
    <font>
      <sz val="10"/>
      <color indexed="8"/>
      <name val="Arial Cyr"/>
      <family val="0"/>
    </font>
    <font>
      <sz val="11.5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.5"/>
      <color indexed="8"/>
      <name val="Arial Cyr"/>
      <family val="0"/>
    </font>
    <font>
      <b/>
      <sz val="11"/>
      <color indexed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237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20" borderId="11" xfId="0" applyFont="1" applyFill="1" applyBorder="1" applyAlignment="1">
      <alignment horizontal="center"/>
    </xf>
    <xf numFmtId="1" fontId="2" fillId="20" borderId="10" xfId="0" applyNumberFormat="1" applyFont="1" applyFill="1" applyBorder="1" applyAlignment="1">
      <alignment horizontal="center"/>
    </xf>
    <xf numFmtId="1" fontId="2" fillId="0" borderId="0" xfId="0" applyNumberFormat="1" applyFont="1" applyAlignment="1">
      <alignment horizontal="center"/>
    </xf>
    <xf numFmtId="2" fontId="2" fillId="2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left"/>
    </xf>
    <xf numFmtId="0" fontId="0" fillId="0" borderId="0" xfId="0" applyAlignment="1">
      <alignment horizontal="right"/>
    </xf>
    <xf numFmtId="14" fontId="6" fillId="0" borderId="0" xfId="0" applyNumberFormat="1" applyFont="1" applyAlignment="1">
      <alignment/>
    </xf>
    <xf numFmtId="0" fontId="0" fillId="0" borderId="17" xfId="0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9" fontId="2" fillId="0" borderId="16" xfId="0" applyNumberFormat="1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9" fontId="2" fillId="0" borderId="0" xfId="0" applyNumberFormat="1" applyFont="1" applyAlignment="1">
      <alignment horizontal="center"/>
    </xf>
    <xf numFmtId="9" fontId="0" fillId="0" borderId="0" xfId="0" applyNumberFormat="1" applyAlignment="1">
      <alignment horizontal="center"/>
    </xf>
    <xf numFmtId="9" fontId="0" fillId="0" borderId="16" xfId="0" applyNumberForma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2" fontId="0" fillId="20" borderId="10" xfId="0" applyNumberFormat="1" applyFill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20" borderId="10" xfId="0" applyFill="1" applyBorder="1" applyAlignment="1">
      <alignment/>
    </xf>
    <xf numFmtId="0" fontId="0" fillId="20" borderId="18" xfId="0" applyFill="1" applyBorder="1" applyAlignment="1">
      <alignment/>
    </xf>
    <xf numFmtId="0" fontId="0" fillId="20" borderId="16" xfId="0" applyFill="1" applyBorder="1" applyAlignment="1">
      <alignment/>
    </xf>
    <xf numFmtId="1" fontId="2" fillId="20" borderId="16" xfId="0" applyNumberFormat="1" applyFont="1" applyFill="1" applyBorder="1" applyAlignment="1">
      <alignment horizontal="center"/>
    </xf>
    <xf numFmtId="2" fontId="0" fillId="20" borderId="16" xfId="0" applyNumberFormat="1" applyFill="1" applyBorder="1" applyAlignment="1">
      <alignment horizontal="center"/>
    </xf>
    <xf numFmtId="1" fontId="2" fillId="20" borderId="18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/>
    </xf>
    <xf numFmtId="2" fontId="0" fillId="0" borderId="10" xfId="0" applyNumberFormat="1" applyBorder="1" applyAlignment="1">
      <alignment/>
    </xf>
    <xf numFmtId="0" fontId="2" fillId="4" borderId="10" xfId="0" applyFont="1" applyFill="1" applyBorder="1" applyAlignment="1">
      <alignment horizontal="right"/>
    </xf>
    <xf numFmtId="0" fontId="0" fillId="0" borderId="10" xfId="0" applyBorder="1" applyAlignment="1">
      <alignment horizontal="left"/>
    </xf>
    <xf numFmtId="1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0" xfId="0" applyFill="1" applyBorder="1" applyAlignment="1">
      <alignment/>
    </xf>
    <xf numFmtId="2" fontId="2" fillId="4" borderId="10" xfId="0" applyNumberFormat="1" applyFont="1" applyFill="1" applyBorder="1" applyAlignment="1">
      <alignment horizontal="right"/>
    </xf>
    <xf numFmtId="2" fontId="2" fillId="3" borderId="13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9" fontId="0" fillId="0" borderId="10" xfId="0" applyNumberFormat="1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2" fontId="2" fillId="20" borderId="16" xfId="0" applyNumberFormat="1" applyFont="1" applyFill="1" applyBorder="1" applyAlignment="1">
      <alignment horizontal="center"/>
    </xf>
    <xf numFmtId="176" fontId="0" fillId="0" borderId="19" xfId="0" applyNumberFormat="1" applyBorder="1" applyAlignment="1">
      <alignment horizontal="center" vertical="center"/>
    </xf>
    <xf numFmtId="176" fontId="0" fillId="0" borderId="20" xfId="0" applyNumberFormat="1" applyBorder="1" applyAlignment="1">
      <alignment horizontal="center" vertical="center"/>
    </xf>
    <xf numFmtId="176" fontId="0" fillId="0" borderId="21" xfId="0" applyNumberFormat="1" applyBorder="1" applyAlignment="1">
      <alignment horizontal="center" vertical="center"/>
    </xf>
    <xf numFmtId="176" fontId="0" fillId="0" borderId="22" xfId="0" applyNumberFormat="1" applyBorder="1" applyAlignment="1">
      <alignment horizontal="center" vertical="center"/>
    </xf>
    <xf numFmtId="0" fontId="0" fillId="20" borderId="19" xfId="0" applyFill="1" applyBorder="1" applyAlignment="1">
      <alignment horizontal="center" vertical="center"/>
    </xf>
    <xf numFmtId="0" fontId="0" fillId="20" borderId="23" xfId="0" applyFill="1" applyBorder="1" applyAlignment="1">
      <alignment horizontal="center" vertical="center"/>
    </xf>
    <xf numFmtId="0" fontId="0" fillId="20" borderId="20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/>
    </xf>
    <xf numFmtId="0" fontId="0" fillId="20" borderId="25" xfId="0" applyFill="1" applyBorder="1" applyAlignment="1">
      <alignment horizontal="center"/>
    </xf>
    <xf numFmtId="0" fontId="0" fillId="20" borderId="16" xfId="0" applyFill="1" applyBorder="1" applyAlignment="1">
      <alignment horizontal="center"/>
    </xf>
    <xf numFmtId="0" fontId="0" fillId="20" borderId="26" xfId="0" applyFill="1" applyBorder="1" applyAlignment="1">
      <alignment horizontal="center"/>
    </xf>
    <xf numFmtId="0" fontId="0" fillId="20" borderId="10" xfId="0" applyFill="1" applyBorder="1" applyAlignment="1">
      <alignment horizontal="center"/>
    </xf>
    <xf numFmtId="176" fontId="0" fillId="0" borderId="27" xfId="0" applyNumberFormat="1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0" fontId="0" fillId="20" borderId="29" xfId="0" applyFill="1" applyBorder="1" applyAlignment="1">
      <alignment horizontal="center"/>
    </xf>
    <xf numFmtId="0" fontId="0" fillId="20" borderId="30" xfId="0" applyFill="1" applyBorder="1" applyAlignment="1">
      <alignment horizontal="center"/>
    </xf>
    <xf numFmtId="0" fontId="2" fillId="20" borderId="19" xfId="0" applyFont="1" applyFill="1" applyBorder="1" applyAlignment="1">
      <alignment horizontal="center" vertical="center"/>
    </xf>
    <xf numFmtId="1" fontId="2" fillId="20" borderId="23" xfId="0" applyNumberFormat="1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 vertical="center"/>
    </xf>
    <xf numFmtId="2" fontId="0" fillId="20" borderId="31" xfId="0" applyNumberFormat="1" applyFill="1" applyBorder="1" applyAlignment="1">
      <alignment/>
    </xf>
    <xf numFmtId="2" fontId="0" fillId="20" borderId="26" xfId="0" applyNumberFormat="1" applyFill="1" applyBorder="1" applyAlignment="1">
      <alignment/>
    </xf>
    <xf numFmtId="0" fontId="0" fillId="20" borderId="32" xfId="0" applyFill="1" applyBorder="1" applyAlignment="1">
      <alignment horizontal="center" vertical="center"/>
    </xf>
    <xf numFmtId="0" fontId="0" fillId="20" borderId="33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2" fontId="0" fillId="20" borderId="13" xfId="0" applyNumberFormat="1" applyFill="1" applyBorder="1" applyAlignment="1">
      <alignment horizontal="center"/>
    </xf>
    <xf numFmtId="2" fontId="0" fillId="20" borderId="12" xfId="0" applyNumberFormat="1" applyFill="1" applyBorder="1" applyAlignment="1">
      <alignment horizontal="center"/>
    </xf>
    <xf numFmtId="0" fontId="2" fillId="20" borderId="28" xfId="0" applyFont="1" applyFill="1" applyBorder="1" applyAlignment="1">
      <alignment horizontal="center" vertical="center"/>
    </xf>
    <xf numFmtId="0" fontId="0" fillId="20" borderId="11" xfId="0" applyFill="1" applyBorder="1" applyAlignment="1">
      <alignment/>
    </xf>
    <xf numFmtId="2" fontId="0" fillId="20" borderId="19" xfId="0" applyNumberFormat="1" applyFill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9" xfId="0" applyBorder="1" applyAlignment="1">
      <alignment horizontal="center"/>
    </xf>
    <xf numFmtId="2" fontId="0" fillId="20" borderId="43" xfId="0" applyNumberFormat="1" applyFill="1" applyBorder="1" applyAlignment="1">
      <alignment horizontal="center"/>
    </xf>
    <xf numFmtId="0" fontId="0" fillId="20" borderId="44" xfId="0" applyFill="1" applyBorder="1" applyAlignment="1">
      <alignment horizontal="center" vertical="center"/>
    </xf>
    <xf numFmtId="0" fontId="0" fillId="20" borderId="45" xfId="0" applyFill="1" applyBorder="1" applyAlignment="1">
      <alignment horizontal="center" vertical="center"/>
    </xf>
    <xf numFmtId="1" fontId="2" fillId="20" borderId="46" xfId="0" applyNumberFormat="1" applyFont="1" applyFill="1" applyBorder="1" applyAlignment="1">
      <alignment horizontal="center" vertical="center"/>
    </xf>
    <xf numFmtId="0" fontId="0" fillId="20" borderId="47" xfId="0" applyFill="1" applyBorder="1" applyAlignment="1">
      <alignment horizontal="center" vertical="center"/>
    </xf>
    <xf numFmtId="176" fontId="0" fillId="0" borderId="44" xfId="0" applyNumberFormat="1" applyBorder="1" applyAlignment="1">
      <alignment horizontal="center" vertical="center"/>
    </xf>
    <xf numFmtId="176" fontId="0" fillId="0" borderId="46" xfId="0" applyNumberFormat="1" applyBorder="1" applyAlignment="1">
      <alignment horizontal="center" vertical="center"/>
    </xf>
    <xf numFmtId="176" fontId="0" fillId="0" borderId="48" xfId="0" applyNumberFormat="1" applyBorder="1" applyAlignment="1">
      <alignment horizontal="center" vertical="center"/>
    </xf>
    <xf numFmtId="0" fontId="2" fillId="20" borderId="49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3" xfId="0" applyBorder="1" applyAlignment="1">
      <alignment horizontal="center"/>
    </xf>
    <xf numFmtId="176" fontId="0" fillId="0" borderId="23" xfId="0" applyNumberFormat="1" applyBorder="1" applyAlignment="1">
      <alignment horizontal="center" vertical="center"/>
    </xf>
    <xf numFmtId="0" fontId="0" fillId="0" borderId="25" xfId="0" applyFont="1" applyBorder="1" applyAlignment="1">
      <alignment horizontal="center"/>
    </xf>
    <xf numFmtId="2" fontId="0" fillId="20" borderId="29" xfId="0" applyNumberFormat="1" applyFill="1" applyBorder="1" applyAlignment="1">
      <alignment/>
    </xf>
    <xf numFmtId="0" fontId="0" fillId="0" borderId="40" xfId="0" applyFont="1" applyBorder="1" applyAlignment="1">
      <alignment horizontal="center"/>
    </xf>
    <xf numFmtId="2" fontId="2" fillId="20" borderId="19" xfId="0" applyNumberFormat="1" applyFont="1" applyFill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2" fontId="0" fillId="20" borderId="16" xfId="0" applyNumberFormat="1" applyFill="1" applyBorder="1" applyAlignment="1">
      <alignment horizontal="right"/>
    </xf>
    <xf numFmtId="0" fontId="2" fillId="20" borderId="5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Alignment="1">
      <alignment/>
    </xf>
    <xf numFmtId="0" fontId="2" fillId="0" borderId="54" xfId="0" applyFont="1" applyBorder="1" applyAlignment="1">
      <alignment/>
    </xf>
    <xf numFmtId="1" fontId="2" fillId="20" borderId="17" xfId="0" applyNumberFormat="1" applyFont="1" applyFill="1" applyBorder="1" applyAlignment="1">
      <alignment horizontal="center"/>
    </xf>
    <xf numFmtId="176" fontId="0" fillId="0" borderId="55" xfId="0" applyNumberFormat="1" applyBorder="1" applyAlignment="1">
      <alignment horizontal="center" vertical="center"/>
    </xf>
    <xf numFmtId="176" fontId="0" fillId="0" borderId="56" xfId="0" applyNumberFormat="1" applyBorder="1" applyAlignment="1">
      <alignment horizontal="center" vertical="center"/>
    </xf>
    <xf numFmtId="0" fontId="0" fillId="20" borderId="42" xfId="0" applyFill="1" applyBorder="1" applyAlignment="1">
      <alignment horizontal="center" vertical="center"/>
    </xf>
    <xf numFmtId="0" fontId="0" fillId="20" borderId="57" xfId="0" applyFill="1" applyBorder="1" applyAlignment="1">
      <alignment horizontal="center" vertical="center"/>
    </xf>
    <xf numFmtId="0" fontId="0" fillId="20" borderId="58" xfId="0" applyFill="1" applyBorder="1" applyAlignment="1">
      <alignment horizontal="center" vertical="center"/>
    </xf>
    <xf numFmtId="0" fontId="0" fillId="20" borderId="18" xfId="0" applyFill="1" applyBorder="1" applyAlignment="1">
      <alignment horizontal="center"/>
    </xf>
    <xf numFmtId="0" fontId="2" fillId="20" borderId="42" xfId="0" applyFont="1" applyFill="1" applyBorder="1" applyAlignment="1">
      <alignment horizontal="center" vertical="center"/>
    </xf>
    <xf numFmtId="1" fontId="2" fillId="20" borderId="57" xfId="0" applyNumberFormat="1" applyFont="1" applyFill="1" applyBorder="1" applyAlignment="1">
      <alignment horizontal="center" vertical="center"/>
    </xf>
    <xf numFmtId="2" fontId="0" fillId="20" borderId="26" xfId="0" applyNumberFormat="1" applyFill="1" applyBorder="1" applyAlignment="1">
      <alignment horizontal="center"/>
    </xf>
    <xf numFmtId="0" fontId="8" fillId="20" borderId="10" xfId="0" applyFont="1" applyFill="1" applyBorder="1" applyAlignment="1">
      <alignment/>
    </xf>
    <xf numFmtId="0" fontId="0" fillId="20" borderId="16" xfId="0" applyFont="1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0" fillId="20" borderId="10" xfId="0" applyFont="1" applyFill="1" applyBorder="1" applyAlignment="1">
      <alignment/>
    </xf>
    <xf numFmtId="0" fontId="2" fillId="20" borderId="59" xfId="0" applyFont="1" applyFill="1" applyBorder="1" applyAlignment="1">
      <alignment horizontal="center"/>
    </xf>
    <xf numFmtId="0" fontId="8" fillId="20" borderId="16" xfId="0" applyFont="1" applyFill="1" applyBorder="1" applyAlignment="1">
      <alignment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0" xfId="0" applyFont="1" applyBorder="1" applyAlignment="1">
      <alignment horizontal="center"/>
    </xf>
    <xf numFmtId="2" fontId="0" fillId="20" borderId="12" xfId="0" applyNumberFormat="1" applyFill="1" applyBorder="1" applyAlignment="1">
      <alignment/>
    </xf>
    <xf numFmtId="2" fontId="0" fillId="20" borderId="39" xfId="0" applyNumberFormat="1" applyFill="1" applyBorder="1" applyAlignment="1">
      <alignment/>
    </xf>
    <xf numFmtId="2" fontId="0" fillId="20" borderId="13" xfId="0" applyNumberFormat="1" applyFill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2" fillId="20" borderId="32" xfId="0" applyNumberFormat="1" applyFont="1" applyFill="1" applyBorder="1" applyAlignment="1">
      <alignment horizontal="center" vertical="center"/>
    </xf>
    <xf numFmtId="1" fontId="2" fillId="20" borderId="33" xfId="0" applyNumberFormat="1" applyFont="1" applyFill="1" applyBorder="1" applyAlignment="1">
      <alignment horizontal="center"/>
    </xf>
    <xf numFmtId="1" fontId="2" fillId="20" borderId="62" xfId="0" applyNumberFormat="1" applyFont="1" applyFill="1" applyBorder="1" applyAlignment="1">
      <alignment horizontal="center"/>
    </xf>
    <xf numFmtId="1" fontId="2" fillId="20" borderId="15" xfId="0" applyNumberFormat="1" applyFont="1" applyFill="1" applyBorder="1" applyAlignment="1">
      <alignment horizontal="center"/>
    </xf>
    <xf numFmtId="2" fontId="2" fillId="20" borderId="33" xfId="0" applyNumberFormat="1" applyFont="1" applyFill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176" fontId="0" fillId="0" borderId="16" xfId="0" applyNumberFormat="1" applyBorder="1" applyAlignment="1">
      <alignment horizontal="center" vertical="center"/>
    </xf>
    <xf numFmtId="0" fontId="0" fillId="0" borderId="54" xfId="0" applyBorder="1" applyAlignment="1">
      <alignment/>
    </xf>
    <xf numFmtId="0" fontId="2" fillId="0" borderId="52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49" fontId="0" fillId="20" borderId="33" xfId="0" applyNumberFormat="1" applyFill="1" applyBorder="1" applyAlignment="1">
      <alignment horizontal="center"/>
    </xf>
    <xf numFmtId="49" fontId="0" fillId="20" borderId="15" xfId="0" applyNumberFormat="1" applyFill="1" applyBorder="1" applyAlignment="1">
      <alignment horizontal="center"/>
    </xf>
    <xf numFmtId="49" fontId="0" fillId="20" borderId="52" xfId="0" applyNumberForma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2" fillId="20" borderId="52" xfId="0" applyFont="1" applyFill="1" applyBorder="1" applyAlignment="1">
      <alignment horizontal="center"/>
    </xf>
    <xf numFmtId="0" fontId="2" fillId="20" borderId="4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20" borderId="32" xfId="0" applyFont="1" applyFill="1" applyBorder="1" applyAlignment="1">
      <alignment horizontal="right"/>
    </xf>
    <xf numFmtId="0" fontId="2" fillId="20" borderId="27" xfId="0" applyFont="1" applyFill="1" applyBorder="1" applyAlignment="1">
      <alignment horizontal="right"/>
    </xf>
    <xf numFmtId="0" fontId="2" fillId="20" borderId="28" xfId="0" applyFont="1" applyFill="1" applyBorder="1" applyAlignment="1">
      <alignment horizontal="right"/>
    </xf>
    <xf numFmtId="0" fontId="2" fillId="20" borderId="15" xfId="0" applyFont="1" applyFill="1" applyBorder="1" applyAlignment="1">
      <alignment horizontal="right"/>
    </xf>
    <xf numFmtId="0" fontId="2" fillId="20" borderId="14" xfId="0" applyFont="1" applyFill="1" applyBorder="1" applyAlignment="1">
      <alignment horizontal="right"/>
    </xf>
    <xf numFmtId="0" fontId="2" fillId="20" borderId="13" xfId="0" applyFont="1" applyFill="1" applyBorder="1" applyAlignment="1">
      <alignment horizontal="right"/>
    </xf>
    <xf numFmtId="0" fontId="2" fillId="20" borderId="63" xfId="0" applyFont="1" applyFill="1" applyBorder="1" applyAlignment="1">
      <alignment horizontal="center"/>
    </xf>
    <xf numFmtId="0" fontId="2" fillId="20" borderId="56" xfId="0" applyFont="1" applyFill="1" applyBorder="1" applyAlignment="1">
      <alignment horizontal="center"/>
    </xf>
    <xf numFmtId="0" fontId="2" fillId="20" borderId="55" xfId="0" applyFont="1" applyFill="1" applyBorder="1" applyAlignment="1">
      <alignment horizontal="center"/>
    </xf>
    <xf numFmtId="0" fontId="2" fillId="20" borderId="59" xfId="0" applyFont="1" applyFill="1" applyBorder="1" applyAlignment="1">
      <alignment horizontal="center"/>
    </xf>
    <xf numFmtId="0" fontId="2" fillId="20" borderId="10" xfId="0" applyFont="1" applyFill="1" applyBorder="1" applyAlignment="1">
      <alignment horizontal="right"/>
    </xf>
    <xf numFmtId="0" fontId="2" fillId="0" borderId="54" xfId="0" applyFont="1" applyBorder="1" applyAlignment="1">
      <alignment horizontal="center"/>
    </xf>
    <xf numFmtId="0" fontId="2" fillId="20" borderId="64" xfId="0" applyFont="1" applyFill="1" applyBorder="1" applyAlignment="1">
      <alignment horizontal="center"/>
    </xf>
    <xf numFmtId="0" fontId="2" fillId="20" borderId="15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2" fillId="3" borderId="14" xfId="0" applyFont="1" applyFill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2"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worksheet" Target="worksheets/sheet7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Оценки за предыдущий семестр и средний бал за текущий семестр.</a:t>
            </a:r>
          </a:p>
        </c:rich>
      </c:tx>
      <c:layout>
        <c:manualLayout>
          <c:xMode val="factor"/>
          <c:yMode val="factor"/>
          <c:x val="-0.18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76"/>
          <c:w val="0.97975"/>
          <c:h val="0.90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'21в_ПО'!$U$2</c:f>
              <c:strCache>
                <c:ptCount val="1"/>
                <c:pt idx="0">
                  <c:v>V сем.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'21в_ПО'!$C$3:$C$31</c:f>
              <c:strCache/>
            </c:strRef>
          </c:cat>
          <c:val>
            <c:numRef>
              <c:f>'21в_ПО'!$U$3:$U$31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ser>
          <c:idx val="2"/>
          <c:order val="1"/>
          <c:tx>
            <c:strRef>
              <c:f>'21в_ПО'!$T$2</c:f>
              <c:strCache>
                <c:ptCount val="1"/>
                <c:pt idx="0">
                  <c:v>VI сем.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'21в_ПО'!$C$3:$C$31</c:f>
              <c:strCache/>
            </c:strRef>
          </c:cat>
          <c:val>
            <c:numRef>
              <c:f>'21в_ПО'!$S$3:$S$31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</c:ser>
        <c:axId val="9730316"/>
        <c:axId val="20463981"/>
      </c:barChart>
      <c:catAx>
        <c:axId val="97303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463981"/>
        <c:crosses val="autoZero"/>
        <c:auto val="1"/>
        <c:lblOffset val="100"/>
        <c:tickLblSkip val="1"/>
        <c:noMultiLvlLbl val="0"/>
      </c:catAx>
      <c:valAx>
        <c:axId val="2046398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730316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9"/>
          <c:y val="0.01225"/>
          <c:w val="0.20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Количество оценок за семестр по всем группам.</a:t>
            </a:r>
          </a:p>
        </c:rich>
      </c:tx>
      <c:layout>
        <c:manualLayout>
          <c:xMode val="factor"/>
          <c:yMode val="factor"/>
          <c:x val="0.01175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1025"/>
          <c:w val="0.985"/>
          <c:h val="0.87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Отчет!$C$10:$N$10</c:f>
              <c:strCache>
                <c:ptCount val="12"/>
                <c:pt idx="0">
                  <c:v>10</c:v>
                </c:pt>
                <c:pt idx="1">
                  <c:v>9</c:v>
                </c:pt>
                <c:pt idx="2">
                  <c:v>8</c:v>
                </c:pt>
                <c:pt idx="3">
                  <c:v>7</c:v>
                </c:pt>
                <c:pt idx="4">
                  <c:v>6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Неатест.</c:v>
                </c:pt>
              </c:strCache>
            </c:strRef>
          </c:cat>
          <c:val>
            <c:numRef>
              <c:f>Отчет!$C$24:$N$24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10</c:v>
                </c:pt>
                <c:pt idx="3">
                  <c:v>23</c:v>
                </c:pt>
                <c:pt idx="4">
                  <c:v>29</c:v>
                </c:pt>
                <c:pt idx="5">
                  <c:v>33</c:v>
                </c:pt>
                <c:pt idx="6">
                  <c:v>10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3</c:v>
                </c:pt>
                <c:pt idx="11">
                  <c:v>6</c:v>
                </c:pt>
              </c:numCache>
            </c:numRef>
          </c:val>
          <c:shape val="box"/>
        </c:ser>
        <c:shape val="box"/>
        <c:axId val="1332134"/>
        <c:axId val="11989207"/>
      </c:bar3DChart>
      <c:catAx>
        <c:axId val="1332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989207"/>
        <c:crosses val="autoZero"/>
        <c:auto val="1"/>
        <c:lblOffset val="100"/>
        <c:tickLblSkip val="1"/>
        <c:noMultiLvlLbl val="0"/>
      </c:catAx>
      <c:valAx>
        <c:axId val="119892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32134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Общий уровень успеваемости</a:t>
            </a:r>
          </a:p>
        </c:rich>
      </c:tx>
      <c:layout>
        <c:manualLayout>
          <c:xMode val="factor"/>
          <c:yMode val="factor"/>
          <c:x val="0.043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25"/>
          <c:y val="0.3375"/>
          <c:w val="0.6725"/>
          <c:h val="0.374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0%" sourceLinked="0"/>
              <c:showLegendKey val="1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1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Отчет!$A$28:$A$32</c:f>
              <c:strCache>
                <c:ptCount val="5"/>
                <c:pt idx="0">
                  <c:v>Отлично</c:v>
                </c:pt>
                <c:pt idx="1">
                  <c:v>Хорошо</c:v>
                </c:pt>
                <c:pt idx="2">
                  <c:v>Удовл.</c:v>
                </c:pt>
                <c:pt idx="3">
                  <c:v>Неудовл.</c:v>
                </c:pt>
                <c:pt idx="4">
                  <c:v>Неатестовано</c:v>
                </c:pt>
              </c:strCache>
            </c:strRef>
          </c:cat>
          <c:val>
            <c:numRef>
              <c:f>Отчет!$B$28:$B$32</c:f>
              <c:numCache>
                <c:ptCount val="5"/>
                <c:pt idx="0">
                  <c:v>17</c:v>
                </c:pt>
                <c:pt idx="1">
                  <c:v>33</c:v>
                </c:pt>
                <c:pt idx="2">
                  <c:v>72</c:v>
                </c:pt>
                <c:pt idx="3">
                  <c:v>3</c:v>
                </c:pt>
                <c:pt idx="4">
                  <c:v>6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"/>
          <c:y val="0.151"/>
          <c:w val="1"/>
          <c:h val="0.8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Среднее_по_семестрам!$B$45</c:f>
              <c:strCache>
                <c:ptCount val="1"/>
                <c:pt idx="0">
                  <c:v>Ср.балл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Среднее_по_семестрам!$A$46:$A$59</c:f>
              <c:strCache/>
            </c:strRef>
          </c:cat>
          <c:val>
            <c:numRef>
              <c:f>Среднее_по_семестрам!$B$46:$B$59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100"/>
        <c:axId val="40794000"/>
        <c:axId val="31601681"/>
      </c:barChart>
      <c:catAx>
        <c:axId val="407940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601681"/>
        <c:crosses val="autoZero"/>
        <c:auto val="1"/>
        <c:lblOffset val="100"/>
        <c:tickLblSkip val="1"/>
        <c:noMultiLvlLbl val="0"/>
      </c:catAx>
      <c:valAx>
        <c:axId val="31601681"/>
        <c:scaling>
          <c:orientation val="minMax"/>
          <c:max val="8"/>
          <c:min val="3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940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>
        <c:manualLayout>
          <c:xMode val="edge"/>
          <c:yMode val="edge"/>
          <c:x val="0.01125"/>
          <c:y val="0.156"/>
          <c:w val="0.97775"/>
          <c:h val="0.81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Среднее_по_семестрам!$C$45</c:f>
              <c:strCache>
                <c:ptCount val="1"/>
                <c:pt idx="0">
                  <c:v>Кач.усп (%)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Среднее_по_семестрам!$A$46:$A$59</c:f>
              <c:strCache/>
            </c:strRef>
          </c:cat>
          <c:val>
            <c:numRef>
              <c:f>Среднее_по_семестрам!$C$46:$C$59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</c:ser>
        <c:gapWidth val="100"/>
        <c:axId val="15979674"/>
        <c:axId val="9599339"/>
      </c:barChart>
      <c:catAx>
        <c:axId val="15979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599339"/>
        <c:crosses val="autoZero"/>
        <c:auto val="1"/>
        <c:lblOffset val="100"/>
        <c:tickLblSkip val="1"/>
        <c:noMultiLvlLbl val="0"/>
      </c:catAx>
      <c:valAx>
        <c:axId val="9599339"/>
        <c:scaling>
          <c:orientation val="minMax"/>
          <c:min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9796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Оценки за предыдущий семестр и средний бал за текущий семестр.</a:t>
            </a:r>
          </a:p>
        </c:rich>
      </c:tx>
      <c:layout>
        <c:manualLayout>
          <c:xMode val="factor"/>
          <c:yMode val="factor"/>
          <c:x val="-0.18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75"/>
          <c:y val="0.076"/>
          <c:w val="0.9815"/>
          <c:h val="0.900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'22вк_ПО'!$V$2</c:f>
              <c:strCache>
                <c:ptCount val="1"/>
                <c:pt idx="0">
                  <c:v>V сем.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'22вк_ПО'!$C$3:$C$25</c:f>
              <c:strCache/>
            </c:strRef>
          </c:cat>
          <c:val>
            <c:numRef>
              <c:f>'22вк_ПО'!$V$3:$V$25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2"/>
          <c:order val="1"/>
          <c:tx>
            <c:strRef>
              <c:f>'22вк_ПО'!$U$2</c:f>
              <c:strCache>
                <c:ptCount val="1"/>
                <c:pt idx="0">
                  <c:v>VI сем.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'22вк_ПО'!$C$3:$C$25</c:f>
              <c:strCache/>
            </c:strRef>
          </c:cat>
          <c:val>
            <c:numRef>
              <c:f>'22вк_ПО'!$T$3:$T$25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axId val="49958102"/>
        <c:axId val="46969735"/>
      </c:barChart>
      <c:catAx>
        <c:axId val="49958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969735"/>
        <c:crosses val="autoZero"/>
        <c:auto val="1"/>
        <c:lblOffset val="100"/>
        <c:tickLblSkip val="1"/>
        <c:noMultiLvlLbl val="0"/>
      </c:catAx>
      <c:valAx>
        <c:axId val="46969735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9958102"/>
        <c:crossesAt val="1"/>
        <c:crossBetween val="between"/>
        <c:dispUnits/>
        <c:minorUnit val="0.4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7"/>
          <c:y val="0.01225"/>
          <c:w val="0.18425"/>
          <c:h val="0.09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текущий семестр.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5"/>
          <c:y val="0.06175"/>
          <c:w val="0.97725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'43ппа_САПР'!$C$3:$C$32</c:f>
              <c:strCache/>
            </c:strRef>
          </c:cat>
          <c:val>
            <c:numRef>
              <c:f>'43ппа_САПР'!$O$3:$O$32</c:f>
              <c:numCach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axId val="20074432"/>
        <c:axId val="46452161"/>
      </c:barChart>
      <c:catAx>
        <c:axId val="20074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6452161"/>
        <c:crosses val="autoZero"/>
        <c:auto val="1"/>
        <c:lblOffset val="100"/>
        <c:tickLblSkip val="1"/>
        <c:noMultiLvlLbl val="0"/>
      </c:catAx>
      <c:valAx>
        <c:axId val="46452161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074432"/>
        <c:crossesAt val="1"/>
        <c:crossBetween val="between"/>
        <c:dispUnits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>
        <c:manualLayout>
          <c:xMode val="factor"/>
          <c:yMode val="factor"/>
          <c:x val="0.004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5"/>
          <c:y val="0.043"/>
          <c:w val="0.9747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'23в_ИТ'!$C$3:$C$26</c:f>
              <c:strCache/>
            </c:strRef>
          </c:cat>
          <c:val>
            <c:numRef>
              <c:f>'23в_ИТ'!$N$3:$N$26</c:f>
              <c:numCach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axId val="15416266"/>
        <c:axId val="4528667"/>
      </c:bar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28667"/>
        <c:crosses val="autoZero"/>
        <c:auto val="1"/>
        <c:lblOffset val="100"/>
        <c:tickLblSkip val="1"/>
        <c:noMultiLvlLbl val="0"/>
      </c:catAx>
      <c:valAx>
        <c:axId val="452866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5416266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за текущий семестр</a:t>
            </a:r>
          </a:p>
        </c:rich>
      </c:tx>
      <c:layout>
        <c:manualLayout>
          <c:xMode val="factor"/>
          <c:yMode val="factor"/>
          <c:x val="0.004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275"/>
          <c:y val="0.043"/>
          <c:w val="0.9745"/>
          <c:h val="0.93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'24вк_ИТ'!$C$3:$C$30</c:f>
              <c:strCache/>
            </c:strRef>
          </c:cat>
          <c:val>
            <c:numRef>
              <c:f>'24вк_ИТ'!$N$3:$N$30</c:f>
              <c:numCache>
                <c:ptCount val="2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40758004"/>
        <c:axId val="31277717"/>
      </c:bar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277717"/>
        <c:crosses val="autoZero"/>
        <c:auto val="1"/>
        <c:lblOffset val="100"/>
        <c:tickLblSkip val="1"/>
        <c:noMultiLvlLbl val="0"/>
      </c:catAx>
      <c:valAx>
        <c:axId val="31277717"/>
        <c:scaling>
          <c:orientation val="minMax"/>
          <c:max val="1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8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758004"/>
        <c:crossesAt val="1"/>
        <c:crossBetween val="between"/>
        <c:dispUnits/>
        <c:majorUnit val="1"/>
        <c:minorUnit val="0.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Лучший уч-ся в каждой группе.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3"/>
          <c:w val="0.98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Отчет!$D$30:$H$34</c:f>
              <c:multiLvlStrCache>
                <c:ptCount val="5"/>
                <c:lvl>
                  <c:pt idx="0">
                    <c:v>Батайкин Алексей</c:v>
                  </c:pt>
                  <c:pt idx="1">
                    <c:v>Жилинский Эмиль</c:v>
                  </c:pt>
                  <c:pt idx="2">
                    <c:v>Ярмошук Юрий</c:v>
                  </c:pt>
                  <c:pt idx="3">
                    <c:v>Гудинович Максим</c:v>
                  </c:pt>
                  <c:pt idx="4">
                    <c:v>Прокорым Виктор</c:v>
                  </c:pt>
                </c:lvl>
                <c:lvl>
                  <c:pt idx="0">
                    <c:v>21в ПО</c:v>
                  </c:pt>
                  <c:pt idx="1">
                    <c:v>23в ИТ</c:v>
                  </c:pt>
                  <c:pt idx="2">
                    <c:v>24вк ИТ</c:v>
                  </c:pt>
                  <c:pt idx="3">
                    <c:v>22вк ПО</c:v>
                  </c:pt>
                  <c:pt idx="4">
                    <c:v>43ппа САПР</c:v>
                  </c:pt>
                </c:lvl>
              </c:multiLvlStrCache>
            </c:multiLvlStrRef>
          </c:cat>
          <c:val>
            <c:numRef>
              <c:f>Отчет!$C$30:$C$34</c:f>
              <c:numCache>
                <c:ptCount val="5"/>
                <c:pt idx="0">
                  <c:v>8.857142857142858</c:v>
                </c:pt>
                <c:pt idx="1">
                  <c:v>8.8</c:v>
                </c:pt>
                <c:pt idx="2">
                  <c:v>7.8</c:v>
                </c:pt>
                <c:pt idx="3">
                  <c:v>10</c:v>
                </c:pt>
                <c:pt idx="4">
                  <c:v>9</c:v>
                </c:pt>
              </c:numCache>
            </c:numRef>
          </c:val>
        </c:ser>
        <c:axId val="13063998"/>
        <c:axId val="50467119"/>
      </c:barChart>
      <c:catAx>
        <c:axId val="130639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467119"/>
        <c:crosses val="autoZero"/>
        <c:auto val="1"/>
        <c:lblOffset val="100"/>
        <c:tickLblSkip val="1"/>
        <c:noMultiLvlLbl val="0"/>
      </c:catAx>
      <c:valAx>
        <c:axId val="50467119"/>
        <c:scaling>
          <c:orientation val="minMax"/>
          <c:max val="10"/>
          <c:min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63998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Худший уч-ся в каждой группе.</a:t>
            </a:r>
          </a:p>
        </c:rich>
      </c:tx>
      <c:layout>
        <c:manualLayout>
          <c:xMode val="factor"/>
          <c:yMode val="factor"/>
          <c:x val="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3"/>
          <c:w val="0.985"/>
          <c:h val="0.87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75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Отчет!$K$30:$O$34</c:f>
              <c:multiLvlStrCache>
                <c:ptCount val="5"/>
                <c:lvl>
                  <c:pt idx="0">
                    <c:v>Ошмяна Ярослав</c:v>
                  </c:pt>
                  <c:pt idx="1">
                    <c:v>Филипчик Павел</c:v>
                  </c:pt>
                  <c:pt idx="2">
                    <c:v>Плюто Кирилл</c:v>
                  </c:pt>
                  <c:pt idx="3">
                    <c:v>Гузов Александр</c:v>
                  </c:pt>
                  <c:pt idx="4">
                    <c:v>Урбанович Александр</c:v>
                  </c:pt>
                </c:lvl>
                <c:lvl>
                  <c:pt idx="0">
                    <c:v>21в ПО</c:v>
                  </c:pt>
                  <c:pt idx="1">
                    <c:v>23в ИТ</c:v>
                  </c:pt>
                  <c:pt idx="2">
                    <c:v>24вк ИТ</c:v>
                  </c:pt>
                  <c:pt idx="3">
                    <c:v>22вк ПО</c:v>
                  </c:pt>
                  <c:pt idx="4">
                    <c:v>43ппа САПР</c:v>
                  </c:pt>
                </c:lvl>
              </c:multiLvlStrCache>
            </c:multiLvlStrRef>
          </c:cat>
          <c:val>
            <c:numRef>
              <c:f>Отчет!$J$30:$J$34</c:f>
              <c:numCache>
                <c:ptCount val="5"/>
                <c:pt idx="0">
                  <c:v>3.875</c:v>
                </c:pt>
                <c:pt idx="1">
                  <c:v>3.5714285714285716</c:v>
                </c:pt>
                <c:pt idx="2">
                  <c:v>1.25</c:v>
                </c:pt>
                <c:pt idx="3">
                  <c:v>3.5</c:v>
                </c:pt>
                <c:pt idx="4">
                  <c:v>3.5</c:v>
                </c:pt>
              </c:numCache>
            </c:numRef>
          </c:val>
        </c:ser>
        <c:axId val="51550888"/>
        <c:axId val="61304809"/>
      </c:barChart>
      <c:catAx>
        <c:axId val="51550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304809"/>
        <c:crosses val="autoZero"/>
        <c:auto val="1"/>
        <c:lblOffset val="100"/>
        <c:tickLblSkip val="1"/>
        <c:noMultiLvlLbl val="0"/>
      </c:catAx>
      <c:valAx>
        <c:axId val="61304809"/>
        <c:scaling>
          <c:orientation val="minMax"/>
          <c:max val="7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550888"/>
        <c:crossesAt val="1"/>
        <c:crossBetween val="between"/>
        <c:dispUnits/>
        <c:majorUnit val="0.5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Средний балл учебных групп.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085"/>
          <c:w val="0.985"/>
          <c:h val="0.8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(Отчет!$A$12,Отчет!$A$15,Отчет!$A$18,Отчет!$A$20,Отчет!$A$22)</c:f>
              <c:strCache>
                <c:ptCount val="5"/>
                <c:pt idx="0">
                  <c:v>21в ПО</c:v>
                </c:pt>
                <c:pt idx="1">
                  <c:v>22вк ПО</c:v>
                </c:pt>
                <c:pt idx="2">
                  <c:v>43ппа САПР</c:v>
                </c:pt>
                <c:pt idx="3">
                  <c:v>23в ИТ</c:v>
                </c:pt>
                <c:pt idx="4">
                  <c:v>24вк ИТ</c:v>
                </c:pt>
              </c:strCache>
            </c:strRef>
          </c:cat>
          <c:val>
            <c:numRef>
              <c:f>(Отчет!$O$14,Отчет!$O$17,Отчет!$O$19,Отчет!$O$21,Отчет!$O$23)</c:f>
              <c:numCache>
                <c:ptCount val="5"/>
                <c:pt idx="0">
                  <c:v>7.521739130434782</c:v>
                </c:pt>
                <c:pt idx="1">
                  <c:v>5.956521739130435</c:v>
                </c:pt>
                <c:pt idx="2">
                  <c:v>6.413793103448276</c:v>
                </c:pt>
                <c:pt idx="3">
                  <c:v>6.217391304347826</c:v>
                </c:pt>
                <c:pt idx="4">
                  <c:v>5</c:v>
                </c:pt>
              </c:numCache>
            </c:numRef>
          </c:val>
          <c:shape val="box"/>
        </c:ser>
        <c:shape val="box"/>
        <c:axId val="14872370"/>
        <c:axId val="66742467"/>
      </c:bar3DChart>
      <c:catAx>
        <c:axId val="148723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6742467"/>
        <c:crosses val="autoZero"/>
        <c:auto val="1"/>
        <c:lblOffset val="100"/>
        <c:tickLblSkip val="1"/>
        <c:noMultiLvlLbl val="0"/>
      </c:catAx>
      <c:valAx>
        <c:axId val="66742467"/>
        <c:scaling>
          <c:orientation val="minMax"/>
          <c:max val="9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872370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Процент качественной успеваемости (7-10) в группах за семестр.</a:t>
            </a:r>
          </a:p>
        </c:rich>
      </c:tx>
      <c:layout>
        <c:manualLayout>
          <c:xMode val="factor"/>
          <c:yMode val="factor"/>
          <c:x val="0.0165"/>
          <c:y val="0"/>
        </c:manualLayout>
      </c:layout>
      <c:spPr>
        <a:noFill/>
        <a:ln>
          <a:noFill/>
        </a:ln>
      </c:spPr>
    </c:title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75"/>
          <c:y val="0.1085"/>
          <c:w val="0.985"/>
          <c:h val="0.873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(Отчет!$A$12,Отчет!$A$15,Отчет!$A$18,Отчет!$A$20,Отчет!$A$22)</c:f>
              <c:strCache>
                <c:ptCount val="5"/>
                <c:pt idx="0">
                  <c:v>21в ПО</c:v>
                </c:pt>
                <c:pt idx="1">
                  <c:v>22вк ПО</c:v>
                </c:pt>
                <c:pt idx="2">
                  <c:v>43ппа САПР</c:v>
                </c:pt>
                <c:pt idx="3">
                  <c:v>23в ИТ</c:v>
                </c:pt>
                <c:pt idx="4">
                  <c:v>24вк ИТ</c:v>
                </c:pt>
              </c:strCache>
            </c:strRef>
          </c:cat>
          <c:val>
            <c:numRef>
              <c:f>(Отчет!$Q$14,Отчет!$Q$16,Отчет!$Q$19,Отчет!$Q$21,Отчет!$Q$23)</c:f>
              <c:numCache>
                <c:ptCount val="5"/>
                <c:pt idx="0">
                  <c:v>0.5517241379310345</c:v>
                </c:pt>
                <c:pt idx="1">
                  <c:v>0.20689655172413793</c:v>
                </c:pt>
                <c:pt idx="2">
                  <c:v>0.4827586206896552</c:v>
                </c:pt>
                <c:pt idx="3">
                  <c:v>0.34782608695652173</c:v>
                </c:pt>
                <c:pt idx="4">
                  <c:v>0.25925925925925924</c:v>
                </c:pt>
              </c:numCache>
            </c:numRef>
          </c:val>
          <c:shape val="box"/>
        </c:ser>
        <c:shape val="box"/>
        <c:axId val="63811292"/>
        <c:axId val="37430717"/>
      </c:bar3DChart>
      <c:catAx>
        <c:axId val="63811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430717"/>
        <c:crosses val="autoZero"/>
        <c:auto val="1"/>
        <c:lblOffset val="100"/>
        <c:tickLblSkip val="1"/>
        <c:noMultiLvlLbl val="0"/>
      </c:catAx>
      <c:valAx>
        <c:axId val="37430717"/>
        <c:scaling>
          <c:orientation val="minMax"/>
          <c:max val="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81129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Диаграмма7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Диаграмма8"/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Диаграмма9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Диаграмма10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Диаграмма11"/>
  <sheetViews>
    <sheetView workbookViewId="0" zoomToFit="1"/>
  </sheetViews>
  <pageMargins left="0.75" right="0.75" top="1" bottom="1" header="0.5" footer="0.5"/>
  <pageSetup horizontalDpi="300" verticalDpi="3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Диаграмма12"/>
  <sheetViews>
    <sheetView workbookViewId="0" zoomToFit="1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38</xdr:row>
      <xdr:rowOff>19050</xdr:rowOff>
    </xdr:from>
    <xdr:to>
      <xdr:col>26</xdr:col>
      <xdr:colOff>171450</xdr:colOff>
      <xdr:row>65</xdr:row>
      <xdr:rowOff>142875</xdr:rowOff>
    </xdr:to>
    <xdr:graphicFrame>
      <xdr:nvGraphicFramePr>
        <xdr:cNvPr id="1" name="Chart 1"/>
        <xdr:cNvGraphicFramePr/>
      </xdr:nvGraphicFramePr>
      <xdr:xfrm>
        <a:off x="47625" y="6276975"/>
        <a:ext cx="126968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267325"/>
    <xdr:graphicFrame>
      <xdr:nvGraphicFramePr>
        <xdr:cNvPr id="1" name="Shape 1025"/>
        <xdr:cNvGraphicFramePr/>
      </xdr:nvGraphicFramePr>
      <xdr:xfrm>
        <a:off x="0" y="0"/>
        <a:ext cx="12820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267325"/>
    <xdr:graphicFrame>
      <xdr:nvGraphicFramePr>
        <xdr:cNvPr id="1" name="Shape 1025"/>
        <xdr:cNvGraphicFramePr/>
      </xdr:nvGraphicFramePr>
      <xdr:xfrm>
        <a:off x="0" y="0"/>
        <a:ext cx="12820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</xdr:row>
      <xdr:rowOff>28575</xdr:rowOff>
    </xdr:from>
    <xdr:to>
      <xdr:col>13</xdr:col>
      <xdr:colOff>666750</xdr:colOff>
      <xdr:row>22</xdr:row>
      <xdr:rowOff>57150</xdr:rowOff>
    </xdr:to>
    <xdr:graphicFrame>
      <xdr:nvGraphicFramePr>
        <xdr:cNvPr id="1" name="Chart 1"/>
        <xdr:cNvGraphicFramePr/>
      </xdr:nvGraphicFramePr>
      <xdr:xfrm>
        <a:off x="66675" y="190500"/>
        <a:ext cx="97155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22</xdr:row>
      <xdr:rowOff>85725</xdr:rowOff>
    </xdr:from>
    <xdr:to>
      <xdr:col>13</xdr:col>
      <xdr:colOff>657225</xdr:colOff>
      <xdr:row>42</xdr:row>
      <xdr:rowOff>47625</xdr:rowOff>
    </xdr:to>
    <xdr:graphicFrame>
      <xdr:nvGraphicFramePr>
        <xdr:cNvPr id="2" name="Chart 2"/>
        <xdr:cNvGraphicFramePr/>
      </xdr:nvGraphicFramePr>
      <xdr:xfrm>
        <a:off x="76200" y="3648075"/>
        <a:ext cx="9696450" cy="3200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32</xdr:row>
      <xdr:rowOff>19050</xdr:rowOff>
    </xdr:from>
    <xdr:to>
      <xdr:col>28</xdr:col>
      <xdr:colOff>171450</xdr:colOff>
      <xdr:row>59</xdr:row>
      <xdr:rowOff>142875</xdr:rowOff>
    </xdr:to>
    <xdr:graphicFrame>
      <xdr:nvGraphicFramePr>
        <xdr:cNvPr id="1" name="Chart 1"/>
        <xdr:cNvGraphicFramePr/>
      </xdr:nvGraphicFramePr>
      <xdr:xfrm>
        <a:off x="47625" y="5305425"/>
        <a:ext cx="141351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39</xdr:row>
      <xdr:rowOff>19050</xdr:rowOff>
    </xdr:from>
    <xdr:to>
      <xdr:col>16</xdr:col>
      <xdr:colOff>657225</xdr:colOff>
      <xdr:row>67</xdr:row>
      <xdr:rowOff>57150</xdr:rowOff>
    </xdr:to>
    <xdr:graphicFrame>
      <xdr:nvGraphicFramePr>
        <xdr:cNvPr id="1" name="Chart 1"/>
        <xdr:cNvGraphicFramePr/>
      </xdr:nvGraphicFramePr>
      <xdr:xfrm>
        <a:off x="19050" y="6505575"/>
        <a:ext cx="95154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33</xdr:row>
      <xdr:rowOff>19050</xdr:rowOff>
    </xdr:from>
    <xdr:to>
      <xdr:col>16</xdr:col>
      <xdr:colOff>0</xdr:colOff>
      <xdr:row>62</xdr:row>
      <xdr:rowOff>57150</xdr:rowOff>
    </xdr:to>
    <xdr:graphicFrame>
      <xdr:nvGraphicFramePr>
        <xdr:cNvPr id="1" name="Chart 1"/>
        <xdr:cNvGraphicFramePr/>
      </xdr:nvGraphicFramePr>
      <xdr:xfrm>
        <a:off x="57150" y="5505450"/>
        <a:ext cx="87534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37</xdr:row>
      <xdr:rowOff>19050</xdr:rowOff>
    </xdr:from>
    <xdr:to>
      <xdr:col>16</xdr:col>
      <xdr:colOff>0</xdr:colOff>
      <xdr:row>66</xdr:row>
      <xdr:rowOff>57150</xdr:rowOff>
    </xdr:to>
    <xdr:graphicFrame>
      <xdr:nvGraphicFramePr>
        <xdr:cNvPr id="1" name="Chart 1"/>
        <xdr:cNvGraphicFramePr/>
      </xdr:nvGraphicFramePr>
      <xdr:xfrm>
        <a:off x="57150" y="6153150"/>
        <a:ext cx="862012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267325"/>
    <xdr:graphicFrame>
      <xdr:nvGraphicFramePr>
        <xdr:cNvPr id="1" name="Shape 1025"/>
        <xdr:cNvGraphicFramePr/>
      </xdr:nvGraphicFramePr>
      <xdr:xfrm>
        <a:off x="0" y="0"/>
        <a:ext cx="12820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267325"/>
    <xdr:graphicFrame>
      <xdr:nvGraphicFramePr>
        <xdr:cNvPr id="1" name="Shape 1025"/>
        <xdr:cNvGraphicFramePr/>
      </xdr:nvGraphicFramePr>
      <xdr:xfrm>
        <a:off x="0" y="0"/>
        <a:ext cx="12820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267325"/>
    <xdr:graphicFrame>
      <xdr:nvGraphicFramePr>
        <xdr:cNvPr id="1" name="Shape 1025"/>
        <xdr:cNvGraphicFramePr/>
      </xdr:nvGraphicFramePr>
      <xdr:xfrm>
        <a:off x="0" y="0"/>
        <a:ext cx="12820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820650" cy="5267325"/>
    <xdr:graphicFrame>
      <xdr:nvGraphicFramePr>
        <xdr:cNvPr id="1" name="Shape 1025"/>
        <xdr:cNvGraphicFramePr/>
      </xdr:nvGraphicFramePr>
      <xdr:xfrm>
        <a:off x="0" y="0"/>
        <a:ext cx="128206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Jurnal\&#1055;&#1086;&#1088;&#1090;&#1072;&#1083;\Jurnal\2009-10_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в_ПО"/>
      <sheetName val="14вк_ПО"/>
      <sheetName val="38ппа_ИТ"/>
      <sheetName val="39ппа_Прогр"/>
      <sheetName val="185ту_СК_ИТ"/>
      <sheetName val="189ту_СК_ИТ"/>
      <sheetName val="Отчет"/>
      <sheetName val="Лучшие"/>
      <sheetName val="Худшие"/>
      <sheetName val="Ср_балл"/>
      <sheetName val="Кач_успев"/>
      <sheetName val="Оценки"/>
      <sheetName val="Успеваемость"/>
      <sheetName val="Среднее_по_семестрам"/>
    </sheetNames>
    <sheetDataSet>
      <sheetData sheetId="2">
        <row r="1">
          <cell r="B1" t="str">
            <v>Бегер Вадим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7"/>
  <sheetViews>
    <sheetView tabSelected="1" zoomScale="90" zoomScaleNormal="90" workbookViewId="0" topLeftCell="B1">
      <selection activeCell="X18" sqref="X18"/>
    </sheetView>
  </sheetViews>
  <sheetFormatPr defaultColWidth="9.00390625" defaultRowHeight="12.75"/>
  <cols>
    <col min="1" max="1" width="8.75390625" style="0" hidden="1" customWidth="1"/>
    <col min="2" max="2" width="3.25390625" style="0" bestFit="1" customWidth="1"/>
    <col min="3" max="3" width="22.625" style="0" customWidth="1"/>
    <col min="4" max="4" width="6.125" style="0" bestFit="1" customWidth="1"/>
    <col min="5" max="6" width="4.625" style="0" customWidth="1"/>
    <col min="7" max="7" width="4.875" style="0" customWidth="1"/>
    <col min="8" max="16" width="4.75390625" style="0" customWidth="1"/>
    <col min="17" max="17" width="5.625" style="0" customWidth="1"/>
    <col min="18" max="18" width="6.375" style="0" customWidth="1"/>
    <col min="19" max="19" width="9.125" style="2" customWidth="1"/>
    <col min="20" max="20" width="7.375" style="6" bestFit="1" customWidth="1"/>
    <col min="21" max="21" width="6.875" style="0" bestFit="1" customWidth="1"/>
    <col min="23" max="23" width="9.125" style="9" customWidth="1"/>
    <col min="24" max="24" width="9.125" style="10" customWidth="1"/>
    <col min="25" max="26" width="6.75390625" style="0" bestFit="1" customWidth="1"/>
    <col min="27" max="28" width="6.00390625" style="0" bestFit="1" customWidth="1"/>
  </cols>
  <sheetData>
    <row r="1" spans="3:4" ht="13.5" thickBot="1">
      <c r="C1" s="151" t="s">
        <v>149</v>
      </c>
      <c r="D1" s="151"/>
    </row>
    <row r="2" spans="2:28" ht="16.5" customHeight="1">
      <c r="B2" s="68" t="s">
        <v>71</v>
      </c>
      <c r="C2" s="69" t="s">
        <v>27</v>
      </c>
      <c r="D2" s="70" t="s">
        <v>125</v>
      </c>
      <c r="E2" s="64">
        <v>41643</v>
      </c>
      <c r="F2" s="138">
        <v>41666</v>
      </c>
      <c r="G2" s="65">
        <v>41667</v>
      </c>
      <c r="H2" s="77">
        <v>41670</v>
      </c>
      <c r="I2" s="66">
        <v>41673</v>
      </c>
      <c r="J2" s="64">
        <v>41680</v>
      </c>
      <c r="K2" s="66">
        <v>41684</v>
      </c>
      <c r="L2" s="64">
        <v>41694</v>
      </c>
      <c r="M2" s="66">
        <v>41698</v>
      </c>
      <c r="N2" s="64">
        <v>41705</v>
      </c>
      <c r="O2" s="66">
        <v>41715</v>
      </c>
      <c r="P2" s="64">
        <v>41722</v>
      </c>
      <c r="Q2" s="66">
        <v>41723</v>
      </c>
      <c r="R2" s="67">
        <v>41726</v>
      </c>
      <c r="S2" s="80" t="s">
        <v>25</v>
      </c>
      <c r="T2" s="81" t="s">
        <v>24</v>
      </c>
      <c r="U2" s="81" t="s">
        <v>23</v>
      </c>
      <c r="V2" s="81" t="s">
        <v>3</v>
      </c>
      <c r="W2" s="82" t="s">
        <v>25</v>
      </c>
      <c r="X2" s="179" t="s">
        <v>1</v>
      </c>
      <c r="Y2" s="66">
        <v>41733</v>
      </c>
      <c r="Z2" s="66">
        <v>41736</v>
      </c>
      <c r="AA2" s="66">
        <v>41740</v>
      </c>
      <c r="AB2" s="66">
        <v>41743</v>
      </c>
    </row>
    <row r="3" spans="1:28" ht="12.75">
      <c r="A3" s="2">
        <f aca="true" t="shared" si="0" ref="A3:A31">S3</f>
        <v>8.857142857142858</v>
      </c>
      <c r="B3" s="78">
        <v>1</v>
      </c>
      <c r="C3" s="43" t="s">
        <v>79</v>
      </c>
      <c r="D3" s="79">
        <v>1</v>
      </c>
      <c r="E3" s="93"/>
      <c r="F3" s="132"/>
      <c r="G3" s="111">
        <v>9</v>
      </c>
      <c r="H3" s="147"/>
      <c r="I3" s="94">
        <v>8</v>
      </c>
      <c r="J3" s="93"/>
      <c r="K3" s="94">
        <v>9</v>
      </c>
      <c r="L3" s="93"/>
      <c r="M3" s="94">
        <v>10</v>
      </c>
      <c r="N3" s="95"/>
      <c r="O3" s="96">
        <v>10</v>
      </c>
      <c r="P3" s="95"/>
      <c r="Q3" s="96">
        <v>9</v>
      </c>
      <c r="R3" s="97">
        <v>7</v>
      </c>
      <c r="S3" s="140">
        <f aca="true" t="shared" si="1" ref="S3:S31">AVERAGE(E3:R3)</f>
        <v>8.857142857142858</v>
      </c>
      <c r="T3" s="44">
        <f aca="true" t="shared" si="2" ref="T3:T23">ROUND(S3,0)</f>
        <v>9</v>
      </c>
      <c r="U3" s="44">
        <v>10</v>
      </c>
      <c r="V3" s="44">
        <v>10</v>
      </c>
      <c r="W3" s="145">
        <f>AVERAGE(U3:V3)</f>
        <v>10</v>
      </c>
      <c r="X3" s="180">
        <f aca="true" t="shared" si="3" ref="X3:X31">ROUND(W3,0)</f>
        <v>10</v>
      </c>
      <c r="Y3" s="102"/>
      <c r="Z3" s="8"/>
      <c r="AA3" s="8"/>
      <c r="AB3" s="110"/>
    </row>
    <row r="4" spans="1:28" ht="12.75">
      <c r="A4" s="2">
        <f t="shared" si="0"/>
        <v>7.571428571428571</v>
      </c>
      <c r="B4" s="78">
        <v>2</v>
      </c>
      <c r="C4" s="43" t="s">
        <v>80</v>
      </c>
      <c r="D4" s="79">
        <v>2</v>
      </c>
      <c r="E4" s="93"/>
      <c r="F4" s="132"/>
      <c r="G4" s="111">
        <v>7</v>
      </c>
      <c r="H4" s="147"/>
      <c r="I4" s="94">
        <v>7</v>
      </c>
      <c r="J4" s="93"/>
      <c r="K4" s="94">
        <v>9</v>
      </c>
      <c r="L4" s="93"/>
      <c r="M4" s="94">
        <v>7</v>
      </c>
      <c r="N4" s="95"/>
      <c r="O4" s="96">
        <v>7</v>
      </c>
      <c r="P4" s="95"/>
      <c r="Q4" s="96">
        <v>8</v>
      </c>
      <c r="R4" s="97">
        <v>8</v>
      </c>
      <c r="S4" s="140">
        <f t="shared" si="1"/>
        <v>7.571428571428571</v>
      </c>
      <c r="T4" s="44">
        <f t="shared" si="2"/>
        <v>8</v>
      </c>
      <c r="U4" s="44">
        <v>8</v>
      </c>
      <c r="V4" s="44">
        <v>7</v>
      </c>
      <c r="W4" s="145">
        <f aca="true" t="shared" si="4" ref="W4:W31">AVERAGE(U4:V4)</f>
        <v>7.5</v>
      </c>
      <c r="X4" s="180">
        <f t="shared" si="3"/>
        <v>8</v>
      </c>
      <c r="Y4" s="102"/>
      <c r="Z4" s="8"/>
      <c r="AA4" s="8"/>
      <c r="AB4" s="110"/>
    </row>
    <row r="5" spans="1:28" ht="12.75">
      <c r="A5" s="2">
        <f t="shared" si="0"/>
        <v>7.428571428571429</v>
      </c>
      <c r="B5" s="78">
        <v>3</v>
      </c>
      <c r="C5" s="43" t="s">
        <v>81</v>
      </c>
      <c r="D5" s="79">
        <v>3</v>
      </c>
      <c r="E5" s="93"/>
      <c r="F5" s="132"/>
      <c r="G5" s="111">
        <v>8</v>
      </c>
      <c r="H5" s="147"/>
      <c r="I5" s="94">
        <v>9</v>
      </c>
      <c r="J5" s="93"/>
      <c r="K5" s="94">
        <v>9</v>
      </c>
      <c r="L5" s="93"/>
      <c r="M5" s="94">
        <v>7</v>
      </c>
      <c r="N5" s="95"/>
      <c r="O5" s="96">
        <v>7</v>
      </c>
      <c r="P5" s="95"/>
      <c r="Q5" s="96">
        <v>8</v>
      </c>
      <c r="R5" s="97">
        <v>4</v>
      </c>
      <c r="S5" s="140">
        <f t="shared" si="1"/>
        <v>7.428571428571429</v>
      </c>
      <c r="T5" s="44">
        <v>8</v>
      </c>
      <c r="U5" s="44">
        <v>7</v>
      </c>
      <c r="V5" s="44">
        <v>8</v>
      </c>
      <c r="W5" s="145">
        <f t="shared" si="4"/>
        <v>7.5</v>
      </c>
      <c r="X5" s="180">
        <f t="shared" si="3"/>
        <v>8</v>
      </c>
      <c r="Y5" s="102"/>
      <c r="Z5" s="8"/>
      <c r="AA5" s="8"/>
      <c r="AB5" s="110"/>
    </row>
    <row r="6" spans="1:28" ht="12.75">
      <c r="A6" s="2">
        <f t="shared" si="0"/>
        <v>4.8</v>
      </c>
      <c r="B6" s="78">
        <v>4</v>
      </c>
      <c r="C6" s="43" t="s">
        <v>82</v>
      </c>
      <c r="D6" s="79">
        <v>4</v>
      </c>
      <c r="E6" s="93"/>
      <c r="F6" s="132">
        <v>1</v>
      </c>
      <c r="G6" s="111">
        <v>7</v>
      </c>
      <c r="H6" s="147">
        <v>1</v>
      </c>
      <c r="I6" s="94">
        <v>6</v>
      </c>
      <c r="J6" s="93">
        <v>1</v>
      </c>
      <c r="K6" s="94">
        <v>7</v>
      </c>
      <c r="L6" s="93" t="s">
        <v>78</v>
      </c>
      <c r="M6" s="94">
        <v>6</v>
      </c>
      <c r="N6" s="95"/>
      <c r="O6" s="96">
        <v>7</v>
      </c>
      <c r="P6" s="95"/>
      <c r="Q6" s="96">
        <v>8</v>
      </c>
      <c r="R6" s="97">
        <v>4</v>
      </c>
      <c r="S6" s="140">
        <f t="shared" si="1"/>
        <v>4.8</v>
      </c>
      <c r="T6" s="44">
        <f t="shared" si="2"/>
        <v>5</v>
      </c>
      <c r="U6" s="44">
        <v>7</v>
      </c>
      <c r="V6" s="44">
        <v>6</v>
      </c>
      <c r="W6" s="145">
        <f t="shared" si="4"/>
        <v>6.5</v>
      </c>
      <c r="X6" s="180">
        <f t="shared" si="3"/>
        <v>7</v>
      </c>
      <c r="Y6" s="102"/>
      <c r="Z6" s="8"/>
      <c r="AA6" s="8"/>
      <c r="AB6" s="110"/>
    </row>
    <row r="7" spans="1:28" ht="12.75">
      <c r="A7" s="2">
        <f t="shared" si="0"/>
        <v>7.428571428571429</v>
      </c>
      <c r="B7" s="78">
        <v>5</v>
      </c>
      <c r="C7" s="43" t="s">
        <v>83</v>
      </c>
      <c r="D7" s="79">
        <v>5</v>
      </c>
      <c r="E7" s="93"/>
      <c r="F7" s="132"/>
      <c r="G7" s="111">
        <v>8</v>
      </c>
      <c r="H7" s="147"/>
      <c r="I7" s="94">
        <v>7</v>
      </c>
      <c r="J7" s="93"/>
      <c r="K7" s="94">
        <v>8</v>
      </c>
      <c r="L7" s="93"/>
      <c r="M7" s="94">
        <v>6</v>
      </c>
      <c r="N7" s="95"/>
      <c r="O7" s="96">
        <v>7</v>
      </c>
      <c r="P7" s="95"/>
      <c r="Q7" s="96">
        <v>9</v>
      </c>
      <c r="R7" s="97">
        <v>7</v>
      </c>
      <c r="S7" s="140">
        <f t="shared" si="1"/>
        <v>7.428571428571429</v>
      </c>
      <c r="T7" s="44">
        <v>8</v>
      </c>
      <c r="U7" s="44">
        <v>9</v>
      </c>
      <c r="V7" s="44">
        <v>9</v>
      </c>
      <c r="W7" s="145">
        <f t="shared" si="4"/>
        <v>9</v>
      </c>
      <c r="X7" s="180">
        <f t="shared" si="3"/>
        <v>9</v>
      </c>
      <c r="Y7" s="102">
        <v>3</v>
      </c>
      <c r="Z7" s="8">
        <v>6</v>
      </c>
      <c r="AA7" s="8"/>
      <c r="AB7" s="110"/>
    </row>
    <row r="8" spans="1:28" ht="12.75">
      <c r="A8" s="2">
        <f t="shared" si="0"/>
        <v>5.5</v>
      </c>
      <c r="B8" s="78">
        <v>6</v>
      </c>
      <c r="C8" s="43" t="s">
        <v>84</v>
      </c>
      <c r="D8" s="79">
        <v>7</v>
      </c>
      <c r="E8" s="93"/>
      <c r="F8" s="132"/>
      <c r="G8" s="111">
        <v>6</v>
      </c>
      <c r="H8" s="147"/>
      <c r="I8" s="94">
        <v>4</v>
      </c>
      <c r="J8" s="93">
        <v>1</v>
      </c>
      <c r="K8" s="94">
        <v>7</v>
      </c>
      <c r="L8" s="93"/>
      <c r="M8" s="94">
        <v>7</v>
      </c>
      <c r="N8" s="95"/>
      <c r="O8" s="96">
        <v>8</v>
      </c>
      <c r="P8" s="95"/>
      <c r="Q8" s="96">
        <v>6</v>
      </c>
      <c r="R8" s="97">
        <v>5</v>
      </c>
      <c r="S8" s="140">
        <f t="shared" si="1"/>
        <v>5.5</v>
      </c>
      <c r="T8" s="44">
        <f t="shared" si="2"/>
        <v>6</v>
      </c>
      <c r="U8" s="44">
        <v>6</v>
      </c>
      <c r="V8" s="44">
        <v>8</v>
      </c>
      <c r="W8" s="145">
        <f t="shared" si="4"/>
        <v>7</v>
      </c>
      <c r="X8" s="180">
        <f t="shared" si="3"/>
        <v>7</v>
      </c>
      <c r="Y8" s="102"/>
      <c r="Z8" s="8"/>
      <c r="AA8" s="8"/>
      <c r="AB8" s="110"/>
    </row>
    <row r="9" spans="1:28" ht="12.75">
      <c r="A9" s="2">
        <f t="shared" si="0"/>
        <v>8.714285714285714</v>
      </c>
      <c r="B9" s="78">
        <v>7</v>
      </c>
      <c r="C9" s="43" t="s">
        <v>85</v>
      </c>
      <c r="D9" s="79">
        <v>8</v>
      </c>
      <c r="E9" s="93"/>
      <c r="F9" s="132" t="s">
        <v>78</v>
      </c>
      <c r="G9" s="111">
        <v>8</v>
      </c>
      <c r="H9" s="147"/>
      <c r="I9" s="94">
        <v>9</v>
      </c>
      <c r="J9" s="93"/>
      <c r="K9" s="94">
        <v>9</v>
      </c>
      <c r="L9" s="93"/>
      <c r="M9" s="94">
        <v>9</v>
      </c>
      <c r="N9" s="95"/>
      <c r="O9" s="96">
        <v>9</v>
      </c>
      <c r="P9" s="95"/>
      <c r="Q9" s="96">
        <v>9</v>
      </c>
      <c r="R9" s="97">
        <v>8</v>
      </c>
      <c r="S9" s="140">
        <f>AVERAGE(E9:R9)</f>
        <v>8.714285714285714</v>
      </c>
      <c r="T9" s="44">
        <f t="shared" si="2"/>
        <v>9</v>
      </c>
      <c r="U9" s="44">
        <v>8</v>
      </c>
      <c r="V9" s="44">
        <v>9</v>
      </c>
      <c r="W9" s="145">
        <f t="shared" si="4"/>
        <v>8.5</v>
      </c>
      <c r="X9" s="180">
        <f t="shared" si="3"/>
        <v>9</v>
      </c>
      <c r="Y9" s="102"/>
      <c r="Z9" s="8"/>
      <c r="AA9" s="8" t="s">
        <v>78</v>
      </c>
      <c r="AB9" s="110"/>
    </row>
    <row r="10" spans="1:28" ht="12.75">
      <c r="A10" s="2">
        <f t="shared" si="0"/>
        <v>7.428571428571429</v>
      </c>
      <c r="B10" s="78">
        <v>8</v>
      </c>
      <c r="C10" s="43" t="s">
        <v>86</v>
      </c>
      <c r="D10" s="79">
        <v>9</v>
      </c>
      <c r="E10" s="93"/>
      <c r="F10" s="132"/>
      <c r="G10" s="111">
        <v>8</v>
      </c>
      <c r="H10" s="147"/>
      <c r="I10" s="94">
        <v>7</v>
      </c>
      <c r="J10" s="93"/>
      <c r="K10" s="94">
        <v>8</v>
      </c>
      <c r="L10" s="93"/>
      <c r="M10" s="94">
        <v>7</v>
      </c>
      <c r="N10" s="95"/>
      <c r="O10" s="96">
        <v>7</v>
      </c>
      <c r="P10" s="95"/>
      <c r="Q10" s="96">
        <v>8</v>
      </c>
      <c r="R10" s="97">
        <v>7</v>
      </c>
      <c r="S10" s="140">
        <f>AVERAGE(E10:R10)</f>
        <v>7.428571428571429</v>
      </c>
      <c r="T10" s="44">
        <v>8</v>
      </c>
      <c r="U10" s="44">
        <v>7</v>
      </c>
      <c r="V10" s="44">
        <v>9</v>
      </c>
      <c r="W10" s="145">
        <f t="shared" si="4"/>
        <v>8</v>
      </c>
      <c r="X10" s="180">
        <f t="shared" si="3"/>
        <v>8</v>
      </c>
      <c r="Y10" s="102"/>
      <c r="Z10" s="8"/>
      <c r="AA10" s="8"/>
      <c r="AB10" s="110"/>
    </row>
    <row r="11" spans="1:28" ht="12.75">
      <c r="A11" s="2">
        <f t="shared" si="0"/>
        <v>4.166666666666667</v>
      </c>
      <c r="B11" s="78">
        <v>9</v>
      </c>
      <c r="C11" s="163" t="s">
        <v>87</v>
      </c>
      <c r="D11" s="79">
        <v>10</v>
      </c>
      <c r="E11" s="93"/>
      <c r="F11" s="132">
        <v>1</v>
      </c>
      <c r="G11" s="111">
        <v>6</v>
      </c>
      <c r="H11" s="147">
        <v>1</v>
      </c>
      <c r="I11" s="94">
        <v>6</v>
      </c>
      <c r="J11" s="93">
        <v>1</v>
      </c>
      <c r="K11" s="94">
        <v>7</v>
      </c>
      <c r="L11" s="93"/>
      <c r="M11" s="94">
        <v>7</v>
      </c>
      <c r="N11" s="95">
        <v>1</v>
      </c>
      <c r="O11" s="94">
        <v>7</v>
      </c>
      <c r="P11" s="95">
        <v>1</v>
      </c>
      <c r="Q11" s="96">
        <v>7</v>
      </c>
      <c r="R11" s="97">
        <v>5</v>
      </c>
      <c r="S11" s="140">
        <f t="shared" si="1"/>
        <v>4.166666666666667</v>
      </c>
      <c r="T11" s="44">
        <f t="shared" si="2"/>
        <v>4</v>
      </c>
      <c r="U11" s="44">
        <v>7</v>
      </c>
      <c r="V11" s="44">
        <v>5</v>
      </c>
      <c r="W11" s="145">
        <f t="shared" si="4"/>
        <v>6</v>
      </c>
      <c r="X11" s="180">
        <f t="shared" si="3"/>
        <v>6</v>
      </c>
      <c r="Y11" s="102"/>
      <c r="Z11" s="8"/>
      <c r="AA11" s="8"/>
      <c r="AB11" s="110"/>
    </row>
    <row r="12" spans="1:28" ht="12.75">
      <c r="A12" s="2">
        <f t="shared" si="0"/>
        <v>6.714285714285714</v>
      </c>
      <c r="B12" s="78">
        <v>10</v>
      </c>
      <c r="C12" s="43" t="s">
        <v>88</v>
      </c>
      <c r="D12" s="79">
        <v>11</v>
      </c>
      <c r="E12" s="93"/>
      <c r="F12" s="132"/>
      <c r="G12" s="111">
        <v>6</v>
      </c>
      <c r="H12" s="147"/>
      <c r="I12" s="94">
        <v>7</v>
      </c>
      <c r="J12" s="93"/>
      <c r="K12" s="94">
        <v>7</v>
      </c>
      <c r="L12" s="93"/>
      <c r="M12" s="94">
        <v>6</v>
      </c>
      <c r="N12" s="95"/>
      <c r="O12" s="96">
        <v>7</v>
      </c>
      <c r="P12" s="95"/>
      <c r="Q12" s="96">
        <v>8</v>
      </c>
      <c r="R12" s="97">
        <v>6</v>
      </c>
      <c r="S12" s="140">
        <f t="shared" si="1"/>
        <v>6.714285714285714</v>
      </c>
      <c r="T12" s="44">
        <f t="shared" si="2"/>
        <v>7</v>
      </c>
      <c r="U12" s="44">
        <v>8</v>
      </c>
      <c r="V12" s="44">
        <v>10</v>
      </c>
      <c r="W12" s="145">
        <f t="shared" si="4"/>
        <v>9</v>
      </c>
      <c r="X12" s="180">
        <f t="shared" si="3"/>
        <v>9</v>
      </c>
      <c r="Y12" s="102"/>
      <c r="Z12" s="8"/>
      <c r="AA12" s="8"/>
      <c r="AB12" s="110"/>
    </row>
    <row r="13" spans="1:28" ht="12.75">
      <c r="A13" s="2">
        <f t="shared" si="0"/>
        <v>7.428571428571429</v>
      </c>
      <c r="B13" s="78">
        <v>11</v>
      </c>
      <c r="C13" s="43" t="s">
        <v>235</v>
      </c>
      <c r="D13" s="79">
        <v>12</v>
      </c>
      <c r="E13" s="93"/>
      <c r="F13" s="132"/>
      <c r="G13" s="111">
        <v>9</v>
      </c>
      <c r="H13" s="147"/>
      <c r="I13" s="94">
        <v>7</v>
      </c>
      <c r="J13" s="93"/>
      <c r="K13" s="94">
        <v>8</v>
      </c>
      <c r="L13" s="93"/>
      <c r="M13" s="94">
        <v>6</v>
      </c>
      <c r="N13" s="95"/>
      <c r="O13" s="96">
        <v>7</v>
      </c>
      <c r="P13" s="95"/>
      <c r="Q13" s="96">
        <v>8</v>
      </c>
      <c r="R13" s="97">
        <v>7</v>
      </c>
      <c r="S13" s="140">
        <f t="shared" si="1"/>
        <v>7.428571428571429</v>
      </c>
      <c r="T13" s="44">
        <v>8</v>
      </c>
      <c r="U13" s="44">
        <v>8</v>
      </c>
      <c r="V13" s="44">
        <v>9</v>
      </c>
      <c r="W13" s="145">
        <f t="shared" si="4"/>
        <v>8.5</v>
      </c>
      <c r="X13" s="180">
        <f t="shared" si="3"/>
        <v>9</v>
      </c>
      <c r="Y13" s="102"/>
      <c r="Z13" s="8"/>
      <c r="AA13" s="8"/>
      <c r="AB13" s="110"/>
    </row>
    <row r="14" spans="1:28" ht="12.75">
      <c r="A14" s="2">
        <f t="shared" si="0"/>
        <v>5.5</v>
      </c>
      <c r="B14" s="78">
        <v>12</v>
      </c>
      <c r="C14" s="43" t="s">
        <v>89</v>
      </c>
      <c r="D14" s="79">
        <v>7</v>
      </c>
      <c r="E14" s="93"/>
      <c r="F14" s="132"/>
      <c r="G14" s="111">
        <v>6</v>
      </c>
      <c r="H14" s="147"/>
      <c r="I14" s="94">
        <v>4</v>
      </c>
      <c r="J14" s="93">
        <v>1</v>
      </c>
      <c r="K14" s="94">
        <v>7</v>
      </c>
      <c r="L14" s="93"/>
      <c r="M14" s="94">
        <v>7</v>
      </c>
      <c r="N14" s="95" t="s">
        <v>78</v>
      </c>
      <c r="O14" s="96">
        <v>8</v>
      </c>
      <c r="P14" s="95"/>
      <c r="Q14" s="96">
        <v>6</v>
      </c>
      <c r="R14" s="97">
        <v>5</v>
      </c>
      <c r="S14" s="140">
        <f t="shared" si="1"/>
        <v>5.5</v>
      </c>
      <c r="T14" s="44">
        <f t="shared" si="2"/>
        <v>6</v>
      </c>
      <c r="U14" s="44">
        <v>7</v>
      </c>
      <c r="V14" s="44">
        <v>6</v>
      </c>
      <c r="W14" s="145">
        <f t="shared" si="4"/>
        <v>6.5</v>
      </c>
      <c r="X14" s="180">
        <f t="shared" si="3"/>
        <v>7</v>
      </c>
      <c r="Y14" s="102"/>
      <c r="Z14" s="8"/>
      <c r="AA14" s="8"/>
      <c r="AB14" s="110"/>
    </row>
    <row r="15" spans="1:28" ht="12.75">
      <c r="A15" s="2">
        <f t="shared" si="0"/>
        <v>5</v>
      </c>
      <c r="B15" s="78">
        <v>13</v>
      </c>
      <c r="C15" s="163" t="s">
        <v>90</v>
      </c>
      <c r="D15" s="79">
        <v>6</v>
      </c>
      <c r="E15" s="93"/>
      <c r="F15" s="132">
        <v>1</v>
      </c>
      <c r="G15" s="111">
        <v>7</v>
      </c>
      <c r="H15" s="147">
        <v>1</v>
      </c>
      <c r="I15" s="94">
        <v>7</v>
      </c>
      <c r="J15" s="93">
        <v>1</v>
      </c>
      <c r="K15" s="94">
        <v>5</v>
      </c>
      <c r="L15" s="93"/>
      <c r="M15" s="94">
        <v>6</v>
      </c>
      <c r="N15" s="95"/>
      <c r="O15" s="96">
        <v>7</v>
      </c>
      <c r="P15" s="95"/>
      <c r="Q15" s="96">
        <v>8</v>
      </c>
      <c r="R15" s="97">
        <v>7</v>
      </c>
      <c r="S15" s="140">
        <f t="shared" si="1"/>
        <v>5</v>
      </c>
      <c r="T15" s="44">
        <f t="shared" si="2"/>
        <v>5</v>
      </c>
      <c r="U15" s="44">
        <v>7</v>
      </c>
      <c r="V15" s="44">
        <v>6</v>
      </c>
      <c r="W15" s="145">
        <f t="shared" si="4"/>
        <v>6.5</v>
      </c>
      <c r="X15" s="180">
        <f t="shared" si="3"/>
        <v>7</v>
      </c>
      <c r="Y15" s="102"/>
      <c r="Z15" s="8"/>
      <c r="AA15" s="8"/>
      <c r="AB15" s="110"/>
    </row>
    <row r="16" spans="1:28" ht="13.5" thickBot="1">
      <c r="A16" s="2">
        <f t="shared" si="0"/>
        <v>7.714285714285714</v>
      </c>
      <c r="B16" s="74">
        <v>14</v>
      </c>
      <c r="C16" s="42" t="s">
        <v>91</v>
      </c>
      <c r="D16" s="72">
        <v>13</v>
      </c>
      <c r="E16" s="105"/>
      <c r="F16" s="148"/>
      <c r="G16" s="139">
        <v>8</v>
      </c>
      <c r="H16" s="107"/>
      <c r="I16" s="106">
        <v>7</v>
      </c>
      <c r="J16" s="105"/>
      <c r="K16" s="106">
        <v>7</v>
      </c>
      <c r="L16" s="105"/>
      <c r="M16" s="106">
        <v>6</v>
      </c>
      <c r="N16" s="108"/>
      <c r="O16" s="109">
        <v>8</v>
      </c>
      <c r="P16" s="108"/>
      <c r="Q16" s="109">
        <v>9</v>
      </c>
      <c r="R16" s="141">
        <v>9</v>
      </c>
      <c r="S16" s="84">
        <f t="shared" si="1"/>
        <v>7.714285714285714</v>
      </c>
      <c r="T16" s="46">
        <f t="shared" si="2"/>
        <v>8</v>
      </c>
      <c r="U16" s="46">
        <v>9</v>
      </c>
      <c r="V16" s="44">
        <v>9</v>
      </c>
      <c r="W16" s="145">
        <f t="shared" si="4"/>
        <v>9</v>
      </c>
      <c r="X16" s="181">
        <f t="shared" si="3"/>
        <v>9</v>
      </c>
      <c r="Y16" s="108"/>
      <c r="Z16" s="190"/>
      <c r="AA16" s="190">
        <v>5</v>
      </c>
      <c r="AB16" s="113"/>
    </row>
    <row r="17" spans="1:28" ht="12.75">
      <c r="A17" s="2">
        <f t="shared" si="0"/>
        <v>8.5</v>
      </c>
      <c r="B17" s="78">
        <v>15</v>
      </c>
      <c r="C17" s="43" t="s">
        <v>92</v>
      </c>
      <c r="D17" s="79">
        <v>10</v>
      </c>
      <c r="E17" s="93"/>
      <c r="F17" s="149"/>
      <c r="G17" s="116"/>
      <c r="H17" s="147"/>
      <c r="I17" s="94">
        <v>8</v>
      </c>
      <c r="J17" s="93"/>
      <c r="K17" s="94">
        <v>8</v>
      </c>
      <c r="L17" s="93"/>
      <c r="M17" s="94">
        <v>8</v>
      </c>
      <c r="N17" s="95"/>
      <c r="O17" s="94">
        <v>9</v>
      </c>
      <c r="P17" s="95"/>
      <c r="Q17" s="94">
        <v>9</v>
      </c>
      <c r="R17" s="97">
        <v>9</v>
      </c>
      <c r="S17" s="140">
        <f t="shared" si="1"/>
        <v>8.5</v>
      </c>
      <c r="T17" s="5">
        <v>8</v>
      </c>
      <c r="U17" s="44">
        <v>8</v>
      </c>
      <c r="V17" s="44">
        <v>7</v>
      </c>
      <c r="W17" s="145">
        <f t="shared" si="4"/>
        <v>7.5</v>
      </c>
      <c r="X17" s="180">
        <f t="shared" si="3"/>
        <v>8</v>
      </c>
      <c r="Y17" s="95"/>
      <c r="Z17" s="192"/>
      <c r="AA17" s="192"/>
      <c r="AB17" s="115"/>
    </row>
    <row r="18" spans="1:28" ht="12.75">
      <c r="A18" s="2">
        <f t="shared" si="0"/>
        <v>8.5</v>
      </c>
      <c r="B18" s="78">
        <v>16</v>
      </c>
      <c r="C18" s="41" t="s">
        <v>93</v>
      </c>
      <c r="D18" s="71">
        <v>3</v>
      </c>
      <c r="E18" s="98"/>
      <c r="F18" s="132"/>
      <c r="G18" s="116"/>
      <c r="H18" s="121"/>
      <c r="I18" s="94">
        <v>8</v>
      </c>
      <c r="J18" s="102"/>
      <c r="K18" s="94">
        <v>8</v>
      </c>
      <c r="L18" s="98"/>
      <c r="M18" s="94">
        <v>8</v>
      </c>
      <c r="N18" s="102"/>
      <c r="O18" s="103">
        <v>9</v>
      </c>
      <c r="P18" s="102"/>
      <c r="Q18" s="103">
        <v>9</v>
      </c>
      <c r="R18" s="104">
        <v>9</v>
      </c>
      <c r="S18" s="83">
        <f t="shared" si="1"/>
        <v>8.5</v>
      </c>
      <c r="T18" s="5">
        <v>8</v>
      </c>
      <c r="U18" s="44">
        <v>7</v>
      </c>
      <c r="V18" s="44">
        <v>7</v>
      </c>
      <c r="W18" s="145">
        <f t="shared" si="4"/>
        <v>7</v>
      </c>
      <c r="X18" s="182">
        <f t="shared" si="3"/>
        <v>7</v>
      </c>
      <c r="Y18" s="102"/>
      <c r="Z18" s="8"/>
      <c r="AA18" s="8"/>
      <c r="AB18" s="110"/>
    </row>
    <row r="19" spans="1:28" ht="12.75">
      <c r="A19" s="2">
        <f t="shared" si="0"/>
        <v>4.833333333333333</v>
      </c>
      <c r="B19" s="78">
        <v>17</v>
      </c>
      <c r="C19" s="41" t="s">
        <v>94</v>
      </c>
      <c r="D19" s="71">
        <v>5</v>
      </c>
      <c r="E19" s="98"/>
      <c r="F19" s="132"/>
      <c r="G19" s="116"/>
      <c r="H19" s="121"/>
      <c r="I19" s="94">
        <v>5</v>
      </c>
      <c r="J19" s="98"/>
      <c r="K19" s="94">
        <v>4</v>
      </c>
      <c r="L19" s="98"/>
      <c r="M19" s="94">
        <v>4</v>
      </c>
      <c r="N19" s="98"/>
      <c r="O19" s="103">
        <v>5</v>
      </c>
      <c r="P19" s="98"/>
      <c r="Q19" s="100">
        <v>5</v>
      </c>
      <c r="R19" s="112">
        <v>6</v>
      </c>
      <c r="S19" s="83">
        <f t="shared" si="1"/>
        <v>4.833333333333333</v>
      </c>
      <c r="T19" s="5">
        <v>5</v>
      </c>
      <c r="U19" s="44">
        <v>4</v>
      </c>
      <c r="V19" s="44">
        <v>7</v>
      </c>
      <c r="W19" s="145">
        <f t="shared" si="4"/>
        <v>5.5</v>
      </c>
      <c r="X19" s="182">
        <f t="shared" si="3"/>
        <v>6</v>
      </c>
      <c r="Y19" s="102"/>
      <c r="Z19" s="8"/>
      <c r="AA19" s="8"/>
      <c r="AB19" s="110"/>
    </row>
    <row r="20" spans="1:28" ht="12.75">
      <c r="A20" s="2">
        <f t="shared" si="0"/>
        <v>3.888888888888889</v>
      </c>
      <c r="B20" s="78">
        <v>18</v>
      </c>
      <c r="C20" s="168" t="s">
        <v>95</v>
      </c>
      <c r="D20" s="71">
        <v>6</v>
      </c>
      <c r="E20" s="102"/>
      <c r="F20" s="8"/>
      <c r="G20" s="116"/>
      <c r="H20" s="101">
        <v>1</v>
      </c>
      <c r="I20" s="94">
        <v>4</v>
      </c>
      <c r="J20" s="102"/>
      <c r="K20" s="94">
        <v>5</v>
      </c>
      <c r="L20" s="102"/>
      <c r="M20" s="94">
        <v>4</v>
      </c>
      <c r="N20" s="102">
        <v>6</v>
      </c>
      <c r="O20" s="103">
        <v>5</v>
      </c>
      <c r="P20" s="102">
        <v>1</v>
      </c>
      <c r="Q20" s="103">
        <v>5</v>
      </c>
      <c r="R20" s="104">
        <v>4</v>
      </c>
      <c r="S20" s="83">
        <f t="shared" si="1"/>
        <v>3.888888888888889</v>
      </c>
      <c r="T20" s="5">
        <f t="shared" si="2"/>
        <v>4</v>
      </c>
      <c r="U20" s="44">
        <v>4</v>
      </c>
      <c r="V20" s="44">
        <v>5</v>
      </c>
      <c r="W20" s="145">
        <f t="shared" si="4"/>
        <v>4.5</v>
      </c>
      <c r="X20" s="182">
        <f t="shared" si="3"/>
        <v>5</v>
      </c>
      <c r="Y20" s="102"/>
      <c r="Z20" s="8"/>
      <c r="AA20" s="8"/>
      <c r="AB20" s="110"/>
    </row>
    <row r="21" spans="1:28" ht="12.75">
      <c r="A21" s="2">
        <f t="shared" si="0"/>
        <v>3.875</v>
      </c>
      <c r="B21" s="78">
        <v>19</v>
      </c>
      <c r="C21" s="41" t="s">
        <v>96</v>
      </c>
      <c r="D21" s="71">
        <v>7</v>
      </c>
      <c r="E21" s="102"/>
      <c r="F21" s="8"/>
      <c r="G21" s="116"/>
      <c r="H21" s="101">
        <v>1</v>
      </c>
      <c r="I21" s="94">
        <v>4</v>
      </c>
      <c r="J21" s="102"/>
      <c r="K21" s="94">
        <v>4</v>
      </c>
      <c r="L21" s="102"/>
      <c r="M21" s="94">
        <v>5</v>
      </c>
      <c r="N21" s="102"/>
      <c r="O21" s="103">
        <v>4</v>
      </c>
      <c r="P21" s="102">
        <v>5</v>
      </c>
      <c r="Q21" s="103">
        <v>4</v>
      </c>
      <c r="R21" s="104">
        <v>4</v>
      </c>
      <c r="S21" s="83">
        <f>AVERAGE(E21:R21)</f>
        <v>3.875</v>
      </c>
      <c r="T21" s="5">
        <f t="shared" si="2"/>
        <v>4</v>
      </c>
      <c r="U21" s="44">
        <v>4</v>
      </c>
      <c r="V21" s="44">
        <v>5</v>
      </c>
      <c r="W21" s="145">
        <f t="shared" si="4"/>
        <v>4.5</v>
      </c>
      <c r="X21" s="182">
        <f t="shared" si="3"/>
        <v>5</v>
      </c>
      <c r="Y21" s="102"/>
      <c r="Z21" s="8"/>
      <c r="AA21" s="8"/>
      <c r="AB21" s="110"/>
    </row>
    <row r="22" spans="1:28" ht="12.75">
      <c r="A22" s="2">
        <f t="shared" si="0"/>
        <v>4.75</v>
      </c>
      <c r="B22" s="78">
        <v>20</v>
      </c>
      <c r="C22" s="168" t="s">
        <v>97</v>
      </c>
      <c r="D22" s="71">
        <v>8</v>
      </c>
      <c r="E22" s="102"/>
      <c r="F22" s="8"/>
      <c r="G22" s="116"/>
      <c r="H22" s="101">
        <v>3</v>
      </c>
      <c r="I22" s="94">
        <v>4</v>
      </c>
      <c r="J22" s="102"/>
      <c r="K22" s="94">
        <v>5</v>
      </c>
      <c r="L22" s="102"/>
      <c r="M22" s="94">
        <v>4</v>
      </c>
      <c r="N22" s="102"/>
      <c r="O22" s="103">
        <v>5</v>
      </c>
      <c r="P22" s="102">
        <v>6</v>
      </c>
      <c r="Q22" s="103">
        <v>5</v>
      </c>
      <c r="R22" s="104">
        <v>6</v>
      </c>
      <c r="S22" s="83">
        <f>AVERAGE(E22:R22)</f>
        <v>4.75</v>
      </c>
      <c r="T22" s="5">
        <v>5</v>
      </c>
      <c r="U22" s="44">
        <v>4</v>
      </c>
      <c r="V22" s="44">
        <v>6</v>
      </c>
      <c r="W22" s="145">
        <f t="shared" si="4"/>
        <v>5</v>
      </c>
      <c r="X22" s="182">
        <f t="shared" si="3"/>
        <v>5</v>
      </c>
      <c r="Y22" s="102"/>
      <c r="Z22" s="8"/>
      <c r="AA22" s="8"/>
      <c r="AB22" s="110"/>
    </row>
    <row r="23" spans="1:28" ht="12.75">
      <c r="A23" s="2">
        <f t="shared" si="0"/>
        <v>3.875</v>
      </c>
      <c r="B23" s="78">
        <v>21</v>
      </c>
      <c r="C23" s="41" t="s">
        <v>98</v>
      </c>
      <c r="D23" s="71">
        <v>9</v>
      </c>
      <c r="E23" s="102"/>
      <c r="F23" s="8"/>
      <c r="G23" s="116"/>
      <c r="H23" s="101">
        <v>3</v>
      </c>
      <c r="I23" s="94">
        <v>4</v>
      </c>
      <c r="J23" s="102"/>
      <c r="K23" s="94">
        <v>4</v>
      </c>
      <c r="L23" s="102"/>
      <c r="M23" s="94">
        <v>4</v>
      </c>
      <c r="N23" s="102"/>
      <c r="O23" s="103">
        <v>4</v>
      </c>
      <c r="P23" s="102">
        <v>4</v>
      </c>
      <c r="Q23" s="103">
        <v>4</v>
      </c>
      <c r="R23" s="104">
        <v>4</v>
      </c>
      <c r="S23" s="83">
        <f>AVERAGE(E23:R23)</f>
        <v>3.875</v>
      </c>
      <c r="T23" s="5">
        <f t="shared" si="2"/>
        <v>4</v>
      </c>
      <c r="U23" s="44">
        <v>4</v>
      </c>
      <c r="V23" s="44">
        <v>5</v>
      </c>
      <c r="W23" s="145">
        <f t="shared" si="4"/>
        <v>4.5</v>
      </c>
      <c r="X23" s="182">
        <f t="shared" si="3"/>
        <v>5</v>
      </c>
      <c r="Y23" s="102"/>
      <c r="Z23" s="8"/>
      <c r="AA23" s="8"/>
      <c r="AB23" s="110"/>
    </row>
    <row r="24" spans="1:28" ht="12.75">
      <c r="A24" s="2">
        <f t="shared" si="0"/>
        <v>4.666666666666667</v>
      </c>
      <c r="B24" s="78">
        <v>22</v>
      </c>
      <c r="C24" s="41" t="s">
        <v>99</v>
      </c>
      <c r="D24" s="71">
        <v>4</v>
      </c>
      <c r="E24" s="102"/>
      <c r="F24" s="8"/>
      <c r="G24" s="116"/>
      <c r="H24" s="101"/>
      <c r="I24" s="94">
        <v>5</v>
      </c>
      <c r="J24" s="102"/>
      <c r="K24" s="94">
        <v>4</v>
      </c>
      <c r="L24" s="102"/>
      <c r="M24" s="94">
        <v>4</v>
      </c>
      <c r="N24" s="102"/>
      <c r="O24" s="103">
        <v>5</v>
      </c>
      <c r="P24" s="102"/>
      <c r="Q24" s="103">
        <v>5</v>
      </c>
      <c r="R24" s="104">
        <v>5</v>
      </c>
      <c r="S24" s="83">
        <f>AVERAGE(E24:R24)</f>
        <v>4.666666666666667</v>
      </c>
      <c r="T24" s="5">
        <v>5</v>
      </c>
      <c r="U24" s="44">
        <v>5</v>
      </c>
      <c r="V24" s="44">
        <v>6</v>
      </c>
      <c r="W24" s="145">
        <f t="shared" si="4"/>
        <v>5.5</v>
      </c>
      <c r="X24" s="182">
        <f t="shared" si="3"/>
        <v>6</v>
      </c>
      <c r="Y24" s="102"/>
      <c r="Z24" s="8"/>
      <c r="AA24" s="8"/>
      <c r="AB24" s="110"/>
    </row>
    <row r="25" spans="1:28" ht="12.75">
      <c r="A25" s="2">
        <f t="shared" si="0"/>
        <v>6.833333333333333</v>
      </c>
      <c r="B25" s="78">
        <v>23</v>
      </c>
      <c r="C25" s="41" t="s">
        <v>100</v>
      </c>
      <c r="D25" s="71">
        <v>2</v>
      </c>
      <c r="E25" s="98"/>
      <c r="F25" s="132"/>
      <c r="G25" s="116"/>
      <c r="H25" s="101"/>
      <c r="I25" s="94">
        <v>7</v>
      </c>
      <c r="J25" s="102"/>
      <c r="K25" s="94">
        <v>7</v>
      </c>
      <c r="L25" s="102"/>
      <c r="M25" s="94">
        <v>1</v>
      </c>
      <c r="N25" s="102"/>
      <c r="O25" s="103">
        <v>8</v>
      </c>
      <c r="P25" s="102"/>
      <c r="Q25" s="103">
        <v>9</v>
      </c>
      <c r="R25" s="104">
        <v>9</v>
      </c>
      <c r="S25" s="83">
        <f t="shared" si="1"/>
        <v>6.833333333333333</v>
      </c>
      <c r="T25" s="5">
        <v>8</v>
      </c>
      <c r="U25" s="44">
        <v>8</v>
      </c>
      <c r="V25" s="44">
        <v>9</v>
      </c>
      <c r="W25" s="145">
        <f t="shared" si="4"/>
        <v>8.5</v>
      </c>
      <c r="X25" s="182">
        <f t="shared" si="3"/>
        <v>9</v>
      </c>
      <c r="Y25" s="102"/>
      <c r="Z25" s="8"/>
      <c r="AA25" s="8"/>
      <c r="AB25" s="110"/>
    </row>
    <row r="26" spans="1:28" ht="12.75">
      <c r="A26" s="2">
        <f t="shared" si="0"/>
        <v>7.833333333333333</v>
      </c>
      <c r="B26" s="78">
        <v>24</v>
      </c>
      <c r="C26" s="41" t="s">
        <v>101</v>
      </c>
      <c r="D26" s="71">
        <v>11</v>
      </c>
      <c r="E26" s="98"/>
      <c r="F26" s="132"/>
      <c r="G26" s="116"/>
      <c r="H26" s="121"/>
      <c r="I26" s="94">
        <v>5</v>
      </c>
      <c r="J26" s="98"/>
      <c r="K26" s="94">
        <v>9</v>
      </c>
      <c r="L26" s="98"/>
      <c r="M26" s="94">
        <v>9</v>
      </c>
      <c r="N26" s="102"/>
      <c r="O26" s="103">
        <v>8</v>
      </c>
      <c r="P26" s="102"/>
      <c r="Q26" s="100">
        <v>8</v>
      </c>
      <c r="R26" s="112">
        <v>8</v>
      </c>
      <c r="S26" s="83">
        <f t="shared" si="1"/>
        <v>7.833333333333333</v>
      </c>
      <c r="T26" s="5">
        <v>8</v>
      </c>
      <c r="U26" s="44">
        <v>8</v>
      </c>
      <c r="V26" s="44">
        <v>7</v>
      </c>
      <c r="W26" s="145">
        <f t="shared" si="4"/>
        <v>7.5</v>
      </c>
      <c r="X26" s="182">
        <f t="shared" si="3"/>
        <v>8</v>
      </c>
      <c r="Y26" s="102"/>
      <c r="Z26" s="8"/>
      <c r="AA26" s="8"/>
      <c r="AB26" s="110"/>
    </row>
    <row r="27" spans="1:28" ht="12.75">
      <c r="A27" s="2">
        <f t="shared" si="0"/>
        <v>6.833333333333333</v>
      </c>
      <c r="B27" s="78">
        <v>25</v>
      </c>
      <c r="C27" s="41" t="s">
        <v>102</v>
      </c>
      <c r="D27" s="71">
        <v>1</v>
      </c>
      <c r="E27" s="98"/>
      <c r="F27" s="132"/>
      <c r="G27" s="116"/>
      <c r="H27" s="121"/>
      <c r="I27" s="94">
        <v>7</v>
      </c>
      <c r="J27" s="98"/>
      <c r="K27" s="94">
        <v>7</v>
      </c>
      <c r="L27" s="98"/>
      <c r="M27" s="94">
        <v>1</v>
      </c>
      <c r="N27" s="102"/>
      <c r="O27" s="103">
        <v>8</v>
      </c>
      <c r="P27" s="102"/>
      <c r="Q27" s="103">
        <v>9</v>
      </c>
      <c r="R27" s="112">
        <v>9</v>
      </c>
      <c r="S27" s="83">
        <f t="shared" si="1"/>
        <v>6.833333333333333</v>
      </c>
      <c r="T27" s="5">
        <v>8</v>
      </c>
      <c r="U27" s="44">
        <v>8</v>
      </c>
      <c r="V27" s="44">
        <v>8</v>
      </c>
      <c r="W27" s="145">
        <f t="shared" si="4"/>
        <v>8</v>
      </c>
      <c r="X27" s="182">
        <f t="shared" si="3"/>
        <v>8</v>
      </c>
      <c r="Y27" s="102"/>
      <c r="Z27" s="8"/>
      <c r="AA27" s="8"/>
      <c r="AB27" s="110"/>
    </row>
    <row r="28" spans="1:28" ht="12.75">
      <c r="A28" s="2">
        <f t="shared" si="0"/>
        <v>7.833333333333333</v>
      </c>
      <c r="B28" s="78">
        <v>26</v>
      </c>
      <c r="C28" s="41" t="s">
        <v>103</v>
      </c>
      <c r="D28" s="71">
        <v>11</v>
      </c>
      <c r="E28" s="98"/>
      <c r="F28" s="132"/>
      <c r="G28" s="116"/>
      <c r="H28" s="121"/>
      <c r="I28" s="94">
        <v>5</v>
      </c>
      <c r="J28" s="98"/>
      <c r="K28" s="94">
        <v>9</v>
      </c>
      <c r="L28" s="98"/>
      <c r="M28" s="94">
        <v>9</v>
      </c>
      <c r="N28" s="102"/>
      <c r="O28" s="103">
        <v>8</v>
      </c>
      <c r="P28" s="102"/>
      <c r="Q28" s="103">
        <v>8</v>
      </c>
      <c r="R28" s="112">
        <v>8</v>
      </c>
      <c r="S28" s="83">
        <f t="shared" si="1"/>
        <v>7.833333333333333</v>
      </c>
      <c r="T28" s="5">
        <v>8</v>
      </c>
      <c r="U28" s="44">
        <v>8</v>
      </c>
      <c r="V28" s="44">
        <v>7</v>
      </c>
      <c r="W28" s="145">
        <f t="shared" si="4"/>
        <v>7.5</v>
      </c>
      <c r="X28" s="182">
        <f t="shared" si="3"/>
        <v>8</v>
      </c>
      <c r="Y28" s="102"/>
      <c r="Z28" s="8"/>
      <c r="AA28" s="8"/>
      <c r="AB28" s="110"/>
    </row>
    <row r="29" spans="1:28" ht="12.75">
      <c r="A29" s="2">
        <f t="shared" si="0"/>
        <v>4.142857142857143</v>
      </c>
      <c r="B29" s="78">
        <v>27</v>
      </c>
      <c r="C29" s="168" t="s">
        <v>104</v>
      </c>
      <c r="D29" s="71">
        <v>12</v>
      </c>
      <c r="E29" s="98"/>
      <c r="F29" s="132"/>
      <c r="G29" s="116"/>
      <c r="H29" s="121"/>
      <c r="I29" s="94">
        <v>4</v>
      </c>
      <c r="J29" s="98"/>
      <c r="K29" s="94">
        <v>4</v>
      </c>
      <c r="L29" s="98"/>
      <c r="M29" s="94">
        <v>5</v>
      </c>
      <c r="N29" s="102"/>
      <c r="O29" s="103">
        <v>6</v>
      </c>
      <c r="P29" s="102">
        <v>1</v>
      </c>
      <c r="Q29" s="103">
        <v>5</v>
      </c>
      <c r="R29" s="112">
        <v>4</v>
      </c>
      <c r="S29" s="83">
        <f t="shared" si="1"/>
        <v>4.142857142857143</v>
      </c>
      <c r="T29" s="5">
        <v>5</v>
      </c>
      <c r="U29" s="44">
        <v>5</v>
      </c>
      <c r="V29" s="44">
        <v>6</v>
      </c>
      <c r="W29" s="145">
        <f t="shared" si="4"/>
        <v>5.5</v>
      </c>
      <c r="X29" s="182">
        <f t="shared" si="3"/>
        <v>6</v>
      </c>
      <c r="Y29" s="102"/>
      <c r="Z29" s="8"/>
      <c r="AA29" s="8"/>
      <c r="AB29" s="110"/>
    </row>
    <row r="30" spans="1:28" ht="12.75">
      <c r="A30" s="2">
        <f t="shared" si="0"/>
        <v>6.833333333333333</v>
      </c>
      <c r="B30" s="78">
        <v>28</v>
      </c>
      <c r="C30" s="41" t="s">
        <v>128</v>
      </c>
      <c r="D30" s="71">
        <v>13</v>
      </c>
      <c r="E30" s="98"/>
      <c r="F30" s="132"/>
      <c r="G30" s="116"/>
      <c r="H30" s="121"/>
      <c r="I30" s="94">
        <v>4</v>
      </c>
      <c r="J30" s="98"/>
      <c r="K30" s="94">
        <v>5</v>
      </c>
      <c r="L30" s="98"/>
      <c r="M30" s="94">
        <v>8</v>
      </c>
      <c r="N30" s="98"/>
      <c r="O30" s="103">
        <v>8</v>
      </c>
      <c r="P30" s="98"/>
      <c r="Q30" s="100">
        <v>8</v>
      </c>
      <c r="R30" s="104">
        <v>8</v>
      </c>
      <c r="S30" s="83">
        <f t="shared" si="1"/>
        <v>6.833333333333333</v>
      </c>
      <c r="T30" s="5">
        <v>7</v>
      </c>
      <c r="U30" s="44">
        <v>6</v>
      </c>
      <c r="V30" s="44">
        <v>6</v>
      </c>
      <c r="W30" s="145">
        <f t="shared" si="4"/>
        <v>6</v>
      </c>
      <c r="X30" s="182">
        <f t="shared" si="3"/>
        <v>6</v>
      </c>
      <c r="Y30" s="102"/>
      <c r="Z30" s="8"/>
      <c r="AA30" s="8"/>
      <c r="AB30" s="110"/>
    </row>
    <row r="31" spans="1:28" ht="13.5" thickBot="1">
      <c r="A31" s="2">
        <f t="shared" si="0"/>
        <v>6.833333333333333</v>
      </c>
      <c r="B31" s="78">
        <v>29</v>
      </c>
      <c r="C31" s="41" t="s">
        <v>105</v>
      </c>
      <c r="D31" s="71">
        <v>13</v>
      </c>
      <c r="E31" s="105"/>
      <c r="F31" s="148"/>
      <c r="G31" s="116"/>
      <c r="H31" s="122"/>
      <c r="I31" s="94">
        <v>4</v>
      </c>
      <c r="J31" s="108"/>
      <c r="K31" s="94">
        <v>5</v>
      </c>
      <c r="L31" s="108"/>
      <c r="M31" s="94">
        <v>8</v>
      </c>
      <c r="N31" s="108"/>
      <c r="O31" s="103">
        <v>8</v>
      </c>
      <c r="P31" s="108"/>
      <c r="Q31" s="109">
        <v>8</v>
      </c>
      <c r="R31" s="141">
        <v>8</v>
      </c>
      <c r="S31" s="84">
        <f t="shared" si="1"/>
        <v>6.833333333333333</v>
      </c>
      <c r="T31" s="46">
        <v>7</v>
      </c>
      <c r="U31" s="44">
        <v>7</v>
      </c>
      <c r="V31" s="44">
        <v>9</v>
      </c>
      <c r="W31" s="145">
        <f t="shared" si="4"/>
        <v>8</v>
      </c>
      <c r="X31" s="181">
        <f t="shared" si="3"/>
        <v>8</v>
      </c>
      <c r="Y31" s="108">
        <v>7</v>
      </c>
      <c r="Z31" s="190">
        <v>8</v>
      </c>
      <c r="AA31" s="190"/>
      <c r="AB31" s="113"/>
    </row>
    <row r="32" spans="2:28" s="3" customFormat="1" ht="13.5" thickBot="1">
      <c r="B32" s="213" t="s">
        <v>0</v>
      </c>
      <c r="C32" s="214"/>
      <c r="D32" s="215"/>
      <c r="E32" s="45"/>
      <c r="F32" s="45"/>
      <c r="G32" s="45">
        <f>AVERAGE(G3:G16,G17:G31)</f>
        <v>7.357142857142857</v>
      </c>
      <c r="H32" s="45"/>
      <c r="I32" s="45">
        <f>AVERAGE(I3:I16,I17:I31)</f>
        <v>5.9655172413793105</v>
      </c>
      <c r="J32" s="45"/>
      <c r="K32" s="45">
        <f>AVERAGE(K3:K16,K17:K31)</f>
        <v>6.724137931034483</v>
      </c>
      <c r="L32" s="45"/>
      <c r="M32" s="45">
        <f>AVERAGE(M3:M16,M17:M31)</f>
        <v>6.172413793103448</v>
      </c>
      <c r="N32" s="45"/>
      <c r="O32" s="45">
        <f>AVERAGE(O3:O16,O17:O31)</f>
        <v>7.103448275862069</v>
      </c>
      <c r="P32" s="45"/>
      <c r="Q32" s="45">
        <f>AVERAGE(Q3:Q16,Q17:Q31)</f>
        <v>7.310344827586207</v>
      </c>
      <c r="R32" s="45">
        <f>AVERAGE(R3:R16,R17:R31)</f>
        <v>6.551724137931035</v>
      </c>
      <c r="S32" s="63">
        <f aca="true" t="shared" si="5" ref="S32:X32">AVERAGE(S3:S31)</f>
        <v>6.354625068418172</v>
      </c>
      <c r="T32" s="63">
        <f t="shared" si="5"/>
        <v>6.655172413793103</v>
      </c>
      <c r="U32" s="63">
        <f t="shared" si="5"/>
        <v>6.827586206896552</v>
      </c>
      <c r="V32" s="63">
        <f t="shared" si="5"/>
        <v>7.275862068965517</v>
      </c>
      <c r="W32" s="63">
        <f t="shared" si="5"/>
        <v>7.051724137931035</v>
      </c>
      <c r="X32" s="183">
        <f t="shared" si="5"/>
        <v>7.344827586206897</v>
      </c>
      <c r="Y32" s="184" t="s">
        <v>225</v>
      </c>
      <c r="Z32" s="185" t="s">
        <v>226</v>
      </c>
      <c r="AA32" s="188" t="s">
        <v>227</v>
      </c>
      <c r="AB32" s="189" t="s">
        <v>228</v>
      </c>
    </row>
    <row r="33" spans="2:28" s="3" customFormat="1" ht="13.5" thickBot="1">
      <c r="B33" s="216" t="s">
        <v>74</v>
      </c>
      <c r="C33" s="217"/>
      <c r="D33" s="218"/>
      <c r="E33" s="209" t="s">
        <v>47</v>
      </c>
      <c r="F33" s="222"/>
      <c r="G33" s="210"/>
      <c r="H33" s="209" t="s">
        <v>48</v>
      </c>
      <c r="I33" s="210"/>
      <c r="J33" s="209" t="s">
        <v>49</v>
      </c>
      <c r="K33" s="210"/>
      <c r="L33" s="209" t="s">
        <v>50</v>
      </c>
      <c r="M33" s="210"/>
      <c r="N33" s="209" t="s">
        <v>51</v>
      </c>
      <c r="O33" s="210"/>
      <c r="P33" s="209" t="s">
        <v>52</v>
      </c>
      <c r="Q33" s="210"/>
      <c r="R33" s="146" t="s">
        <v>53</v>
      </c>
      <c r="S33" s="1" t="s">
        <v>33</v>
      </c>
      <c r="T33" s="1">
        <f>COUNTIF(V3:V31,"&gt;8")</f>
        <v>9</v>
      </c>
      <c r="U33" s="52">
        <f>T33/$B$31</f>
        <v>0.3103448275862069</v>
      </c>
      <c r="V33" s="6"/>
      <c r="W33" s="6"/>
      <c r="X33" s="6"/>
      <c r="AA33" s="212" t="s">
        <v>231</v>
      </c>
      <c r="AB33" s="212"/>
    </row>
    <row r="34" spans="2:28" ht="13.5" thickBot="1">
      <c r="B34" s="223" t="s">
        <v>75</v>
      </c>
      <c r="C34" s="223"/>
      <c r="D34" s="216"/>
      <c r="E34" s="219" t="s">
        <v>45</v>
      </c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1"/>
      <c r="S34" s="15" t="s">
        <v>34</v>
      </c>
      <c r="T34" s="51">
        <f>COUNTIF(V3:V31,7)+COUNTIF(V3:V31,8)</f>
        <v>9</v>
      </c>
      <c r="U34" s="52">
        <f>T34/$B$31</f>
        <v>0.3103448275862069</v>
      </c>
      <c r="AA34" s="211"/>
      <c r="AB34" s="211"/>
    </row>
    <row r="35" spans="19:21" ht="12.75">
      <c r="S35" s="1" t="s">
        <v>35</v>
      </c>
      <c r="T35" s="51">
        <f>COUNTIF(V3:V31,4)+COUNTIF(V3:V31,5)+COUNTIF(V3:V31,6)</f>
        <v>11</v>
      </c>
      <c r="U35" s="52">
        <f>T35/$B$31</f>
        <v>0.3793103448275862</v>
      </c>
    </row>
    <row r="36" spans="3:21" ht="12.75">
      <c r="C36" s="150" t="s">
        <v>144</v>
      </c>
      <c r="D36" s="150"/>
      <c r="S36" s="1" t="s">
        <v>36</v>
      </c>
      <c r="T36" s="1">
        <f>COUNTIF(V3:V31,"&lt;4")</f>
        <v>0</v>
      </c>
      <c r="U36" s="52">
        <f>T36/$B$31</f>
        <v>0</v>
      </c>
    </row>
    <row r="37" spans="19:21" ht="12.75">
      <c r="S37" s="53" t="s">
        <v>37</v>
      </c>
      <c r="T37" s="1">
        <f>B31-SUM(T33:T36)</f>
        <v>0</v>
      </c>
      <c r="U37" s="52">
        <f>T37/$B$31</f>
        <v>0</v>
      </c>
    </row>
  </sheetData>
  <sheetProtection/>
  <mergeCells count="12">
    <mergeCell ref="B32:D32"/>
    <mergeCell ref="B33:D33"/>
    <mergeCell ref="P33:Q33"/>
    <mergeCell ref="E34:R34"/>
    <mergeCell ref="E33:G33"/>
    <mergeCell ref="H33:I33"/>
    <mergeCell ref="B34:D34"/>
    <mergeCell ref="N33:O33"/>
    <mergeCell ref="J33:K33"/>
    <mergeCell ref="L33:M33"/>
    <mergeCell ref="AA34:AB34"/>
    <mergeCell ref="AA33:AB33"/>
  </mergeCells>
  <conditionalFormatting sqref="I32 Q32:X32 O32 M32 K32 G32 S3:S31">
    <cfRule type="cellIs" priority="1" dxfId="1" operator="lessThan" stopIfTrue="1">
      <formula>4</formula>
    </cfRule>
    <cfRule type="cellIs" priority="2" dxfId="0" operator="greaterThanOrEqual" stopIfTrue="1">
      <formula>6.5</formula>
    </cfRule>
  </conditionalFormatting>
  <conditionalFormatting sqref="X3:X31 T3:V31">
    <cfRule type="cellIs" priority="3" dxfId="1" operator="lessThan" stopIfTrue="1">
      <formula>4</formula>
    </cfRule>
    <cfRule type="cellIs" priority="4" dxfId="0" operator="greaterThan" stopIfTrue="1">
      <formula>6</formula>
    </cfRule>
  </conditionalFormatting>
  <conditionalFormatting sqref="W3:W31">
    <cfRule type="cellIs" priority="5" dxfId="1" operator="lessThan" stopIfTrue="1">
      <formula>3.5</formula>
    </cfRule>
    <cfRule type="cellIs" priority="6" dxfId="0" operator="greaterThan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1"/>
  <sheetViews>
    <sheetView zoomScale="90" zoomScaleNormal="90" zoomScalePageLayoutView="0" workbookViewId="0" topLeftCell="B1">
      <selection activeCell="Y15" sqref="Y15"/>
    </sheetView>
  </sheetViews>
  <sheetFormatPr defaultColWidth="9.00390625" defaultRowHeight="12.75"/>
  <cols>
    <col min="1" max="1" width="11.375" style="0" hidden="1" customWidth="1"/>
    <col min="2" max="2" width="3.25390625" style="0" bestFit="1" customWidth="1"/>
    <col min="3" max="3" width="22.625" style="0" customWidth="1"/>
    <col min="4" max="4" width="6.125" style="0" bestFit="1" customWidth="1"/>
    <col min="5" max="5" width="6.625" style="0" customWidth="1"/>
    <col min="6" max="7" width="5.75390625" style="0" customWidth="1"/>
    <col min="8" max="8" width="4.75390625" style="0" customWidth="1"/>
    <col min="9" max="9" width="6.00390625" style="0" bestFit="1" customWidth="1"/>
    <col min="10" max="10" width="5.125" style="0" customWidth="1"/>
    <col min="11" max="11" width="5.875" style="0" customWidth="1"/>
    <col min="12" max="17" width="4.75390625" style="0" customWidth="1"/>
    <col min="18" max="18" width="5.75390625" style="0" customWidth="1"/>
    <col min="19" max="19" width="6.375" style="0" customWidth="1"/>
    <col min="20" max="20" width="9.125" style="2" customWidth="1"/>
    <col min="21" max="21" width="7.375" style="6" bestFit="1" customWidth="1"/>
    <col min="22" max="22" width="6.875" style="0" bestFit="1" customWidth="1"/>
    <col min="24" max="24" width="9.125" style="9" customWidth="1"/>
    <col min="25" max="25" width="9.125" style="10" customWidth="1"/>
    <col min="26" max="26" width="7.125" style="0" customWidth="1"/>
    <col min="27" max="27" width="6.875" style="0" customWidth="1"/>
    <col min="28" max="28" width="6.75390625" style="0" customWidth="1"/>
    <col min="29" max="29" width="7.25390625" style="0" customWidth="1"/>
  </cols>
  <sheetData>
    <row r="1" spans="3:29" ht="13.5" thickBot="1">
      <c r="C1" s="151" t="s">
        <v>150</v>
      </c>
      <c r="D1" s="151"/>
      <c r="Z1" s="187"/>
      <c r="AA1" s="187"/>
      <c r="AB1" s="187"/>
      <c r="AC1" s="187"/>
    </row>
    <row r="2" spans="2:29" ht="16.5" customHeight="1">
      <c r="B2" s="68" t="s">
        <v>71</v>
      </c>
      <c r="C2" s="69" t="s">
        <v>27</v>
      </c>
      <c r="D2" s="70" t="s">
        <v>125</v>
      </c>
      <c r="E2" s="64">
        <v>41634</v>
      </c>
      <c r="F2" s="138">
        <v>41635</v>
      </c>
      <c r="G2" s="65">
        <v>41638</v>
      </c>
      <c r="H2" s="77">
        <v>41643</v>
      </c>
      <c r="I2" s="66">
        <v>41666</v>
      </c>
      <c r="J2" s="64">
        <v>41670</v>
      </c>
      <c r="K2" s="66">
        <v>41673</v>
      </c>
      <c r="L2" s="64">
        <v>41677</v>
      </c>
      <c r="M2" s="66">
        <v>41680</v>
      </c>
      <c r="N2" s="64">
        <v>41694</v>
      </c>
      <c r="O2" s="66">
        <v>41698</v>
      </c>
      <c r="P2" s="64">
        <v>41705</v>
      </c>
      <c r="Q2" s="76">
        <v>41715</v>
      </c>
      <c r="R2" s="64">
        <v>41722</v>
      </c>
      <c r="S2" s="65">
        <v>41719</v>
      </c>
      <c r="T2" s="90" t="s">
        <v>25</v>
      </c>
      <c r="U2" s="81" t="s">
        <v>24</v>
      </c>
      <c r="V2" s="81" t="s">
        <v>23</v>
      </c>
      <c r="W2" s="81" t="s">
        <v>3</v>
      </c>
      <c r="X2" s="82" t="s">
        <v>25</v>
      </c>
      <c r="Y2" s="179" t="s">
        <v>1</v>
      </c>
      <c r="Z2" s="186">
        <v>41723</v>
      </c>
      <c r="AA2" s="186">
        <v>41726</v>
      </c>
      <c r="AB2" s="186">
        <v>41729</v>
      </c>
      <c r="AC2" s="186">
        <v>41733</v>
      </c>
    </row>
    <row r="3" spans="1:29" ht="12.75">
      <c r="A3" s="2">
        <f aca="true" t="shared" si="0" ref="A3:A14">T3</f>
        <v>4.857142857142857</v>
      </c>
      <c r="B3" s="78">
        <v>1</v>
      </c>
      <c r="C3" s="170" t="s">
        <v>106</v>
      </c>
      <c r="D3" s="79">
        <v>4</v>
      </c>
      <c r="E3" s="93" t="s">
        <v>78</v>
      </c>
      <c r="F3" s="132"/>
      <c r="G3" s="111">
        <v>4</v>
      </c>
      <c r="H3" s="147"/>
      <c r="I3" s="94">
        <v>6</v>
      </c>
      <c r="J3" s="93" t="s">
        <v>78</v>
      </c>
      <c r="K3" s="94">
        <v>6</v>
      </c>
      <c r="L3" s="93" t="s">
        <v>78</v>
      </c>
      <c r="M3" s="94">
        <v>5</v>
      </c>
      <c r="N3" s="93" t="s">
        <v>78</v>
      </c>
      <c r="O3" s="94">
        <v>4</v>
      </c>
      <c r="P3" s="95" t="s">
        <v>78</v>
      </c>
      <c r="Q3" s="171">
        <v>5</v>
      </c>
      <c r="R3" s="102" t="s">
        <v>78</v>
      </c>
      <c r="S3" s="111">
        <v>4</v>
      </c>
      <c r="T3" s="174">
        <f aca="true" t="shared" si="1" ref="T3:T25">AVERAGE(E3:S3)</f>
        <v>4.857142857142857</v>
      </c>
      <c r="U3" s="44">
        <f>ROUND(T3,0)</f>
        <v>5</v>
      </c>
      <c r="V3" s="44">
        <v>5</v>
      </c>
      <c r="W3" s="44">
        <v>4</v>
      </c>
      <c r="X3" s="145">
        <f>AVERAGE(V3:W3)</f>
        <v>4.5</v>
      </c>
      <c r="Y3" s="180">
        <v>4</v>
      </c>
      <c r="Z3" s="102"/>
      <c r="AA3" s="8" t="s">
        <v>78</v>
      </c>
      <c r="AB3" s="120"/>
      <c r="AC3" s="110"/>
    </row>
    <row r="4" spans="1:29" ht="12.75">
      <c r="A4" s="2">
        <f t="shared" si="0"/>
        <v>6.571428571428571</v>
      </c>
      <c r="B4" s="78">
        <v>2</v>
      </c>
      <c r="C4" s="43" t="s">
        <v>107</v>
      </c>
      <c r="D4" s="79">
        <v>10</v>
      </c>
      <c r="E4" s="93"/>
      <c r="F4" s="132"/>
      <c r="G4" s="111">
        <v>7</v>
      </c>
      <c r="H4" s="147"/>
      <c r="I4" s="94">
        <v>8</v>
      </c>
      <c r="J4" s="93"/>
      <c r="K4" s="94">
        <v>5</v>
      </c>
      <c r="L4" s="93"/>
      <c r="M4" s="94">
        <v>8</v>
      </c>
      <c r="N4" s="95"/>
      <c r="O4" s="96">
        <v>7</v>
      </c>
      <c r="P4" s="95"/>
      <c r="Q4" s="171">
        <v>7</v>
      </c>
      <c r="R4" s="102"/>
      <c r="S4" s="111">
        <v>4</v>
      </c>
      <c r="T4" s="174">
        <f t="shared" si="1"/>
        <v>6.571428571428571</v>
      </c>
      <c r="U4" s="44">
        <f>ROUND(T4,0)</f>
        <v>7</v>
      </c>
      <c r="V4" s="44">
        <v>5</v>
      </c>
      <c r="W4" s="44">
        <v>7</v>
      </c>
      <c r="X4" s="145">
        <f aca="true" t="shared" si="2" ref="X4:X25">AVERAGE(V4:W4)</f>
        <v>6</v>
      </c>
      <c r="Y4" s="180">
        <f aca="true" t="shared" si="3" ref="Y4:Y14">ROUND(X4,0)</f>
        <v>6</v>
      </c>
      <c r="Z4" s="102"/>
      <c r="AA4" s="8"/>
      <c r="AB4" s="120"/>
      <c r="AC4" s="110"/>
    </row>
    <row r="5" spans="1:29" ht="12.75">
      <c r="A5" s="2">
        <f t="shared" si="0"/>
        <v>3.5384615384615383</v>
      </c>
      <c r="B5" s="78">
        <v>3</v>
      </c>
      <c r="C5" s="170" t="s">
        <v>108</v>
      </c>
      <c r="D5" s="79">
        <v>7</v>
      </c>
      <c r="E5" s="93"/>
      <c r="F5" s="132">
        <v>1</v>
      </c>
      <c r="G5" s="111">
        <v>5</v>
      </c>
      <c r="H5" s="147">
        <v>1</v>
      </c>
      <c r="I5" s="94">
        <v>5</v>
      </c>
      <c r="J5" s="93">
        <v>1</v>
      </c>
      <c r="K5" s="94">
        <v>6</v>
      </c>
      <c r="L5" s="93">
        <v>1</v>
      </c>
      <c r="M5" s="94">
        <v>6</v>
      </c>
      <c r="N5" s="93">
        <v>1</v>
      </c>
      <c r="O5" s="94">
        <v>7</v>
      </c>
      <c r="P5" s="93">
        <v>1</v>
      </c>
      <c r="Q5" s="173">
        <v>7</v>
      </c>
      <c r="R5" s="102"/>
      <c r="S5" s="111">
        <v>4</v>
      </c>
      <c r="T5" s="174">
        <f t="shared" si="1"/>
        <v>3.5384615384615383</v>
      </c>
      <c r="U5" s="44">
        <f>ROUND(T5,0)</f>
        <v>4</v>
      </c>
      <c r="V5" s="44">
        <v>5</v>
      </c>
      <c r="W5" s="44">
        <v>4</v>
      </c>
      <c r="X5" s="145">
        <f t="shared" si="2"/>
        <v>4.5</v>
      </c>
      <c r="Y5" s="180">
        <v>4</v>
      </c>
      <c r="Z5" s="102"/>
      <c r="AA5" s="8" t="s">
        <v>78</v>
      </c>
      <c r="AB5" s="120"/>
      <c r="AC5" s="110" t="s">
        <v>78</v>
      </c>
    </row>
    <row r="6" spans="1:29" ht="12.75">
      <c r="A6" s="2">
        <f t="shared" si="0"/>
        <v>4.363636363636363</v>
      </c>
      <c r="B6" s="78">
        <v>4</v>
      </c>
      <c r="C6" s="43" t="s">
        <v>233</v>
      </c>
      <c r="D6" s="79">
        <v>12</v>
      </c>
      <c r="E6" s="93"/>
      <c r="F6" s="132">
        <v>1</v>
      </c>
      <c r="G6" s="111">
        <v>7</v>
      </c>
      <c r="H6" s="147">
        <v>1</v>
      </c>
      <c r="I6" s="94">
        <v>6</v>
      </c>
      <c r="J6" s="93"/>
      <c r="K6" s="94">
        <v>5</v>
      </c>
      <c r="L6" s="93">
        <v>1</v>
      </c>
      <c r="M6" s="94">
        <v>7</v>
      </c>
      <c r="N6" s="93">
        <v>1</v>
      </c>
      <c r="O6" s="94">
        <v>7</v>
      </c>
      <c r="P6" s="95"/>
      <c r="Q6" s="171">
        <v>8</v>
      </c>
      <c r="R6" s="102"/>
      <c r="S6" s="111">
        <v>4</v>
      </c>
      <c r="T6" s="174">
        <f t="shared" si="1"/>
        <v>4.363636363636363</v>
      </c>
      <c r="U6" s="44">
        <f aca="true" t="shared" si="4" ref="U6:U12">ROUND(T6,0)</f>
        <v>4</v>
      </c>
      <c r="V6" s="44">
        <v>4</v>
      </c>
      <c r="W6" s="44">
        <v>5</v>
      </c>
      <c r="X6" s="145">
        <f t="shared" si="2"/>
        <v>4.5</v>
      </c>
      <c r="Y6" s="180">
        <f t="shared" si="3"/>
        <v>5</v>
      </c>
      <c r="Z6" s="102"/>
      <c r="AA6" s="8"/>
      <c r="AB6" s="120"/>
      <c r="AC6" s="110"/>
    </row>
    <row r="7" spans="1:29" ht="12.75">
      <c r="A7" s="2">
        <f t="shared" si="0"/>
        <v>3.9</v>
      </c>
      <c r="B7" s="78">
        <v>5</v>
      </c>
      <c r="C7" s="43" t="s">
        <v>109</v>
      </c>
      <c r="D7" s="79">
        <v>5</v>
      </c>
      <c r="E7" s="93"/>
      <c r="F7" s="132"/>
      <c r="G7" s="111">
        <v>5</v>
      </c>
      <c r="H7" s="147">
        <v>1</v>
      </c>
      <c r="I7" s="94">
        <v>4</v>
      </c>
      <c r="J7" s="93"/>
      <c r="K7" s="94">
        <v>5</v>
      </c>
      <c r="L7" s="93">
        <v>1</v>
      </c>
      <c r="M7" s="94">
        <v>4</v>
      </c>
      <c r="N7" s="95">
        <v>1</v>
      </c>
      <c r="O7" s="94">
        <v>7</v>
      </c>
      <c r="P7" s="95"/>
      <c r="Q7" s="171">
        <v>7</v>
      </c>
      <c r="R7" s="102"/>
      <c r="S7" s="111">
        <v>4</v>
      </c>
      <c r="T7" s="174">
        <f t="shared" si="1"/>
        <v>3.9</v>
      </c>
      <c r="U7" s="44">
        <f t="shared" si="4"/>
        <v>4</v>
      </c>
      <c r="V7" s="44">
        <v>5</v>
      </c>
      <c r="W7" s="44">
        <v>5</v>
      </c>
      <c r="X7" s="145">
        <f t="shared" si="2"/>
        <v>5</v>
      </c>
      <c r="Y7" s="180">
        <f t="shared" si="3"/>
        <v>5</v>
      </c>
      <c r="Z7" s="102"/>
      <c r="AA7" s="8"/>
      <c r="AB7" s="120"/>
      <c r="AC7" s="110"/>
    </row>
    <row r="8" spans="1:29" ht="12.75">
      <c r="A8" s="2">
        <f t="shared" si="0"/>
        <v>10</v>
      </c>
      <c r="B8" s="78">
        <v>6</v>
      </c>
      <c r="C8" s="43" t="s">
        <v>110</v>
      </c>
      <c r="D8" s="79">
        <v>6</v>
      </c>
      <c r="E8" s="93"/>
      <c r="F8" s="132"/>
      <c r="G8" s="111">
        <v>10</v>
      </c>
      <c r="H8" s="147"/>
      <c r="I8" s="94">
        <v>10</v>
      </c>
      <c r="J8" s="93"/>
      <c r="K8" s="94">
        <v>10</v>
      </c>
      <c r="L8" s="93"/>
      <c r="M8" s="94">
        <v>10</v>
      </c>
      <c r="N8" s="95"/>
      <c r="O8" s="96">
        <v>10</v>
      </c>
      <c r="P8" s="95"/>
      <c r="Q8" s="171">
        <v>10</v>
      </c>
      <c r="R8" s="102"/>
      <c r="S8" s="111">
        <v>10</v>
      </c>
      <c r="T8" s="174">
        <f t="shared" si="1"/>
        <v>10</v>
      </c>
      <c r="U8" s="44">
        <f t="shared" si="4"/>
        <v>10</v>
      </c>
      <c r="V8" s="44">
        <v>9</v>
      </c>
      <c r="W8" s="44">
        <v>10</v>
      </c>
      <c r="X8" s="145">
        <f t="shared" si="2"/>
        <v>9.5</v>
      </c>
      <c r="Y8" s="180">
        <f t="shared" si="3"/>
        <v>10</v>
      </c>
      <c r="Z8" s="102"/>
      <c r="AA8" s="8"/>
      <c r="AB8" s="120"/>
      <c r="AC8" s="110"/>
    </row>
    <row r="9" spans="1:29" ht="12.75">
      <c r="A9" s="2">
        <f t="shared" si="0"/>
        <v>3.5</v>
      </c>
      <c r="B9" s="78">
        <v>7</v>
      </c>
      <c r="C9" s="163" t="s">
        <v>232</v>
      </c>
      <c r="D9" s="79">
        <v>13</v>
      </c>
      <c r="E9" s="93"/>
      <c r="F9" s="132">
        <v>1</v>
      </c>
      <c r="G9" s="111">
        <v>5</v>
      </c>
      <c r="H9" s="147">
        <v>1</v>
      </c>
      <c r="I9" s="94">
        <v>4</v>
      </c>
      <c r="J9" s="93">
        <v>1</v>
      </c>
      <c r="K9" s="94">
        <v>6</v>
      </c>
      <c r="L9" s="93"/>
      <c r="M9" s="94">
        <v>6</v>
      </c>
      <c r="N9" s="93"/>
      <c r="O9" s="94">
        <v>5</v>
      </c>
      <c r="P9" s="93">
        <v>1</v>
      </c>
      <c r="Q9" s="173">
        <v>6</v>
      </c>
      <c r="R9" s="98">
        <v>1</v>
      </c>
      <c r="S9" s="111">
        <v>5</v>
      </c>
      <c r="T9" s="174">
        <f t="shared" si="1"/>
        <v>3.5</v>
      </c>
      <c r="U9" s="44">
        <f t="shared" si="4"/>
        <v>4</v>
      </c>
      <c r="V9" s="44">
        <v>4</v>
      </c>
      <c r="W9" s="44">
        <v>4</v>
      </c>
      <c r="X9" s="145">
        <f t="shared" si="2"/>
        <v>4</v>
      </c>
      <c r="Y9" s="180">
        <f t="shared" si="3"/>
        <v>4</v>
      </c>
      <c r="Z9" s="102"/>
      <c r="AA9" s="8"/>
      <c r="AB9" s="120"/>
      <c r="AC9" s="110"/>
    </row>
    <row r="10" spans="1:29" ht="12.75">
      <c r="A10" s="2">
        <f t="shared" si="0"/>
        <v>5.857142857142857</v>
      </c>
      <c r="B10" s="78">
        <v>8</v>
      </c>
      <c r="C10" s="43" t="s">
        <v>111</v>
      </c>
      <c r="D10" s="79">
        <v>2</v>
      </c>
      <c r="E10" s="93"/>
      <c r="F10" s="132"/>
      <c r="G10" s="111">
        <v>4</v>
      </c>
      <c r="H10" s="147"/>
      <c r="I10" s="94">
        <v>4</v>
      </c>
      <c r="J10" s="93"/>
      <c r="K10" s="94">
        <v>5</v>
      </c>
      <c r="L10" s="93"/>
      <c r="M10" s="94">
        <v>7</v>
      </c>
      <c r="N10" s="95"/>
      <c r="O10" s="96">
        <v>8</v>
      </c>
      <c r="P10" s="95"/>
      <c r="Q10" s="171">
        <v>9</v>
      </c>
      <c r="R10" s="102" t="s">
        <v>78</v>
      </c>
      <c r="S10" s="111">
        <v>4</v>
      </c>
      <c r="T10" s="174">
        <f t="shared" si="1"/>
        <v>5.857142857142857</v>
      </c>
      <c r="U10" s="44">
        <f t="shared" si="4"/>
        <v>6</v>
      </c>
      <c r="V10" s="44">
        <v>5</v>
      </c>
      <c r="W10" s="44">
        <v>9</v>
      </c>
      <c r="X10" s="145">
        <f t="shared" si="2"/>
        <v>7</v>
      </c>
      <c r="Y10" s="180">
        <f t="shared" si="3"/>
        <v>7</v>
      </c>
      <c r="Z10" s="102"/>
      <c r="AA10" s="8" t="s">
        <v>166</v>
      </c>
      <c r="AB10" s="120">
        <v>4</v>
      </c>
      <c r="AC10" s="110"/>
    </row>
    <row r="11" spans="1:29" ht="12.75">
      <c r="A11" s="2">
        <f t="shared" si="0"/>
        <v>7.714285714285714</v>
      </c>
      <c r="B11" s="78">
        <v>9</v>
      </c>
      <c r="C11" s="43" t="s">
        <v>112</v>
      </c>
      <c r="D11" s="79">
        <v>3</v>
      </c>
      <c r="E11" s="93"/>
      <c r="F11" s="132"/>
      <c r="G11" s="111">
        <v>7</v>
      </c>
      <c r="H11" s="147"/>
      <c r="I11" s="94">
        <v>8</v>
      </c>
      <c r="J11" s="93"/>
      <c r="K11" s="94">
        <v>9</v>
      </c>
      <c r="L11" s="93"/>
      <c r="M11" s="94">
        <v>7</v>
      </c>
      <c r="N11" s="95"/>
      <c r="O11" s="96">
        <v>8</v>
      </c>
      <c r="P11" s="95"/>
      <c r="Q11" s="171">
        <v>9</v>
      </c>
      <c r="R11" s="102"/>
      <c r="S11" s="111">
        <v>6</v>
      </c>
      <c r="T11" s="174">
        <f t="shared" si="1"/>
        <v>7.714285714285714</v>
      </c>
      <c r="U11" s="44">
        <f t="shared" si="4"/>
        <v>8</v>
      </c>
      <c r="V11" s="44">
        <v>6</v>
      </c>
      <c r="W11" s="44">
        <v>8</v>
      </c>
      <c r="X11" s="145">
        <f t="shared" si="2"/>
        <v>7</v>
      </c>
      <c r="Y11" s="180">
        <f t="shared" si="3"/>
        <v>7</v>
      </c>
      <c r="Z11" s="102"/>
      <c r="AA11" s="8"/>
      <c r="AB11" s="120"/>
      <c r="AC11" s="110"/>
    </row>
    <row r="12" spans="1:29" ht="12.75">
      <c r="A12" s="2">
        <f t="shared" si="0"/>
        <v>6.714285714285714</v>
      </c>
      <c r="B12" s="78">
        <v>10</v>
      </c>
      <c r="C12" s="43" t="s">
        <v>113</v>
      </c>
      <c r="D12" s="79">
        <v>8</v>
      </c>
      <c r="E12" s="93"/>
      <c r="F12" s="132"/>
      <c r="G12" s="111">
        <v>7</v>
      </c>
      <c r="H12" s="147"/>
      <c r="I12" s="94">
        <v>7</v>
      </c>
      <c r="J12" s="93"/>
      <c r="K12" s="94">
        <v>8</v>
      </c>
      <c r="L12" s="93"/>
      <c r="M12" s="94">
        <v>8</v>
      </c>
      <c r="N12" s="95"/>
      <c r="O12" s="96">
        <v>6</v>
      </c>
      <c r="P12" s="95"/>
      <c r="Q12" s="171">
        <v>7</v>
      </c>
      <c r="R12" s="102"/>
      <c r="S12" s="111">
        <v>4</v>
      </c>
      <c r="T12" s="174">
        <f t="shared" si="1"/>
        <v>6.714285714285714</v>
      </c>
      <c r="U12" s="44">
        <f t="shared" si="4"/>
        <v>7</v>
      </c>
      <c r="V12" s="44">
        <v>5</v>
      </c>
      <c r="W12" s="44">
        <v>8</v>
      </c>
      <c r="X12" s="145">
        <f t="shared" si="2"/>
        <v>6.5</v>
      </c>
      <c r="Y12" s="180">
        <f t="shared" si="3"/>
        <v>7</v>
      </c>
      <c r="Z12" s="102"/>
      <c r="AA12" s="8"/>
      <c r="AB12" s="120"/>
      <c r="AC12" s="110"/>
    </row>
    <row r="13" spans="1:29" ht="12.75">
      <c r="A13" s="2">
        <f t="shared" si="0"/>
        <v>7.428571428571429</v>
      </c>
      <c r="B13" s="78">
        <v>11</v>
      </c>
      <c r="C13" s="43" t="s">
        <v>114</v>
      </c>
      <c r="D13" s="79">
        <v>11</v>
      </c>
      <c r="E13" s="93"/>
      <c r="F13" s="132"/>
      <c r="G13" s="111">
        <v>7</v>
      </c>
      <c r="H13" s="147"/>
      <c r="I13" s="94">
        <v>8</v>
      </c>
      <c r="J13" s="93"/>
      <c r="K13" s="94">
        <v>5</v>
      </c>
      <c r="L13" s="93"/>
      <c r="M13" s="94">
        <v>8</v>
      </c>
      <c r="N13" s="95"/>
      <c r="O13" s="96">
        <v>9</v>
      </c>
      <c r="P13" s="95"/>
      <c r="Q13" s="171">
        <v>9</v>
      </c>
      <c r="R13" s="102"/>
      <c r="S13" s="111">
        <v>6</v>
      </c>
      <c r="T13" s="174">
        <f t="shared" si="1"/>
        <v>7.428571428571429</v>
      </c>
      <c r="U13" s="44">
        <v>8</v>
      </c>
      <c r="V13" s="44">
        <v>5</v>
      </c>
      <c r="W13" s="44">
        <v>6</v>
      </c>
      <c r="X13" s="145">
        <f t="shared" si="2"/>
        <v>5.5</v>
      </c>
      <c r="Y13" s="180">
        <f t="shared" si="3"/>
        <v>6</v>
      </c>
      <c r="Z13" s="102"/>
      <c r="AA13" s="8"/>
      <c r="AB13" s="120"/>
      <c r="AC13" s="110"/>
    </row>
    <row r="14" spans="1:29" ht="13.5" thickBot="1">
      <c r="A14" s="2">
        <f t="shared" si="0"/>
        <v>6.571428571428571</v>
      </c>
      <c r="B14" s="74">
        <v>12</v>
      </c>
      <c r="C14" s="42" t="s">
        <v>115</v>
      </c>
      <c r="D14" s="72">
        <v>9</v>
      </c>
      <c r="E14" s="105"/>
      <c r="F14" s="148"/>
      <c r="G14" s="139">
        <v>7</v>
      </c>
      <c r="H14" s="107"/>
      <c r="I14" s="106">
        <v>8</v>
      </c>
      <c r="J14" s="105"/>
      <c r="K14" s="106">
        <v>5</v>
      </c>
      <c r="L14" s="105"/>
      <c r="M14" s="106">
        <v>6</v>
      </c>
      <c r="N14" s="108"/>
      <c r="O14" s="109">
        <v>8</v>
      </c>
      <c r="P14" s="108" t="s">
        <v>78</v>
      </c>
      <c r="Q14" s="172">
        <v>8</v>
      </c>
      <c r="R14" s="108"/>
      <c r="S14" s="139">
        <v>4</v>
      </c>
      <c r="T14" s="175">
        <f t="shared" si="1"/>
        <v>6.571428571428571</v>
      </c>
      <c r="U14" s="44">
        <f aca="true" t="shared" si="5" ref="U14:U24">ROUND(T14,0)</f>
        <v>7</v>
      </c>
      <c r="V14" s="46">
        <v>6</v>
      </c>
      <c r="W14" s="44">
        <v>6</v>
      </c>
      <c r="X14" s="145">
        <f t="shared" si="2"/>
        <v>6</v>
      </c>
      <c r="Y14" s="181">
        <f t="shared" si="3"/>
        <v>6</v>
      </c>
      <c r="Z14" s="108"/>
      <c r="AA14" s="190"/>
      <c r="AB14" s="191"/>
      <c r="AC14" s="113"/>
    </row>
    <row r="15" spans="1:29" ht="12.75">
      <c r="A15" s="2">
        <f aca="true" t="shared" si="6" ref="A15:A25">T15</f>
        <v>4.4</v>
      </c>
      <c r="B15" s="78">
        <v>13</v>
      </c>
      <c r="C15" s="43" t="s">
        <v>116</v>
      </c>
      <c r="D15" s="79">
        <v>2</v>
      </c>
      <c r="E15" s="93"/>
      <c r="F15" s="149"/>
      <c r="G15" s="116"/>
      <c r="H15" s="147"/>
      <c r="I15" s="94">
        <v>4</v>
      </c>
      <c r="J15" s="93"/>
      <c r="K15" s="94">
        <v>4</v>
      </c>
      <c r="L15" s="93"/>
      <c r="M15" s="94">
        <v>5</v>
      </c>
      <c r="N15" s="95"/>
      <c r="O15" s="94"/>
      <c r="P15" s="95"/>
      <c r="Q15" s="173">
        <v>4</v>
      </c>
      <c r="R15" s="177"/>
      <c r="S15" s="178">
        <v>5</v>
      </c>
      <c r="T15" s="174">
        <f t="shared" si="1"/>
        <v>4.4</v>
      </c>
      <c r="U15" s="44">
        <f t="shared" si="5"/>
        <v>4</v>
      </c>
      <c r="V15" s="44">
        <v>5</v>
      </c>
      <c r="W15" s="44">
        <v>4</v>
      </c>
      <c r="X15" s="145">
        <f t="shared" si="2"/>
        <v>4.5</v>
      </c>
      <c r="Y15" s="180">
        <v>4</v>
      </c>
      <c r="Z15" s="95"/>
      <c r="AA15" s="192"/>
      <c r="AB15" s="137"/>
      <c r="AC15" s="115"/>
    </row>
    <row r="16" spans="1:29" ht="12.75">
      <c r="A16" s="2">
        <f t="shared" si="6"/>
        <v>6.4</v>
      </c>
      <c r="B16" s="78">
        <v>14</v>
      </c>
      <c r="C16" s="41" t="s">
        <v>117</v>
      </c>
      <c r="D16" s="71">
        <v>4</v>
      </c>
      <c r="E16" s="98"/>
      <c r="F16" s="132"/>
      <c r="G16" s="111"/>
      <c r="H16" s="121"/>
      <c r="I16" s="94">
        <v>4</v>
      </c>
      <c r="J16" s="102"/>
      <c r="K16" s="94">
        <v>7</v>
      </c>
      <c r="L16" s="98"/>
      <c r="M16" s="94">
        <v>7</v>
      </c>
      <c r="N16" s="102"/>
      <c r="O16" s="94"/>
      <c r="P16" s="102"/>
      <c r="Q16" s="173">
        <v>8</v>
      </c>
      <c r="R16" s="102"/>
      <c r="S16" s="110">
        <v>6</v>
      </c>
      <c r="T16" s="176">
        <f t="shared" si="1"/>
        <v>6.4</v>
      </c>
      <c r="U16" s="44">
        <f t="shared" si="5"/>
        <v>6</v>
      </c>
      <c r="V16" s="44">
        <v>4</v>
      </c>
      <c r="W16" s="44">
        <v>5</v>
      </c>
      <c r="X16" s="145">
        <f t="shared" si="2"/>
        <v>4.5</v>
      </c>
      <c r="Y16" s="182">
        <f aca="true" t="shared" si="7" ref="Y16:Y25">ROUND(X16,0)</f>
        <v>5</v>
      </c>
      <c r="Z16" s="102"/>
      <c r="AA16" s="8"/>
      <c r="AB16" s="120"/>
      <c r="AC16" s="110"/>
    </row>
    <row r="17" spans="1:29" ht="12.75">
      <c r="A17" s="2">
        <f t="shared" si="6"/>
        <v>4.833333333333333</v>
      </c>
      <c r="B17" s="78">
        <v>15</v>
      </c>
      <c r="C17" s="41" t="s">
        <v>126</v>
      </c>
      <c r="D17" s="71">
        <v>8</v>
      </c>
      <c r="E17" s="98"/>
      <c r="F17" s="132"/>
      <c r="G17" s="111"/>
      <c r="H17" s="121">
        <v>1</v>
      </c>
      <c r="I17" s="94">
        <v>5</v>
      </c>
      <c r="J17" s="98"/>
      <c r="K17" s="94">
        <v>5</v>
      </c>
      <c r="L17" s="98"/>
      <c r="M17" s="94">
        <v>6</v>
      </c>
      <c r="N17" s="98"/>
      <c r="O17" s="94"/>
      <c r="P17" s="98"/>
      <c r="Q17" s="173">
        <v>6</v>
      </c>
      <c r="R17" s="98"/>
      <c r="S17" s="110">
        <v>6</v>
      </c>
      <c r="T17" s="176">
        <f t="shared" si="1"/>
        <v>4.833333333333333</v>
      </c>
      <c r="U17" s="44">
        <f t="shared" si="5"/>
        <v>5</v>
      </c>
      <c r="V17" s="44">
        <v>4</v>
      </c>
      <c r="W17" s="44">
        <v>6</v>
      </c>
      <c r="X17" s="145">
        <f t="shared" si="2"/>
        <v>5</v>
      </c>
      <c r="Y17" s="182">
        <f t="shared" si="7"/>
        <v>5</v>
      </c>
      <c r="Z17" s="102"/>
      <c r="AA17" s="8"/>
      <c r="AB17" s="120"/>
      <c r="AC17" s="110"/>
    </row>
    <row r="18" spans="1:29" ht="12.75">
      <c r="A18" s="2">
        <f t="shared" si="6"/>
        <v>4</v>
      </c>
      <c r="B18" s="78">
        <v>16</v>
      </c>
      <c r="C18" s="41" t="s">
        <v>118</v>
      </c>
      <c r="D18" s="71">
        <v>6</v>
      </c>
      <c r="E18" s="102"/>
      <c r="F18" s="8"/>
      <c r="G18" s="110"/>
      <c r="H18" s="101"/>
      <c r="I18" s="94">
        <v>4</v>
      </c>
      <c r="J18" s="102"/>
      <c r="K18" s="94">
        <v>4</v>
      </c>
      <c r="L18" s="102"/>
      <c r="M18" s="94">
        <v>4</v>
      </c>
      <c r="N18" s="102"/>
      <c r="O18" s="94"/>
      <c r="P18" s="102"/>
      <c r="Q18" s="173">
        <v>4</v>
      </c>
      <c r="R18" s="102"/>
      <c r="S18" s="110">
        <v>4</v>
      </c>
      <c r="T18" s="176">
        <f t="shared" si="1"/>
        <v>4</v>
      </c>
      <c r="U18" s="5">
        <f t="shared" si="5"/>
        <v>4</v>
      </c>
      <c r="V18" s="44">
        <v>5</v>
      </c>
      <c r="W18" s="44">
        <v>6</v>
      </c>
      <c r="X18" s="145">
        <f t="shared" si="2"/>
        <v>5.5</v>
      </c>
      <c r="Y18" s="182">
        <f t="shared" si="7"/>
        <v>6</v>
      </c>
      <c r="Z18" s="102"/>
      <c r="AA18" s="8"/>
      <c r="AB18" s="120"/>
      <c r="AC18" s="110"/>
    </row>
    <row r="19" spans="1:29" ht="12.75">
      <c r="A19" s="2">
        <f t="shared" si="6"/>
        <v>6</v>
      </c>
      <c r="B19" s="78">
        <v>17</v>
      </c>
      <c r="C19" s="41" t="s">
        <v>119</v>
      </c>
      <c r="D19" s="71">
        <v>11</v>
      </c>
      <c r="E19" s="98"/>
      <c r="F19" s="132"/>
      <c r="G19" s="111"/>
      <c r="H19" s="101"/>
      <c r="I19" s="94">
        <v>5</v>
      </c>
      <c r="J19" s="102"/>
      <c r="K19" s="94">
        <v>5</v>
      </c>
      <c r="L19" s="102"/>
      <c r="M19" s="94">
        <v>7</v>
      </c>
      <c r="N19" s="102"/>
      <c r="O19" s="94">
        <v>6</v>
      </c>
      <c r="P19" s="102"/>
      <c r="Q19" s="173">
        <v>6</v>
      </c>
      <c r="R19" s="102"/>
      <c r="S19" s="110">
        <v>7</v>
      </c>
      <c r="T19" s="176">
        <f t="shared" si="1"/>
        <v>6</v>
      </c>
      <c r="U19" s="5">
        <f t="shared" si="5"/>
        <v>6</v>
      </c>
      <c r="V19" s="44">
        <v>6</v>
      </c>
      <c r="W19" s="44">
        <v>6</v>
      </c>
      <c r="X19" s="145">
        <f t="shared" si="2"/>
        <v>6</v>
      </c>
      <c r="Y19" s="182">
        <f t="shared" si="7"/>
        <v>6</v>
      </c>
      <c r="Z19" s="102"/>
      <c r="AA19" s="8"/>
      <c r="AB19" s="120"/>
      <c r="AC19" s="110"/>
    </row>
    <row r="20" spans="1:29" ht="12.75">
      <c r="A20" s="2">
        <f t="shared" si="6"/>
        <v>6.4</v>
      </c>
      <c r="B20" s="78">
        <v>18</v>
      </c>
      <c r="C20" s="41" t="s">
        <v>120</v>
      </c>
      <c r="D20" s="71">
        <v>5</v>
      </c>
      <c r="E20" s="98"/>
      <c r="F20" s="132"/>
      <c r="G20" s="111"/>
      <c r="H20" s="121"/>
      <c r="I20" s="94">
        <v>4</v>
      </c>
      <c r="J20" s="98"/>
      <c r="K20" s="94">
        <v>7</v>
      </c>
      <c r="L20" s="98"/>
      <c r="M20" s="94">
        <v>7</v>
      </c>
      <c r="N20" s="102"/>
      <c r="O20" s="94"/>
      <c r="P20" s="102"/>
      <c r="Q20" s="173">
        <v>7</v>
      </c>
      <c r="R20" s="98"/>
      <c r="S20" s="110">
        <v>7</v>
      </c>
      <c r="T20" s="176">
        <f t="shared" si="1"/>
        <v>6.4</v>
      </c>
      <c r="U20" s="5">
        <f t="shared" si="5"/>
        <v>6</v>
      </c>
      <c r="V20" s="44">
        <v>4</v>
      </c>
      <c r="W20" s="44">
        <v>6</v>
      </c>
      <c r="X20" s="145">
        <f t="shared" si="2"/>
        <v>5</v>
      </c>
      <c r="Y20" s="182">
        <f t="shared" si="7"/>
        <v>5</v>
      </c>
      <c r="Z20" s="102"/>
      <c r="AA20" s="8"/>
      <c r="AB20" s="120"/>
      <c r="AC20" s="110"/>
    </row>
    <row r="21" spans="1:29" ht="12.75">
      <c r="A21" s="2">
        <f t="shared" si="6"/>
        <v>5.666666666666667</v>
      </c>
      <c r="B21" s="78">
        <v>19</v>
      </c>
      <c r="C21" s="41" t="s">
        <v>121</v>
      </c>
      <c r="D21" s="71">
        <v>7</v>
      </c>
      <c r="E21" s="98"/>
      <c r="F21" s="132"/>
      <c r="G21" s="111"/>
      <c r="H21" s="121"/>
      <c r="I21" s="94">
        <v>7</v>
      </c>
      <c r="J21" s="98"/>
      <c r="K21" s="94">
        <v>5</v>
      </c>
      <c r="L21" s="98"/>
      <c r="M21" s="94">
        <v>5</v>
      </c>
      <c r="N21" s="102"/>
      <c r="O21" s="94">
        <v>4</v>
      </c>
      <c r="P21" s="102"/>
      <c r="Q21" s="173">
        <v>7</v>
      </c>
      <c r="R21" s="102"/>
      <c r="S21" s="110">
        <v>6</v>
      </c>
      <c r="T21" s="176">
        <f t="shared" si="1"/>
        <v>5.666666666666667</v>
      </c>
      <c r="U21" s="5">
        <f t="shared" si="5"/>
        <v>6</v>
      </c>
      <c r="V21" s="44">
        <v>6</v>
      </c>
      <c r="W21" s="44">
        <v>6</v>
      </c>
      <c r="X21" s="145">
        <f t="shared" si="2"/>
        <v>6</v>
      </c>
      <c r="Y21" s="182">
        <f t="shared" si="7"/>
        <v>6</v>
      </c>
      <c r="Z21" s="102"/>
      <c r="AA21" s="8"/>
      <c r="AB21" s="120"/>
      <c r="AC21" s="110"/>
    </row>
    <row r="22" spans="1:29" ht="12.75">
      <c r="A22" s="2">
        <f t="shared" si="6"/>
        <v>5.4</v>
      </c>
      <c r="B22" s="78">
        <v>20</v>
      </c>
      <c r="C22" s="41" t="s">
        <v>127</v>
      </c>
      <c r="D22" s="71">
        <v>3</v>
      </c>
      <c r="E22" s="98"/>
      <c r="F22" s="132"/>
      <c r="G22" s="111"/>
      <c r="H22" s="121"/>
      <c r="I22" s="94">
        <v>6</v>
      </c>
      <c r="J22" s="98"/>
      <c r="K22" s="94">
        <v>5</v>
      </c>
      <c r="L22" s="98"/>
      <c r="M22" s="94">
        <v>5</v>
      </c>
      <c r="N22" s="102"/>
      <c r="O22" s="94"/>
      <c r="P22" s="102"/>
      <c r="Q22" s="173">
        <v>6</v>
      </c>
      <c r="R22" s="102"/>
      <c r="S22" s="110">
        <v>5</v>
      </c>
      <c r="T22" s="176">
        <f t="shared" si="1"/>
        <v>5.4</v>
      </c>
      <c r="U22" s="5">
        <f t="shared" si="5"/>
        <v>5</v>
      </c>
      <c r="V22" s="44">
        <v>4</v>
      </c>
      <c r="W22" s="44">
        <v>5</v>
      </c>
      <c r="X22" s="145">
        <f t="shared" si="2"/>
        <v>4.5</v>
      </c>
      <c r="Y22" s="182">
        <f t="shared" si="7"/>
        <v>5</v>
      </c>
      <c r="Z22" s="102"/>
      <c r="AA22" s="8"/>
      <c r="AB22" s="120"/>
      <c r="AC22" s="110"/>
    </row>
    <row r="23" spans="1:29" ht="12.75">
      <c r="A23" s="2">
        <f t="shared" si="6"/>
        <v>5.2</v>
      </c>
      <c r="B23" s="78">
        <v>21</v>
      </c>
      <c r="C23" s="41" t="s">
        <v>122</v>
      </c>
      <c r="D23" s="71">
        <v>12</v>
      </c>
      <c r="E23" s="98"/>
      <c r="F23" s="132"/>
      <c r="G23" s="111"/>
      <c r="H23" s="121"/>
      <c r="I23" s="94">
        <v>5</v>
      </c>
      <c r="J23" s="98"/>
      <c r="K23" s="94">
        <v>4</v>
      </c>
      <c r="L23" s="98"/>
      <c r="M23" s="94">
        <v>5</v>
      </c>
      <c r="N23" s="102"/>
      <c r="O23" s="94"/>
      <c r="P23" s="102"/>
      <c r="Q23" s="173">
        <v>6</v>
      </c>
      <c r="R23" s="102"/>
      <c r="S23" s="110">
        <v>6</v>
      </c>
      <c r="T23" s="176">
        <f t="shared" si="1"/>
        <v>5.2</v>
      </c>
      <c r="U23" s="5">
        <f t="shared" si="5"/>
        <v>5</v>
      </c>
      <c r="V23" s="44">
        <v>4</v>
      </c>
      <c r="W23" s="44">
        <v>6</v>
      </c>
      <c r="X23" s="145">
        <f t="shared" si="2"/>
        <v>5</v>
      </c>
      <c r="Y23" s="182">
        <f t="shared" si="7"/>
        <v>5</v>
      </c>
      <c r="Z23" s="102"/>
      <c r="AA23" s="8"/>
      <c r="AB23" s="120"/>
      <c r="AC23" s="110"/>
    </row>
    <row r="24" spans="1:29" ht="12.75">
      <c r="A24" s="2">
        <f t="shared" si="6"/>
        <v>5.833333333333333</v>
      </c>
      <c r="B24" s="78">
        <v>22</v>
      </c>
      <c r="C24" s="41" t="s">
        <v>123</v>
      </c>
      <c r="D24" s="71">
        <v>9</v>
      </c>
      <c r="E24" s="98"/>
      <c r="F24" s="132"/>
      <c r="G24" s="111"/>
      <c r="H24" s="121"/>
      <c r="I24" s="94">
        <v>5</v>
      </c>
      <c r="J24" s="98"/>
      <c r="K24" s="94">
        <v>5</v>
      </c>
      <c r="L24" s="98"/>
      <c r="M24" s="94">
        <v>7</v>
      </c>
      <c r="N24" s="98"/>
      <c r="O24" s="94">
        <v>6</v>
      </c>
      <c r="P24" s="98"/>
      <c r="Q24" s="173">
        <v>6</v>
      </c>
      <c r="R24" s="98"/>
      <c r="S24" s="110">
        <v>6</v>
      </c>
      <c r="T24" s="176">
        <f t="shared" si="1"/>
        <v>5.833333333333333</v>
      </c>
      <c r="U24" s="5">
        <f t="shared" si="5"/>
        <v>6</v>
      </c>
      <c r="V24" s="44">
        <v>4</v>
      </c>
      <c r="W24" s="44">
        <v>5</v>
      </c>
      <c r="X24" s="145">
        <f t="shared" si="2"/>
        <v>4.5</v>
      </c>
      <c r="Y24" s="182">
        <f t="shared" si="7"/>
        <v>5</v>
      </c>
      <c r="Z24" s="102"/>
      <c r="AA24" s="8"/>
      <c r="AB24" s="120"/>
      <c r="AC24" s="110"/>
    </row>
    <row r="25" spans="1:29" ht="13.5" thickBot="1">
      <c r="A25" s="2">
        <f t="shared" si="6"/>
        <v>5.666666666666667</v>
      </c>
      <c r="B25" s="78">
        <v>23</v>
      </c>
      <c r="C25" s="41" t="s">
        <v>124</v>
      </c>
      <c r="D25" s="71">
        <v>10</v>
      </c>
      <c r="E25" s="105"/>
      <c r="F25" s="148"/>
      <c r="G25" s="139"/>
      <c r="H25" s="122"/>
      <c r="I25" s="94">
        <v>7</v>
      </c>
      <c r="J25" s="108"/>
      <c r="K25" s="94">
        <v>5</v>
      </c>
      <c r="L25" s="108"/>
      <c r="M25" s="94">
        <v>5</v>
      </c>
      <c r="N25" s="108"/>
      <c r="O25" s="94">
        <v>4</v>
      </c>
      <c r="P25" s="108"/>
      <c r="Q25" s="173">
        <v>6</v>
      </c>
      <c r="R25" s="108"/>
      <c r="S25" s="110">
        <v>7</v>
      </c>
      <c r="T25" s="175">
        <f t="shared" si="1"/>
        <v>5.666666666666667</v>
      </c>
      <c r="U25" s="46">
        <f>ROUND(T25,0)</f>
        <v>6</v>
      </c>
      <c r="V25" s="44">
        <v>6</v>
      </c>
      <c r="W25" s="44">
        <v>6</v>
      </c>
      <c r="X25" s="145">
        <f t="shared" si="2"/>
        <v>6</v>
      </c>
      <c r="Y25" s="181">
        <f t="shared" si="7"/>
        <v>6</v>
      </c>
      <c r="Z25" s="102"/>
      <c r="AA25" s="8"/>
      <c r="AB25" s="120"/>
      <c r="AC25" s="110"/>
    </row>
    <row r="26" spans="2:29" s="3" customFormat="1" ht="13.5" thickBot="1">
      <c r="B26" s="213" t="s">
        <v>0</v>
      </c>
      <c r="C26" s="214"/>
      <c r="D26" s="215"/>
      <c r="E26" s="45"/>
      <c r="F26" s="45"/>
      <c r="G26" s="45">
        <f>AVERAGE(G3:G14,G15:G25)</f>
        <v>6.25</v>
      </c>
      <c r="H26" s="45"/>
      <c r="I26" s="45">
        <f>AVERAGE(I3:I14,I15:I25)</f>
        <v>5.826086956521739</v>
      </c>
      <c r="J26" s="45"/>
      <c r="K26" s="45">
        <f>AVERAGE(K3:K14,K15:K25)</f>
        <v>5.695652173913044</v>
      </c>
      <c r="L26" s="45"/>
      <c r="M26" s="45">
        <f>AVERAGE(M3:M14,M15:M25)</f>
        <v>6.304347826086956</v>
      </c>
      <c r="N26" s="45"/>
      <c r="O26" s="45">
        <f>AVERAGE(O3:O14,O15:O25)</f>
        <v>6.625</v>
      </c>
      <c r="P26" s="45"/>
      <c r="Q26" s="45">
        <f>AVERAGE(Q3:Q14,Q15:Q25)</f>
        <v>6.869565217391305</v>
      </c>
      <c r="R26" s="45"/>
      <c r="S26" s="45">
        <f>AVERAGE(S3:S14,S15:S25)</f>
        <v>5.391304347826087</v>
      </c>
      <c r="T26" s="63">
        <f aca="true" t="shared" si="8" ref="T26:Y26">AVERAGE(T3:T25)</f>
        <v>5.687668852886245</v>
      </c>
      <c r="U26" s="63">
        <f t="shared" si="8"/>
        <v>5.782608695652174</v>
      </c>
      <c r="V26" s="63">
        <f t="shared" si="8"/>
        <v>5.043478260869565</v>
      </c>
      <c r="W26" s="63">
        <f t="shared" si="8"/>
        <v>5.956521739130435</v>
      </c>
      <c r="X26" s="63">
        <f t="shared" si="8"/>
        <v>5.5</v>
      </c>
      <c r="Y26" s="183">
        <f t="shared" si="8"/>
        <v>5.608695652173913</v>
      </c>
      <c r="Z26" s="184" t="s">
        <v>225</v>
      </c>
      <c r="AA26" s="185" t="s">
        <v>226</v>
      </c>
      <c r="AB26" s="188" t="s">
        <v>227</v>
      </c>
      <c r="AC26" s="189" t="s">
        <v>228</v>
      </c>
    </row>
    <row r="27" spans="2:29" s="3" customFormat="1" ht="13.5" thickBot="1">
      <c r="B27" s="216" t="s">
        <v>74</v>
      </c>
      <c r="C27" s="217"/>
      <c r="D27" s="218"/>
      <c r="E27" s="209" t="s">
        <v>47</v>
      </c>
      <c r="F27" s="222"/>
      <c r="G27" s="210"/>
      <c r="H27" s="209" t="s">
        <v>48</v>
      </c>
      <c r="I27" s="210"/>
      <c r="J27" s="209" t="s">
        <v>49</v>
      </c>
      <c r="K27" s="210"/>
      <c r="L27" s="209" t="s">
        <v>50</v>
      </c>
      <c r="M27" s="210"/>
      <c r="N27" s="209" t="s">
        <v>51</v>
      </c>
      <c r="O27" s="210"/>
      <c r="P27" s="209" t="s">
        <v>52</v>
      </c>
      <c r="Q27" s="210"/>
      <c r="R27" s="169"/>
      <c r="S27" s="146" t="s">
        <v>53</v>
      </c>
      <c r="T27" s="1" t="s">
        <v>33</v>
      </c>
      <c r="U27" s="1">
        <f>COUNTIF(W3:W25,"&gt;8")</f>
        <v>2</v>
      </c>
      <c r="V27" s="52">
        <f>U27/$B$25</f>
        <v>0.08695652173913043</v>
      </c>
      <c r="W27" s="6"/>
      <c r="X27" s="6"/>
      <c r="Y27" s="6"/>
      <c r="AB27" s="212" t="s">
        <v>230</v>
      </c>
      <c r="AC27" s="212"/>
    </row>
    <row r="28" spans="2:29" ht="13.5" thickBot="1">
      <c r="B28" s="223" t="s">
        <v>229</v>
      </c>
      <c r="C28" s="223"/>
      <c r="D28" s="216"/>
      <c r="E28" s="219" t="s">
        <v>45</v>
      </c>
      <c r="F28" s="220"/>
      <c r="G28" s="220"/>
      <c r="H28" s="220"/>
      <c r="I28" s="220"/>
      <c r="J28" s="220"/>
      <c r="K28" s="220"/>
      <c r="L28" s="220"/>
      <c r="M28" s="220"/>
      <c r="N28" s="220"/>
      <c r="O28" s="220"/>
      <c r="P28" s="220"/>
      <c r="Q28" s="220"/>
      <c r="R28" s="220"/>
      <c r="S28" s="221"/>
      <c r="T28" s="15" t="s">
        <v>34</v>
      </c>
      <c r="U28" s="51">
        <f>COUNTIF(W3:W25,7)+COUNTIF(W3:W25,8)</f>
        <v>3</v>
      </c>
      <c r="V28" s="52">
        <f>U28/$B$25</f>
        <v>0.13043478260869565</v>
      </c>
      <c r="AB28" s="211"/>
      <c r="AC28" s="211"/>
    </row>
    <row r="29" spans="20:22" ht="12.75">
      <c r="T29" s="1" t="s">
        <v>35</v>
      </c>
      <c r="U29" s="51">
        <f>COUNTIF(W3:W25,4)+COUNTIF(W3:W25,5)+COUNTIF(W3:W25,6)</f>
        <v>18</v>
      </c>
      <c r="V29" s="52">
        <f>U29/$B$25</f>
        <v>0.782608695652174</v>
      </c>
    </row>
    <row r="30" spans="3:22" ht="12.75">
      <c r="C30" s="150" t="s">
        <v>145</v>
      </c>
      <c r="D30" s="150"/>
      <c r="T30" s="1" t="s">
        <v>36</v>
      </c>
      <c r="U30" s="1">
        <f>COUNTIF(W3:W25,"&lt;4")</f>
        <v>0</v>
      </c>
      <c r="V30" s="52">
        <f>U30/$B$25</f>
        <v>0</v>
      </c>
    </row>
    <row r="31" spans="20:22" ht="12.75">
      <c r="T31" s="53" t="s">
        <v>37</v>
      </c>
      <c r="U31" s="1">
        <f>B25-SUM(U27:U30)</f>
        <v>0</v>
      </c>
      <c r="V31" s="52">
        <f>U31/$B$25</f>
        <v>0</v>
      </c>
    </row>
  </sheetData>
  <sheetProtection/>
  <mergeCells count="12">
    <mergeCell ref="B26:D26"/>
    <mergeCell ref="B27:D27"/>
    <mergeCell ref="B28:D28"/>
    <mergeCell ref="N27:O27"/>
    <mergeCell ref="E27:G27"/>
    <mergeCell ref="H27:I27"/>
    <mergeCell ref="J27:K27"/>
    <mergeCell ref="L27:M27"/>
    <mergeCell ref="AB28:AC28"/>
    <mergeCell ref="AB27:AC27"/>
    <mergeCell ref="P27:Q27"/>
    <mergeCell ref="E28:S28"/>
  </mergeCells>
  <conditionalFormatting sqref="T3:T25 Q26:Y26 O26 M26 K26 G26 I26">
    <cfRule type="cellIs" priority="5" dxfId="1" operator="lessThan" stopIfTrue="1">
      <formula>4</formula>
    </cfRule>
    <cfRule type="cellIs" priority="6" dxfId="0" operator="greaterThanOrEqual" stopIfTrue="1">
      <formula>6.5</formula>
    </cfRule>
  </conditionalFormatting>
  <conditionalFormatting sqref="Y3:Y25 U3:W25">
    <cfRule type="cellIs" priority="1" dxfId="1" operator="lessThan" stopIfTrue="1">
      <formula>4</formula>
    </cfRule>
    <cfRule type="cellIs" priority="2" dxfId="0" operator="greaterThan" stopIfTrue="1">
      <formula>6</formula>
    </cfRule>
  </conditionalFormatting>
  <conditionalFormatting sqref="X3:X25">
    <cfRule type="cellIs" priority="3" dxfId="1" operator="lessThan" stopIfTrue="1">
      <formula>3.5</formula>
    </cfRule>
    <cfRule type="cellIs" priority="4" dxfId="0" operator="greaterThan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8"/>
  <sheetViews>
    <sheetView zoomScale="90" zoomScaleNormal="90" zoomScalePageLayoutView="0" workbookViewId="0" topLeftCell="B1">
      <selection activeCell="N19" sqref="N19"/>
    </sheetView>
  </sheetViews>
  <sheetFormatPr defaultColWidth="9.00390625" defaultRowHeight="12.75"/>
  <cols>
    <col min="1" max="1" width="12.875" style="0" hidden="1" customWidth="1"/>
    <col min="2" max="2" width="3.25390625" style="0" bestFit="1" customWidth="1"/>
    <col min="3" max="3" width="23.125" style="0" customWidth="1"/>
    <col min="5" max="5" width="6.625" style="0" customWidth="1"/>
    <col min="6" max="6" width="6.25390625" style="0" customWidth="1"/>
    <col min="7" max="7" width="6.25390625" style="0" bestFit="1" customWidth="1"/>
    <col min="8" max="8" width="6.25390625" style="0" customWidth="1"/>
    <col min="9" max="9" width="6.25390625" style="0" bestFit="1" customWidth="1"/>
    <col min="10" max="10" width="6.25390625" style="0" customWidth="1"/>
    <col min="11" max="11" width="6.25390625" style="0" bestFit="1" customWidth="1"/>
    <col min="12" max="14" width="6.25390625" style="0" customWidth="1"/>
    <col min="15" max="15" width="9.125" style="2" customWidth="1"/>
    <col min="16" max="16" width="9.125" style="6" customWidth="1"/>
  </cols>
  <sheetData>
    <row r="1" spans="3:23" ht="13.5" thickBot="1">
      <c r="C1" s="224" t="s">
        <v>151</v>
      </c>
      <c r="D1" s="224"/>
      <c r="E1" s="224"/>
      <c r="F1" s="224"/>
      <c r="G1" s="224"/>
      <c r="H1" s="224"/>
      <c r="I1" s="224"/>
      <c r="J1" s="224"/>
      <c r="O1"/>
      <c r="P1"/>
      <c r="R1" s="2"/>
      <c r="S1" s="6"/>
      <c r="V1" s="9"/>
      <c r="W1" s="10"/>
    </row>
    <row r="2" spans="2:16" ht="16.5" customHeight="1">
      <c r="B2" s="68" t="s">
        <v>71</v>
      </c>
      <c r="C2" s="69" t="s">
        <v>27</v>
      </c>
      <c r="D2" s="85" t="s">
        <v>72</v>
      </c>
      <c r="E2" s="64">
        <v>41676</v>
      </c>
      <c r="F2" s="65">
        <v>41681</v>
      </c>
      <c r="G2" s="64">
        <v>41690</v>
      </c>
      <c r="H2" s="65">
        <v>41697</v>
      </c>
      <c r="I2" s="64">
        <v>41705</v>
      </c>
      <c r="J2" s="66">
        <v>41712</v>
      </c>
      <c r="K2" s="64">
        <v>41732</v>
      </c>
      <c r="L2" s="66">
        <v>41739</v>
      </c>
      <c r="M2" s="76">
        <v>41747</v>
      </c>
      <c r="N2" s="67">
        <v>41761</v>
      </c>
      <c r="O2" s="90" t="s">
        <v>25</v>
      </c>
      <c r="P2" s="81" t="s">
        <v>24</v>
      </c>
    </row>
    <row r="3" spans="1:16" ht="12.75">
      <c r="A3" s="2">
        <f aca="true" t="shared" si="0" ref="A3:A32">O3</f>
        <v>7</v>
      </c>
      <c r="B3" s="75">
        <v>1</v>
      </c>
      <c r="C3" s="41" t="s">
        <v>129</v>
      </c>
      <c r="D3" s="198" t="s">
        <v>245</v>
      </c>
      <c r="E3" s="102"/>
      <c r="F3" s="110">
        <v>8</v>
      </c>
      <c r="G3" s="102"/>
      <c r="H3" s="110">
        <v>9</v>
      </c>
      <c r="I3" s="102">
        <v>1</v>
      </c>
      <c r="J3" s="111">
        <v>7</v>
      </c>
      <c r="K3" s="102" t="s">
        <v>78</v>
      </c>
      <c r="L3" s="110">
        <v>7</v>
      </c>
      <c r="M3" s="120">
        <v>8</v>
      </c>
      <c r="N3" s="104">
        <v>9</v>
      </c>
      <c r="O3" s="88">
        <f aca="true" t="shared" si="1" ref="O3:O17">AVERAGE(E3:N3)</f>
        <v>7</v>
      </c>
      <c r="P3" s="5">
        <f>ROUND(O3,0)</f>
        <v>7</v>
      </c>
    </row>
    <row r="4" spans="1:16" ht="12.75">
      <c r="A4" s="2">
        <f t="shared" si="0"/>
        <v>6.571428571428571</v>
      </c>
      <c r="B4" s="75">
        <v>2</v>
      </c>
      <c r="C4" s="41" t="s">
        <v>130</v>
      </c>
      <c r="D4" s="198" t="s">
        <v>244</v>
      </c>
      <c r="E4" s="102"/>
      <c r="F4" s="110">
        <v>9</v>
      </c>
      <c r="G4" s="102"/>
      <c r="H4" s="110">
        <v>7</v>
      </c>
      <c r="I4" s="102">
        <v>1</v>
      </c>
      <c r="J4" s="111">
        <v>7</v>
      </c>
      <c r="K4" s="102"/>
      <c r="L4" s="110">
        <v>6</v>
      </c>
      <c r="M4" s="120">
        <v>8</v>
      </c>
      <c r="N4" s="104">
        <v>8</v>
      </c>
      <c r="O4" s="88">
        <f t="shared" si="1"/>
        <v>6.571428571428571</v>
      </c>
      <c r="P4" s="5">
        <f>ROUND(O4,0)</f>
        <v>7</v>
      </c>
    </row>
    <row r="5" spans="1:16" ht="12.75">
      <c r="A5" s="2">
        <f t="shared" si="0"/>
        <v>5.571428571428571</v>
      </c>
      <c r="B5" s="75">
        <v>3</v>
      </c>
      <c r="C5" s="41" t="s">
        <v>131</v>
      </c>
      <c r="D5" s="198">
        <v>3</v>
      </c>
      <c r="E5" s="102" t="s">
        <v>78</v>
      </c>
      <c r="F5" s="110">
        <v>8</v>
      </c>
      <c r="G5" s="102">
        <v>1</v>
      </c>
      <c r="H5" s="111">
        <v>6</v>
      </c>
      <c r="I5" s="102" t="s">
        <v>78</v>
      </c>
      <c r="J5" s="111">
        <v>7</v>
      </c>
      <c r="K5" s="98"/>
      <c r="L5" s="111">
        <v>4</v>
      </c>
      <c r="M5" s="120">
        <v>7</v>
      </c>
      <c r="N5" s="104">
        <v>6</v>
      </c>
      <c r="O5" s="88">
        <f t="shared" si="1"/>
        <v>5.571428571428571</v>
      </c>
      <c r="P5" s="5">
        <f>ROUND(O5,0)</f>
        <v>6</v>
      </c>
    </row>
    <row r="6" spans="1:16" ht="12.75">
      <c r="A6" s="2">
        <f t="shared" si="0"/>
        <v>8.333333333333334</v>
      </c>
      <c r="B6" s="75">
        <v>4</v>
      </c>
      <c r="C6" s="41" t="s">
        <v>132</v>
      </c>
      <c r="D6" s="198">
        <v>4</v>
      </c>
      <c r="E6" s="102"/>
      <c r="F6" s="110">
        <v>9</v>
      </c>
      <c r="G6" s="102"/>
      <c r="H6" s="111">
        <v>9</v>
      </c>
      <c r="I6" s="102"/>
      <c r="J6" s="111">
        <v>7</v>
      </c>
      <c r="K6" s="102"/>
      <c r="L6" s="110">
        <v>7</v>
      </c>
      <c r="M6" s="120">
        <v>9</v>
      </c>
      <c r="N6" s="112">
        <v>9</v>
      </c>
      <c r="O6" s="88">
        <f t="shared" si="1"/>
        <v>8.333333333333334</v>
      </c>
      <c r="P6" s="5">
        <v>9</v>
      </c>
    </row>
    <row r="7" spans="1:16" ht="12.75">
      <c r="A7" s="2">
        <f t="shared" si="0"/>
        <v>6.857142857142857</v>
      </c>
      <c r="B7" s="75">
        <v>5</v>
      </c>
      <c r="C7" s="41" t="s">
        <v>133</v>
      </c>
      <c r="D7" s="198">
        <v>6</v>
      </c>
      <c r="E7" s="102"/>
      <c r="F7" s="111">
        <v>10</v>
      </c>
      <c r="G7" s="98"/>
      <c r="H7" s="111">
        <v>9</v>
      </c>
      <c r="I7" s="102">
        <v>3</v>
      </c>
      <c r="J7" s="111">
        <v>7</v>
      </c>
      <c r="K7" s="98"/>
      <c r="L7" s="111">
        <v>5</v>
      </c>
      <c r="M7" s="120">
        <v>8</v>
      </c>
      <c r="N7" s="104">
        <v>6</v>
      </c>
      <c r="O7" s="88">
        <f t="shared" si="1"/>
        <v>6.857142857142857</v>
      </c>
      <c r="P7" s="5">
        <f aca="true" t="shared" si="2" ref="P7:P16">ROUND(O7,0)</f>
        <v>7</v>
      </c>
    </row>
    <row r="8" spans="1:16" ht="12.75">
      <c r="A8" s="2">
        <f t="shared" si="0"/>
        <v>6</v>
      </c>
      <c r="B8" s="75">
        <v>6</v>
      </c>
      <c r="C8" s="41" t="s">
        <v>134</v>
      </c>
      <c r="D8" s="198">
        <v>5</v>
      </c>
      <c r="E8" s="102" t="s">
        <v>78</v>
      </c>
      <c r="F8" s="110">
        <v>8</v>
      </c>
      <c r="G8" s="102">
        <v>1</v>
      </c>
      <c r="H8" s="111">
        <v>6</v>
      </c>
      <c r="I8" s="102" t="s">
        <v>78</v>
      </c>
      <c r="J8" s="111">
        <v>7</v>
      </c>
      <c r="K8" s="98"/>
      <c r="L8" s="111">
        <v>6</v>
      </c>
      <c r="M8" s="120">
        <v>7</v>
      </c>
      <c r="N8" s="112">
        <v>7</v>
      </c>
      <c r="O8" s="88">
        <f t="shared" si="1"/>
        <v>6</v>
      </c>
      <c r="P8" s="5">
        <f t="shared" si="2"/>
        <v>6</v>
      </c>
    </row>
    <row r="9" spans="1:16" ht="12.75">
      <c r="A9" s="2">
        <f t="shared" si="0"/>
        <v>6.857142857142857</v>
      </c>
      <c r="B9" s="75">
        <v>7</v>
      </c>
      <c r="C9" s="41" t="s">
        <v>135</v>
      </c>
      <c r="D9" s="198">
        <v>6</v>
      </c>
      <c r="E9" s="102"/>
      <c r="F9" s="110">
        <v>10</v>
      </c>
      <c r="G9" s="102"/>
      <c r="H9" s="110">
        <v>9</v>
      </c>
      <c r="I9" s="102">
        <v>3</v>
      </c>
      <c r="J9" s="111">
        <v>7</v>
      </c>
      <c r="K9" s="102"/>
      <c r="L9" s="110">
        <v>5</v>
      </c>
      <c r="M9" s="120">
        <v>8</v>
      </c>
      <c r="N9" s="112">
        <v>6</v>
      </c>
      <c r="O9" s="88">
        <f t="shared" si="1"/>
        <v>6.857142857142857</v>
      </c>
      <c r="P9" s="5">
        <f t="shared" si="2"/>
        <v>7</v>
      </c>
    </row>
    <row r="10" spans="1:16" ht="12.75">
      <c r="A10" s="2">
        <f t="shared" si="0"/>
        <v>7</v>
      </c>
      <c r="B10" s="75">
        <v>8</v>
      </c>
      <c r="C10" s="41" t="s">
        <v>136</v>
      </c>
      <c r="D10" s="198">
        <v>7</v>
      </c>
      <c r="E10" s="102"/>
      <c r="F10" s="110">
        <v>10</v>
      </c>
      <c r="G10" s="102"/>
      <c r="H10" s="110">
        <v>9</v>
      </c>
      <c r="I10" s="102">
        <v>1</v>
      </c>
      <c r="J10" s="111">
        <v>6</v>
      </c>
      <c r="K10" s="102"/>
      <c r="L10" s="110">
        <v>6</v>
      </c>
      <c r="M10" s="120">
        <v>9</v>
      </c>
      <c r="N10" s="104">
        <v>8</v>
      </c>
      <c r="O10" s="88">
        <f t="shared" si="1"/>
        <v>7</v>
      </c>
      <c r="P10" s="5">
        <f t="shared" si="2"/>
        <v>7</v>
      </c>
    </row>
    <row r="11" spans="1:16" ht="12.75">
      <c r="A11" s="2">
        <f t="shared" si="0"/>
        <v>6.571428571428571</v>
      </c>
      <c r="B11" s="75">
        <v>9</v>
      </c>
      <c r="C11" s="41" t="s">
        <v>137</v>
      </c>
      <c r="D11" s="198">
        <v>9</v>
      </c>
      <c r="E11" s="102"/>
      <c r="F11" s="110">
        <v>10</v>
      </c>
      <c r="G11" s="102"/>
      <c r="H11" s="110">
        <v>9</v>
      </c>
      <c r="I11" s="102">
        <v>1</v>
      </c>
      <c r="J11" s="111">
        <v>6</v>
      </c>
      <c r="K11" s="102"/>
      <c r="L11" s="110">
        <v>5</v>
      </c>
      <c r="M11" s="120">
        <v>8</v>
      </c>
      <c r="N11" s="104">
        <v>7</v>
      </c>
      <c r="O11" s="88">
        <f t="shared" si="1"/>
        <v>6.571428571428571</v>
      </c>
      <c r="P11" s="5">
        <f t="shared" si="2"/>
        <v>7</v>
      </c>
    </row>
    <row r="12" spans="1:16" ht="12.75">
      <c r="A12" s="2">
        <f t="shared" si="0"/>
        <v>6.666666666666667</v>
      </c>
      <c r="B12" s="75">
        <v>10</v>
      </c>
      <c r="C12" s="41" t="s">
        <v>138</v>
      </c>
      <c r="D12" s="198">
        <v>12</v>
      </c>
      <c r="E12" s="102"/>
      <c r="F12" s="110">
        <v>9</v>
      </c>
      <c r="G12" s="102"/>
      <c r="H12" s="111">
        <v>8</v>
      </c>
      <c r="I12" s="102" t="s">
        <v>78</v>
      </c>
      <c r="J12" s="111">
        <v>5</v>
      </c>
      <c r="K12" s="98"/>
      <c r="L12" s="111">
        <v>5</v>
      </c>
      <c r="M12" s="99">
        <v>5</v>
      </c>
      <c r="N12" s="112">
        <v>8</v>
      </c>
      <c r="O12" s="88">
        <f t="shared" si="1"/>
        <v>6.666666666666667</v>
      </c>
      <c r="P12" s="5">
        <f t="shared" si="2"/>
        <v>7</v>
      </c>
    </row>
    <row r="13" spans="1:16" ht="12.75">
      <c r="A13" s="2">
        <f t="shared" si="0"/>
        <v>4.571428571428571</v>
      </c>
      <c r="B13" s="75">
        <v>11</v>
      </c>
      <c r="C13" s="41" t="s">
        <v>139</v>
      </c>
      <c r="D13" s="198">
        <v>11</v>
      </c>
      <c r="E13" s="102" t="s">
        <v>78</v>
      </c>
      <c r="F13" s="110">
        <v>6</v>
      </c>
      <c r="G13" s="102"/>
      <c r="H13" s="111">
        <v>4</v>
      </c>
      <c r="I13" s="102">
        <v>1</v>
      </c>
      <c r="J13" s="111">
        <v>4</v>
      </c>
      <c r="K13" s="102"/>
      <c r="L13" s="110">
        <v>5</v>
      </c>
      <c r="M13" s="120">
        <v>7</v>
      </c>
      <c r="N13" s="112">
        <v>5</v>
      </c>
      <c r="O13" s="88">
        <f t="shared" si="1"/>
        <v>4.571428571428571</v>
      </c>
      <c r="P13" s="5">
        <f t="shared" si="2"/>
        <v>5</v>
      </c>
    </row>
    <row r="14" spans="1:16" ht="12.75">
      <c r="A14" s="2"/>
      <c r="B14" s="75">
        <v>12</v>
      </c>
      <c r="C14" s="41" t="s">
        <v>140</v>
      </c>
      <c r="D14" s="198">
        <v>10</v>
      </c>
      <c r="E14" s="102"/>
      <c r="F14" s="110">
        <v>9</v>
      </c>
      <c r="G14" s="102"/>
      <c r="H14" s="110">
        <v>10</v>
      </c>
      <c r="I14" s="102"/>
      <c r="J14" s="110">
        <v>7</v>
      </c>
      <c r="K14" s="102"/>
      <c r="L14" s="110">
        <v>5</v>
      </c>
      <c r="M14" s="120">
        <v>8</v>
      </c>
      <c r="N14" s="112">
        <v>8</v>
      </c>
      <c r="O14" s="88">
        <f>AVERAGE(E14:N14)</f>
        <v>7.833333333333333</v>
      </c>
      <c r="P14" s="5">
        <f t="shared" si="2"/>
        <v>8</v>
      </c>
    </row>
    <row r="15" spans="1:16" ht="12.75">
      <c r="A15" s="2">
        <f t="shared" si="0"/>
        <v>5.571428571428571</v>
      </c>
      <c r="B15" s="75">
        <v>13</v>
      </c>
      <c r="C15" s="41" t="s">
        <v>141</v>
      </c>
      <c r="D15" s="198">
        <v>13</v>
      </c>
      <c r="E15" s="102"/>
      <c r="F15" s="110">
        <v>4</v>
      </c>
      <c r="G15" s="102"/>
      <c r="H15" s="110">
        <v>8</v>
      </c>
      <c r="I15" s="102">
        <v>1</v>
      </c>
      <c r="J15" s="111">
        <v>6</v>
      </c>
      <c r="K15" s="102"/>
      <c r="L15" s="110">
        <v>5</v>
      </c>
      <c r="M15" s="120">
        <v>8</v>
      </c>
      <c r="N15" s="104">
        <v>7</v>
      </c>
      <c r="O15" s="88">
        <f t="shared" si="1"/>
        <v>5.571428571428571</v>
      </c>
      <c r="P15" s="5">
        <f t="shared" si="2"/>
        <v>6</v>
      </c>
    </row>
    <row r="16" spans="1:16" ht="12.75">
      <c r="A16" s="2">
        <f t="shared" si="0"/>
        <v>5.571428571428571</v>
      </c>
      <c r="B16" s="75">
        <v>14</v>
      </c>
      <c r="C16" s="41" t="s">
        <v>142</v>
      </c>
      <c r="D16" s="198">
        <v>8</v>
      </c>
      <c r="E16" s="102"/>
      <c r="F16" s="110">
        <v>9</v>
      </c>
      <c r="G16" s="102">
        <v>1</v>
      </c>
      <c r="H16" s="111">
        <v>6</v>
      </c>
      <c r="I16" s="102"/>
      <c r="J16" s="110">
        <v>6</v>
      </c>
      <c r="K16" s="102"/>
      <c r="L16" s="111">
        <v>5</v>
      </c>
      <c r="M16" s="120">
        <v>6</v>
      </c>
      <c r="N16" s="112">
        <v>6</v>
      </c>
      <c r="O16" s="88">
        <f t="shared" si="1"/>
        <v>5.571428571428571</v>
      </c>
      <c r="P16" s="5">
        <f t="shared" si="2"/>
        <v>6</v>
      </c>
    </row>
    <row r="17" spans="1:16" ht="13.5" thickBot="1">
      <c r="A17" s="2">
        <f t="shared" si="0"/>
        <v>6.571428571428571</v>
      </c>
      <c r="B17" s="75">
        <v>15</v>
      </c>
      <c r="C17" s="91" t="s">
        <v>143</v>
      </c>
      <c r="D17" s="199" t="s">
        <v>245</v>
      </c>
      <c r="E17" s="133"/>
      <c r="F17" s="134">
        <v>8</v>
      </c>
      <c r="G17" s="133"/>
      <c r="H17" s="134">
        <v>9</v>
      </c>
      <c r="I17" s="133">
        <v>1</v>
      </c>
      <c r="J17" s="143">
        <v>7</v>
      </c>
      <c r="K17" s="133"/>
      <c r="L17" s="143">
        <v>7</v>
      </c>
      <c r="M17" s="135">
        <v>8</v>
      </c>
      <c r="N17" s="136">
        <v>6</v>
      </c>
      <c r="O17" s="123">
        <f t="shared" si="1"/>
        <v>6.571428571428571</v>
      </c>
      <c r="P17" s="5">
        <f>ROUND(O17,0)</f>
        <v>7</v>
      </c>
    </row>
    <row r="18" spans="1:16" ht="18.75" customHeight="1" thickBot="1">
      <c r="A18" s="2"/>
      <c r="B18" s="124" t="s">
        <v>71</v>
      </c>
      <c r="C18" s="125" t="s">
        <v>27</v>
      </c>
      <c r="D18" s="127" t="s">
        <v>72</v>
      </c>
      <c r="E18" s="128">
        <v>41677</v>
      </c>
      <c r="F18" s="129">
        <v>41683</v>
      </c>
      <c r="G18" s="128">
        <v>41691</v>
      </c>
      <c r="H18" s="129">
        <v>41698</v>
      </c>
      <c r="I18" s="128">
        <v>41711</v>
      </c>
      <c r="J18" s="129">
        <v>41725</v>
      </c>
      <c r="K18" s="128">
        <v>41733</v>
      </c>
      <c r="L18" s="129">
        <v>41740</v>
      </c>
      <c r="M18" s="129">
        <v>41753</v>
      </c>
      <c r="N18" s="130">
        <v>41766</v>
      </c>
      <c r="O18" s="131" t="s">
        <v>25</v>
      </c>
      <c r="P18" s="126" t="s">
        <v>24</v>
      </c>
    </row>
    <row r="19" spans="1:16" ht="12.75">
      <c r="A19" s="2">
        <f t="shared" si="0"/>
        <v>8.666666666666666</v>
      </c>
      <c r="B19" s="73">
        <v>16</v>
      </c>
      <c r="C19" s="43" t="s">
        <v>212</v>
      </c>
      <c r="D19" s="197">
        <v>12</v>
      </c>
      <c r="E19" s="95"/>
      <c r="F19" s="115">
        <v>9</v>
      </c>
      <c r="G19" s="95"/>
      <c r="H19" s="115">
        <v>10</v>
      </c>
      <c r="I19" s="95"/>
      <c r="J19" s="115">
        <v>10</v>
      </c>
      <c r="K19" s="95"/>
      <c r="L19" s="115">
        <v>10</v>
      </c>
      <c r="M19" s="137">
        <v>5</v>
      </c>
      <c r="N19" s="117">
        <v>8</v>
      </c>
      <c r="O19" s="89">
        <f aca="true" t="shared" si="3" ref="O19:O32">AVERAGE(E19:N19)</f>
        <v>8.666666666666666</v>
      </c>
      <c r="P19" s="44">
        <f>ROUND(O19,0)</f>
        <v>9</v>
      </c>
    </row>
    <row r="20" spans="1:16" ht="12.75">
      <c r="A20" s="2">
        <f t="shared" si="0"/>
        <v>4.5</v>
      </c>
      <c r="B20" s="75">
        <v>17</v>
      </c>
      <c r="C20" s="43" t="s">
        <v>213</v>
      </c>
      <c r="D20" s="197">
        <v>7</v>
      </c>
      <c r="E20" s="95"/>
      <c r="F20" s="115">
        <v>5</v>
      </c>
      <c r="G20" s="95">
        <v>2</v>
      </c>
      <c r="H20" s="116">
        <v>5</v>
      </c>
      <c r="I20" s="95">
        <v>1</v>
      </c>
      <c r="J20" s="116">
        <v>6</v>
      </c>
      <c r="K20" s="95"/>
      <c r="L20" s="116">
        <v>5</v>
      </c>
      <c r="M20" s="202">
        <v>4</v>
      </c>
      <c r="N20" s="104">
        <v>8</v>
      </c>
      <c r="O20" s="89">
        <f t="shared" si="3"/>
        <v>4.5</v>
      </c>
      <c r="P20" s="44">
        <f>ROUND(O20,0)</f>
        <v>5</v>
      </c>
    </row>
    <row r="21" spans="1:16" ht="12.75">
      <c r="A21" s="2">
        <f t="shared" si="0"/>
        <v>7.5</v>
      </c>
      <c r="B21" s="73">
        <v>18</v>
      </c>
      <c r="C21" s="43" t="s">
        <v>214</v>
      </c>
      <c r="D21" s="197" t="s">
        <v>243</v>
      </c>
      <c r="E21" s="95"/>
      <c r="F21" s="116">
        <v>6</v>
      </c>
      <c r="G21" s="95"/>
      <c r="H21" s="115">
        <v>7</v>
      </c>
      <c r="I21" s="95"/>
      <c r="J21" s="115">
        <v>9</v>
      </c>
      <c r="K21" s="95"/>
      <c r="L21" s="115">
        <v>7</v>
      </c>
      <c r="M21" s="137">
        <v>7</v>
      </c>
      <c r="N21" s="104">
        <v>9</v>
      </c>
      <c r="O21" s="89">
        <f t="shared" si="3"/>
        <v>7.5</v>
      </c>
      <c r="P21" s="44">
        <f aca="true" t="shared" si="4" ref="P21:P31">ROUND(O21,0)</f>
        <v>8</v>
      </c>
    </row>
    <row r="22" spans="1:16" ht="12.75">
      <c r="A22" s="2">
        <f t="shared" si="0"/>
        <v>5</v>
      </c>
      <c r="B22" s="75">
        <v>19</v>
      </c>
      <c r="C22" s="43" t="s">
        <v>215</v>
      </c>
      <c r="D22" s="197">
        <v>9</v>
      </c>
      <c r="E22" s="95"/>
      <c r="F22" s="115">
        <v>5</v>
      </c>
      <c r="G22" s="95">
        <v>1</v>
      </c>
      <c r="H22" s="116">
        <v>7</v>
      </c>
      <c r="I22" s="95">
        <v>1</v>
      </c>
      <c r="J22" s="116">
        <v>7</v>
      </c>
      <c r="K22" s="95"/>
      <c r="L22" s="115">
        <v>5</v>
      </c>
      <c r="M22" s="137">
        <v>8</v>
      </c>
      <c r="N22" s="104">
        <v>6</v>
      </c>
      <c r="O22" s="89">
        <f t="shared" si="3"/>
        <v>5</v>
      </c>
      <c r="P22" s="44">
        <f t="shared" si="4"/>
        <v>5</v>
      </c>
    </row>
    <row r="23" spans="1:16" ht="12.75">
      <c r="A23" s="2">
        <f t="shared" si="0"/>
        <v>4.875</v>
      </c>
      <c r="B23" s="73">
        <v>20</v>
      </c>
      <c r="C23" s="41" t="s">
        <v>216</v>
      </c>
      <c r="D23" s="198" t="s">
        <v>241</v>
      </c>
      <c r="E23" s="102">
        <v>1</v>
      </c>
      <c r="F23" s="111">
        <v>4</v>
      </c>
      <c r="G23" s="200">
        <v>1</v>
      </c>
      <c r="H23" s="201">
        <v>7</v>
      </c>
      <c r="I23" s="102"/>
      <c r="J23" s="111">
        <v>7</v>
      </c>
      <c r="K23" s="102"/>
      <c r="L23" s="110">
        <v>5</v>
      </c>
      <c r="M23" s="120">
        <v>8</v>
      </c>
      <c r="N23" s="104">
        <v>6</v>
      </c>
      <c r="O23" s="88">
        <f t="shared" si="3"/>
        <v>4.875</v>
      </c>
      <c r="P23" s="44">
        <f t="shared" si="4"/>
        <v>5</v>
      </c>
    </row>
    <row r="24" spans="1:16" ht="12.75">
      <c r="A24" s="2">
        <f t="shared" si="0"/>
        <v>9</v>
      </c>
      <c r="B24" s="75">
        <v>21</v>
      </c>
      <c r="C24" s="41" t="s">
        <v>217</v>
      </c>
      <c r="D24" s="197">
        <v>6</v>
      </c>
      <c r="E24" s="102"/>
      <c r="F24" s="110">
        <v>9</v>
      </c>
      <c r="G24" s="102"/>
      <c r="H24" s="110">
        <v>9</v>
      </c>
      <c r="I24" s="102"/>
      <c r="J24" s="110">
        <v>9</v>
      </c>
      <c r="K24" s="102"/>
      <c r="L24" s="110">
        <v>8</v>
      </c>
      <c r="M24" s="120">
        <v>9</v>
      </c>
      <c r="N24" s="104">
        <v>10</v>
      </c>
      <c r="O24" s="88">
        <f t="shared" si="3"/>
        <v>9</v>
      </c>
      <c r="P24" s="5">
        <f t="shared" si="4"/>
        <v>9</v>
      </c>
    </row>
    <row r="25" spans="1:16" ht="12.75">
      <c r="A25" s="2">
        <f t="shared" si="0"/>
        <v>4.555555555555555</v>
      </c>
      <c r="B25" s="73">
        <v>22</v>
      </c>
      <c r="C25" s="41" t="s">
        <v>237</v>
      </c>
      <c r="D25" s="198">
        <v>5</v>
      </c>
      <c r="E25" s="102">
        <v>1</v>
      </c>
      <c r="F25" s="111">
        <v>4</v>
      </c>
      <c r="G25" s="98">
        <v>1</v>
      </c>
      <c r="H25" s="111">
        <v>6</v>
      </c>
      <c r="I25" s="102">
        <v>2</v>
      </c>
      <c r="J25" s="111">
        <v>6</v>
      </c>
      <c r="K25" s="102"/>
      <c r="L25" s="110">
        <v>5</v>
      </c>
      <c r="M25" s="120">
        <v>9</v>
      </c>
      <c r="N25" s="104">
        <v>7</v>
      </c>
      <c r="O25" s="88">
        <f t="shared" si="3"/>
        <v>4.555555555555555</v>
      </c>
      <c r="P25" s="5">
        <f t="shared" si="4"/>
        <v>5</v>
      </c>
    </row>
    <row r="26" spans="1:16" ht="12.75">
      <c r="A26" s="2">
        <f>O26</f>
        <v>4.666666666666667</v>
      </c>
      <c r="B26" s="75">
        <v>23</v>
      </c>
      <c r="C26" s="41" t="s">
        <v>211</v>
      </c>
      <c r="D26" s="198">
        <v>3</v>
      </c>
      <c r="E26" s="102">
        <v>1</v>
      </c>
      <c r="F26" s="111">
        <v>7</v>
      </c>
      <c r="G26" s="102">
        <v>1</v>
      </c>
      <c r="H26" s="111">
        <v>7</v>
      </c>
      <c r="I26" s="102">
        <v>1</v>
      </c>
      <c r="J26" s="111">
        <v>7</v>
      </c>
      <c r="K26" s="102" t="s">
        <v>166</v>
      </c>
      <c r="L26" s="111">
        <v>5</v>
      </c>
      <c r="M26" s="99">
        <v>7</v>
      </c>
      <c r="N26" s="104">
        <v>6</v>
      </c>
      <c r="O26" s="88">
        <f t="shared" si="3"/>
        <v>4.666666666666667</v>
      </c>
      <c r="P26" s="5">
        <f t="shared" si="4"/>
        <v>5</v>
      </c>
    </row>
    <row r="27" spans="1:16" ht="12.75">
      <c r="A27" s="2">
        <f t="shared" si="0"/>
        <v>4.777777777777778</v>
      </c>
      <c r="B27" s="73">
        <v>24</v>
      </c>
      <c r="C27" s="41" t="s">
        <v>218</v>
      </c>
      <c r="D27" s="198">
        <v>11</v>
      </c>
      <c r="E27" s="102">
        <v>1</v>
      </c>
      <c r="F27" s="111">
        <v>7</v>
      </c>
      <c r="G27" s="102">
        <v>1</v>
      </c>
      <c r="H27" s="111">
        <v>7</v>
      </c>
      <c r="I27" s="102">
        <v>1</v>
      </c>
      <c r="J27" s="111">
        <v>7</v>
      </c>
      <c r="K27" s="102"/>
      <c r="L27" s="110">
        <v>5</v>
      </c>
      <c r="M27" s="120">
        <v>8</v>
      </c>
      <c r="N27" s="104">
        <v>6</v>
      </c>
      <c r="O27" s="88">
        <f t="shared" si="3"/>
        <v>4.777777777777778</v>
      </c>
      <c r="P27" s="5">
        <f t="shared" si="4"/>
        <v>5</v>
      </c>
    </row>
    <row r="28" spans="1:16" ht="12.75">
      <c r="A28" s="2">
        <f t="shared" si="0"/>
        <v>5.833333333333333</v>
      </c>
      <c r="B28" s="75">
        <v>25</v>
      </c>
      <c r="C28" s="41" t="s">
        <v>219</v>
      </c>
      <c r="D28" s="198">
        <v>10</v>
      </c>
      <c r="E28" s="102"/>
      <c r="F28" s="110">
        <v>6</v>
      </c>
      <c r="G28" s="102"/>
      <c r="H28" s="110">
        <v>7</v>
      </c>
      <c r="I28" s="102" t="s">
        <v>78</v>
      </c>
      <c r="J28" s="111">
        <v>4</v>
      </c>
      <c r="K28" s="102"/>
      <c r="L28" s="110">
        <v>5</v>
      </c>
      <c r="M28" s="120">
        <v>8</v>
      </c>
      <c r="N28" s="104">
        <v>5</v>
      </c>
      <c r="O28" s="88">
        <f t="shared" si="3"/>
        <v>5.833333333333333</v>
      </c>
      <c r="P28" s="5">
        <f t="shared" si="4"/>
        <v>6</v>
      </c>
    </row>
    <row r="29" spans="1:16" ht="12.75">
      <c r="A29" s="2">
        <f t="shared" si="0"/>
        <v>5</v>
      </c>
      <c r="B29" s="73">
        <v>26</v>
      </c>
      <c r="C29" s="41" t="s">
        <v>220</v>
      </c>
      <c r="D29" s="198">
        <v>8</v>
      </c>
      <c r="E29" s="102">
        <v>2</v>
      </c>
      <c r="F29" s="111">
        <v>6</v>
      </c>
      <c r="G29" s="102"/>
      <c r="H29" s="110">
        <v>6</v>
      </c>
      <c r="I29" s="102">
        <v>2</v>
      </c>
      <c r="J29" s="111">
        <v>5</v>
      </c>
      <c r="K29" s="102"/>
      <c r="L29" s="110">
        <v>5</v>
      </c>
      <c r="M29" s="120">
        <v>5</v>
      </c>
      <c r="N29" s="104">
        <v>9</v>
      </c>
      <c r="O29" s="88">
        <f t="shared" si="3"/>
        <v>5</v>
      </c>
      <c r="P29" s="5">
        <f t="shared" si="4"/>
        <v>5</v>
      </c>
    </row>
    <row r="30" spans="1:16" ht="12.75">
      <c r="A30" s="2">
        <f t="shared" si="0"/>
        <v>3.5</v>
      </c>
      <c r="B30" s="75">
        <v>27</v>
      </c>
      <c r="C30" s="41" t="s">
        <v>221</v>
      </c>
      <c r="D30" s="198" t="s">
        <v>242</v>
      </c>
      <c r="E30" s="102"/>
      <c r="F30" s="110">
        <v>4</v>
      </c>
      <c r="G30" s="102">
        <v>1</v>
      </c>
      <c r="H30" s="111">
        <v>4</v>
      </c>
      <c r="I30" s="98">
        <v>1</v>
      </c>
      <c r="J30" s="111">
        <v>4</v>
      </c>
      <c r="K30" s="98"/>
      <c r="L30" s="111">
        <v>4</v>
      </c>
      <c r="M30" s="99">
        <v>5</v>
      </c>
      <c r="N30" s="104">
        <v>5</v>
      </c>
      <c r="O30" s="88">
        <f t="shared" si="3"/>
        <v>3.5</v>
      </c>
      <c r="P30" s="5">
        <f t="shared" si="4"/>
        <v>4</v>
      </c>
    </row>
    <row r="31" spans="1:16" ht="12.75">
      <c r="A31" s="2">
        <f t="shared" si="0"/>
        <v>3.6666666666666665</v>
      </c>
      <c r="B31" s="73">
        <v>28</v>
      </c>
      <c r="C31" s="41" t="s">
        <v>222</v>
      </c>
      <c r="D31" s="198">
        <v>4</v>
      </c>
      <c r="E31" s="102">
        <v>1</v>
      </c>
      <c r="F31" s="111">
        <v>6</v>
      </c>
      <c r="G31" s="102">
        <v>1</v>
      </c>
      <c r="H31" s="111">
        <v>5</v>
      </c>
      <c r="I31" s="102">
        <v>3</v>
      </c>
      <c r="J31" s="111">
        <v>4</v>
      </c>
      <c r="K31" s="102"/>
      <c r="L31" s="111">
        <v>4</v>
      </c>
      <c r="M31" s="99">
        <v>4</v>
      </c>
      <c r="N31" s="104">
        <v>5</v>
      </c>
      <c r="O31" s="88">
        <f t="shared" si="3"/>
        <v>3.6666666666666665</v>
      </c>
      <c r="P31" s="5">
        <f t="shared" si="4"/>
        <v>4</v>
      </c>
    </row>
    <row r="32" spans="1:16" ht="13.5" thickBot="1">
      <c r="A32" s="2">
        <f t="shared" si="0"/>
        <v>9</v>
      </c>
      <c r="B32" s="75">
        <v>29</v>
      </c>
      <c r="C32" s="41" t="s">
        <v>223</v>
      </c>
      <c r="D32" s="198">
        <v>6</v>
      </c>
      <c r="E32" s="102"/>
      <c r="F32" s="110">
        <v>9</v>
      </c>
      <c r="G32" s="102"/>
      <c r="H32" s="111">
        <v>9</v>
      </c>
      <c r="I32" s="102" t="s">
        <v>78</v>
      </c>
      <c r="J32" s="111">
        <v>9</v>
      </c>
      <c r="K32" s="102" t="s">
        <v>78</v>
      </c>
      <c r="L32" s="110">
        <v>8</v>
      </c>
      <c r="M32" s="120">
        <v>9</v>
      </c>
      <c r="N32" s="104">
        <v>10</v>
      </c>
      <c r="O32" s="88">
        <f t="shared" si="3"/>
        <v>9</v>
      </c>
      <c r="P32" s="5">
        <f>ROUND(O32,0)</f>
        <v>9</v>
      </c>
    </row>
    <row r="33" spans="2:16" s="3" customFormat="1" ht="12.75">
      <c r="B33" s="223" t="s">
        <v>0</v>
      </c>
      <c r="C33" s="223"/>
      <c r="D33" s="216"/>
      <c r="E33" s="92"/>
      <c r="F33" s="92">
        <f>AVERAGE(F3:F17,F19:F32)</f>
        <v>7.379310344827586</v>
      </c>
      <c r="G33" s="92"/>
      <c r="H33" s="92">
        <f>AVERAGE(H3:H17,H19:H32)</f>
        <v>7.379310344827586</v>
      </c>
      <c r="I33" s="92"/>
      <c r="J33" s="92">
        <f>AVERAGE(J3:J17,J19:J32)</f>
        <v>6.551724137931035</v>
      </c>
      <c r="K33" s="92"/>
      <c r="L33" s="92">
        <f>AVERAGE(L3:L17,L19:L32)</f>
        <v>5.655172413793103</v>
      </c>
      <c r="M33" s="92">
        <f>AVERAGE(M3:M17,M19:M32)</f>
        <v>7.241379310344827</v>
      </c>
      <c r="N33" s="92">
        <f>AVERAGE(N3:N17,N19:N32)</f>
        <v>7.103448275862069</v>
      </c>
      <c r="O33" s="92">
        <f>AVERAGE(O3:O17,O19:O32)</f>
        <v>6.141009852216747</v>
      </c>
      <c r="P33" s="142">
        <f>AVERAGE(P3:P17,P19:P32)</f>
        <v>6.413793103448276</v>
      </c>
    </row>
    <row r="34" spans="2:17" s="3" customFormat="1" ht="13.5" thickBot="1">
      <c r="B34" s="216" t="s">
        <v>74</v>
      </c>
      <c r="C34" s="217"/>
      <c r="D34" s="217"/>
      <c r="E34" s="225" t="s">
        <v>54</v>
      </c>
      <c r="F34" s="210"/>
      <c r="G34" s="209" t="s">
        <v>55</v>
      </c>
      <c r="H34" s="210"/>
      <c r="I34" s="209" t="s">
        <v>56</v>
      </c>
      <c r="J34" s="210"/>
      <c r="K34" s="209" t="s">
        <v>57</v>
      </c>
      <c r="L34" s="210"/>
      <c r="M34" s="193" t="s">
        <v>234</v>
      </c>
      <c r="N34" s="4" t="s">
        <v>58</v>
      </c>
      <c r="O34" s="15" t="s">
        <v>33</v>
      </c>
      <c r="P34" s="1">
        <f>COUNTIF(P3:P32,"&gt;8")</f>
        <v>4</v>
      </c>
      <c r="Q34" s="52">
        <f>P34/$B$32</f>
        <v>0.13793103448275862</v>
      </c>
    </row>
    <row r="35" spans="2:17" ht="13.5" thickBot="1">
      <c r="B35" s="223" t="s">
        <v>75</v>
      </c>
      <c r="C35" s="223"/>
      <c r="D35" s="216"/>
      <c r="E35" s="219" t="s">
        <v>38</v>
      </c>
      <c r="F35" s="220"/>
      <c r="G35" s="220"/>
      <c r="H35" s="220"/>
      <c r="I35" s="220"/>
      <c r="J35" s="220"/>
      <c r="K35" s="220"/>
      <c r="L35" s="220"/>
      <c r="M35" s="220"/>
      <c r="N35" s="221"/>
      <c r="O35" s="15" t="s">
        <v>34</v>
      </c>
      <c r="P35" s="51">
        <f>COUNTIF(P3:P32,7)+COUNTIF(P3:P32,8)</f>
        <v>10</v>
      </c>
      <c r="Q35" s="52">
        <f>P35/$B$32</f>
        <v>0.3448275862068966</v>
      </c>
    </row>
    <row r="36" spans="15:17" ht="12.75">
      <c r="O36" s="1" t="s">
        <v>35</v>
      </c>
      <c r="P36" s="51">
        <f>COUNTIF(P3:P32,4)+COUNTIF(P3:P32,5)+COUNTIF(P3:P32,6)</f>
        <v>15</v>
      </c>
      <c r="Q36" s="52">
        <f>P36/$B$32</f>
        <v>0.5172413793103449</v>
      </c>
    </row>
    <row r="37" spans="3:17" ht="12.75">
      <c r="C37" s="211" t="s">
        <v>73</v>
      </c>
      <c r="D37" s="211"/>
      <c r="E37" t="s">
        <v>146</v>
      </c>
      <c r="O37" s="1" t="s">
        <v>36</v>
      </c>
      <c r="P37" s="1">
        <f>COUNTIF(P3:P32,"&lt;4")</f>
        <v>0</v>
      </c>
      <c r="Q37" s="52">
        <f>P37/$B$32</f>
        <v>0</v>
      </c>
    </row>
    <row r="38" spans="5:17" ht="12.75">
      <c r="E38" t="s">
        <v>147</v>
      </c>
      <c r="O38" s="53" t="s">
        <v>37</v>
      </c>
      <c r="P38" s="1">
        <f>B32-SUM(P34:P37)</f>
        <v>0</v>
      </c>
      <c r="Q38" s="52">
        <f>P38/$B$32</f>
        <v>0</v>
      </c>
    </row>
  </sheetData>
  <sheetProtection/>
  <mergeCells count="10">
    <mergeCell ref="B35:D35"/>
    <mergeCell ref="C1:J1"/>
    <mergeCell ref="C37:D37"/>
    <mergeCell ref="B33:D33"/>
    <mergeCell ref="B34:D34"/>
    <mergeCell ref="E35:N35"/>
    <mergeCell ref="E34:F34"/>
    <mergeCell ref="G34:H34"/>
    <mergeCell ref="I34:J34"/>
    <mergeCell ref="K34:L34"/>
  </mergeCells>
  <conditionalFormatting sqref="O3:O17 O19:O32 L33:P33 J33 H33 F33">
    <cfRule type="cellIs" priority="1" dxfId="1" operator="lessThan" stopIfTrue="1">
      <formula>4</formula>
    </cfRule>
    <cfRule type="cellIs" priority="2" dxfId="0" operator="greaterThanOrEqual" stopIfTrue="1">
      <formula>6.5</formula>
    </cfRule>
  </conditionalFormatting>
  <conditionalFormatting sqref="P3:P17 P19:P32">
    <cfRule type="cellIs" priority="3" dxfId="1" operator="lessThan" stopIfTrue="1">
      <formula>4</formula>
    </cfRule>
    <cfRule type="cellIs" priority="4" dxfId="0" operator="greaterThan" stopIfTrue="1">
      <formula>6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32"/>
  <sheetViews>
    <sheetView zoomScalePageLayoutView="0" workbookViewId="0" topLeftCell="B1">
      <selection activeCell="O16" sqref="O16:O26"/>
    </sheetView>
  </sheetViews>
  <sheetFormatPr defaultColWidth="9.00390625" defaultRowHeight="12.75"/>
  <cols>
    <col min="1" max="1" width="10.375" style="0" hidden="1" customWidth="1"/>
    <col min="2" max="2" width="3.00390625" style="0" bestFit="1" customWidth="1"/>
    <col min="3" max="3" width="22.125" style="0" customWidth="1"/>
    <col min="4" max="4" width="8.25390625" style="0" bestFit="1" customWidth="1"/>
    <col min="5" max="12" width="5.75390625" style="0" customWidth="1"/>
    <col min="13" max="13" width="9.00390625" style="0" bestFit="1" customWidth="1"/>
    <col min="14" max="14" width="9.125" style="2" customWidth="1"/>
    <col min="15" max="15" width="9.125" style="6" customWidth="1"/>
  </cols>
  <sheetData>
    <row r="1" spans="3:26" ht="13.5" thickBot="1">
      <c r="C1" s="224" t="s">
        <v>148</v>
      </c>
      <c r="D1" s="224"/>
      <c r="E1" s="224"/>
      <c r="F1" s="224"/>
      <c r="G1" s="224"/>
      <c r="H1" s="224"/>
      <c r="I1" s="224"/>
      <c r="J1" s="224"/>
      <c r="N1"/>
      <c r="O1"/>
      <c r="U1" s="2"/>
      <c r="V1" s="6"/>
      <c r="Y1" s="9"/>
      <c r="Z1" s="10"/>
    </row>
    <row r="2" spans="2:15" ht="16.5" customHeight="1">
      <c r="B2" s="68" t="s">
        <v>71</v>
      </c>
      <c r="C2" s="69" t="s">
        <v>27</v>
      </c>
      <c r="D2" s="85" t="s">
        <v>72</v>
      </c>
      <c r="E2" s="64">
        <v>41669</v>
      </c>
      <c r="F2" s="65">
        <v>41676</v>
      </c>
      <c r="G2" s="64">
        <v>41687</v>
      </c>
      <c r="H2" s="65">
        <v>41694</v>
      </c>
      <c r="I2" s="64">
        <v>41704</v>
      </c>
      <c r="J2" s="66">
        <v>41710</v>
      </c>
      <c r="K2" s="64">
        <v>41724</v>
      </c>
      <c r="L2" s="66">
        <v>41732</v>
      </c>
      <c r="M2" s="67">
        <v>41739</v>
      </c>
      <c r="N2" s="90" t="s">
        <v>25</v>
      </c>
      <c r="O2" s="81" t="s">
        <v>24</v>
      </c>
    </row>
    <row r="3" spans="1:15" ht="12.75">
      <c r="A3" s="2">
        <f aca="true" t="shared" si="0" ref="A3:A26">N3</f>
        <v>5.8</v>
      </c>
      <c r="B3" s="75">
        <v>1</v>
      </c>
      <c r="C3" s="41" t="s">
        <v>167</v>
      </c>
      <c r="D3" s="87">
        <v>1</v>
      </c>
      <c r="E3" s="102"/>
      <c r="F3" s="110">
        <v>6</v>
      </c>
      <c r="G3" s="102"/>
      <c r="H3" s="110">
        <v>6</v>
      </c>
      <c r="I3" s="102"/>
      <c r="J3" s="110">
        <v>4</v>
      </c>
      <c r="K3" s="98"/>
      <c r="L3" s="111">
        <v>4</v>
      </c>
      <c r="M3" s="112">
        <v>9</v>
      </c>
      <c r="N3" s="88">
        <f aca="true" t="shared" si="1" ref="N3:N14">AVERAGE(E3:M3)</f>
        <v>5.8</v>
      </c>
      <c r="O3" s="5">
        <f aca="true" t="shared" si="2" ref="O3:O26">ROUND(N3,0)</f>
        <v>6</v>
      </c>
    </row>
    <row r="4" spans="1:15" ht="12.75">
      <c r="A4" s="2">
        <f t="shared" si="0"/>
        <v>6.6</v>
      </c>
      <c r="B4" s="75">
        <v>2</v>
      </c>
      <c r="C4" s="41" t="s">
        <v>168</v>
      </c>
      <c r="D4" s="87">
        <v>2</v>
      </c>
      <c r="E4" s="102"/>
      <c r="F4" s="110">
        <v>9</v>
      </c>
      <c r="G4" s="98"/>
      <c r="H4" s="111">
        <v>6</v>
      </c>
      <c r="I4" s="98"/>
      <c r="J4" s="111">
        <v>5</v>
      </c>
      <c r="K4" s="98"/>
      <c r="L4" s="111">
        <v>6</v>
      </c>
      <c r="M4" s="112">
        <v>7</v>
      </c>
      <c r="N4" s="88">
        <f t="shared" si="1"/>
        <v>6.6</v>
      </c>
      <c r="O4" s="5">
        <f t="shared" si="2"/>
        <v>7</v>
      </c>
    </row>
    <row r="5" spans="1:15" ht="12.75">
      <c r="A5" s="2">
        <f t="shared" si="0"/>
        <v>7.4</v>
      </c>
      <c r="B5" s="75">
        <v>3</v>
      </c>
      <c r="C5" s="41" t="s">
        <v>169</v>
      </c>
      <c r="D5" s="87">
        <v>3</v>
      </c>
      <c r="E5" s="102"/>
      <c r="F5" s="110">
        <v>9</v>
      </c>
      <c r="G5" s="102"/>
      <c r="H5" s="110">
        <v>6</v>
      </c>
      <c r="I5" s="102"/>
      <c r="J5" s="110">
        <v>6</v>
      </c>
      <c r="K5" s="102"/>
      <c r="L5" s="110">
        <v>6</v>
      </c>
      <c r="M5" s="104">
        <v>10</v>
      </c>
      <c r="N5" s="88">
        <f t="shared" si="1"/>
        <v>7.4</v>
      </c>
      <c r="O5" s="5">
        <v>8</v>
      </c>
    </row>
    <row r="6" spans="1:15" ht="12.75">
      <c r="A6" s="2">
        <f t="shared" si="0"/>
        <v>8.2</v>
      </c>
      <c r="B6" s="75">
        <v>4</v>
      </c>
      <c r="C6" s="41" t="s">
        <v>170</v>
      </c>
      <c r="D6" s="87">
        <v>4</v>
      </c>
      <c r="E6" s="102"/>
      <c r="F6" s="111">
        <v>9</v>
      </c>
      <c r="G6" s="102"/>
      <c r="H6" s="110">
        <v>9</v>
      </c>
      <c r="I6" s="102"/>
      <c r="J6" s="110">
        <v>6</v>
      </c>
      <c r="K6" s="102"/>
      <c r="L6" s="110">
        <v>7</v>
      </c>
      <c r="M6" s="104">
        <v>10</v>
      </c>
      <c r="N6" s="88">
        <f t="shared" si="1"/>
        <v>8.2</v>
      </c>
      <c r="O6" s="5">
        <v>9</v>
      </c>
    </row>
    <row r="7" spans="1:15" ht="12.75">
      <c r="A7" s="2">
        <f t="shared" si="0"/>
        <v>5.6</v>
      </c>
      <c r="B7" s="75">
        <v>5</v>
      </c>
      <c r="C7" s="41" t="s">
        <v>171</v>
      </c>
      <c r="D7" s="87">
        <v>5</v>
      </c>
      <c r="E7" s="102"/>
      <c r="F7" s="110">
        <v>6</v>
      </c>
      <c r="G7" s="102"/>
      <c r="H7" s="110">
        <v>5</v>
      </c>
      <c r="I7" s="102"/>
      <c r="J7" s="110">
        <v>4</v>
      </c>
      <c r="K7" s="98"/>
      <c r="L7" s="111">
        <v>5</v>
      </c>
      <c r="M7" s="112">
        <v>8</v>
      </c>
      <c r="N7" s="88">
        <f t="shared" si="1"/>
        <v>5.6</v>
      </c>
      <c r="O7" s="5">
        <f t="shared" si="2"/>
        <v>6</v>
      </c>
    </row>
    <row r="8" spans="1:15" ht="12.75">
      <c r="A8" s="2">
        <f t="shared" si="0"/>
        <v>8.8</v>
      </c>
      <c r="B8" s="75">
        <v>6</v>
      </c>
      <c r="C8" s="41" t="s">
        <v>172</v>
      </c>
      <c r="D8" s="87">
        <v>6</v>
      </c>
      <c r="E8" s="102"/>
      <c r="F8" s="110">
        <v>7</v>
      </c>
      <c r="G8" s="98"/>
      <c r="H8" s="111">
        <v>10</v>
      </c>
      <c r="I8" s="102"/>
      <c r="J8" s="111">
        <v>8</v>
      </c>
      <c r="K8" s="102"/>
      <c r="L8" s="111">
        <v>9</v>
      </c>
      <c r="M8" s="112">
        <v>10</v>
      </c>
      <c r="N8" s="88">
        <f t="shared" si="1"/>
        <v>8.8</v>
      </c>
      <c r="O8" s="5">
        <f t="shared" si="2"/>
        <v>9</v>
      </c>
    </row>
    <row r="9" spans="1:15" ht="12.75">
      <c r="A9" s="2">
        <f t="shared" si="0"/>
        <v>5.6</v>
      </c>
      <c r="B9" s="75">
        <v>7</v>
      </c>
      <c r="C9" s="41" t="s">
        <v>173</v>
      </c>
      <c r="D9" s="87">
        <v>7</v>
      </c>
      <c r="E9" s="102"/>
      <c r="F9" s="110">
        <v>8</v>
      </c>
      <c r="G9" s="102"/>
      <c r="H9" s="110">
        <v>6</v>
      </c>
      <c r="I9" s="102" t="s">
        <v>78</v>
      </c>
      <c r="J9" s="110">
        <v>4</v>
      </c>
      <c r="K9" s="98"/>
      <c r="L9" s="111">
        <v>4</v>
      </c>
      <c r="M9" s="104">
        <v>6</v>
      </c>
      <c r="N9" s="88">
        <f t="shared" si="1"/>
        <v>5.6</v>
      </c>
      <c r="O9" s="5">
        <f t="shared" si="2"/>
        <v>6</v>
      </c>
    </row>
    <row r="10" spans="1:15" ht="12.75">
      <c r="A10" s="2">
        <f t="shared" si="0"/>
        <v>6.6</v>
      </c>
      <c r="B10" s="75">
        <v>8</v>
      </c>
      <c r="C10" s="41" t="s">
        <v>238</v>
      </c>
      <c r="D10" s="87">
        <v>8</v>
      </c>
      <c r="E10" s="102"/>
      <c r="F10" s="110">
        <v>8</v>
      </c>
      <c r="G10" s="102"/>
      <c r="H10" s="110">
        <v>6</v>
      </c>
      <c r="I10" s="102"/>
      <c r="J10" s="110">
        <v>5</v>
      </c>
      <c r="K10" s="98"/>
      <c r="L10" s="111">
        <v>6</v>
      </c>
      <c r="M10" s="112">
        <v>8</v>
      </c>
      <c r="N10" s="88">
        <f t="shared" si="1"/>
        <v>6.6</v>
      </c>
      <c r="O10" s="5">
        <f t="shared" si="2"/>
        <v>7</v>
      </c>
    </row>
    <row r="11" spans="1:15" ht="12.75">
      <c r="A11" s="2">
        <f t="shared" si="0"/>
        <v>6.8</v>
      </c>
      <c r="B11" s="75">
        <v>9</v>
      </c>
      <c r="C11" s="41" t="s">
        <v>174</v>
      </c>
      <c r="D11" s="87">
        <v>9</v>
      </c>
      <c r="E11" s="102"/>
      <c r="F11" s="110">
        <v>7</v>
      </c>
      <c r="G11" s="102"/>
      <c r="H11" s="110">
        <v>6</v>
      </c>
      <c r="I11" s="102"/>
      <c r="J11" s="110">
        <v>5</v>
      </c>
      <c r="K11" s="102"/>
      <c r="L11" s="111">
        <v>6</v>
      </c>
      <c r="M11" s="104">
        <v>10</v>
      </c>
      <c r="N11" s="88">
        <f t="shared" si="1"/>
        <v>6.8</v>
      </c>
      <c r="O11" s="5">
        <f t="shared" si="2"/>
        <v>7</v>
      </c>
    </row>
    <row r="12" spans="1:15" ht="12.75">
      <c r="A12" s="2">
        <f t="shared" si="0"/>
        <v>5.4</v>
      </c>
      <c r="B12" s="75">
        <v>10</v>
      </c>
      <c r="C12" s="41" t="s">
        <v>138</v>
      </c>
      <c r="D12" s="87">
        <v>10</v>
      </c>
      <c r="E12" s="102"/>
      <c r="F12" s="110">
        <v>8</v>
      </c>
      <c r="G12" s="102"/>
      <c r="H12" s="110">
        <v>4</v>
      </c>
      <c r="I12" s="102"/>
      <c r="J12" s="110">
        <v>4</v>
      </c>
      <c r="K12" s="102"/>
      <c r="L12" s="110">
        <v>4</v>
      </c>
      <c r="M12" s="104">
        <v>7</v>
      </c>
      <c r="N12" s="88">
        <f t="shared" si="1"/>
        <v>5.4</v>
      </c>
      <c r="O12" s="5">
        <v>6</v>
      </c>
    </row>
    <row r="13" spans="1:15" ht="12.75">
      <c r="A13" s="2">
        <f t="shared" si="0"/>
        <v>4.5</v>
      </c>
      <c r="B13" s="75">
        <v>11</v>
      </c>
      <c r="C13" s="41" t="s">
        <v>175</v>
      </c>
      <c r="D13" s="87">
        <v>11</v>
      </c>
      <c r="E13" s="102">
        <v>1</v>
      </c>
      <c r="F13" s="111">
        <v>6</v>
      </c>
      <c r="G13" s="102"/>
      <c r="H13" s="110">
        <v>6</v>
      </c>
      <c r="I13" s="98"/>
      <c r="J13" s="111">
        <v>4</v>
      </c>
      <c r="K13" s="98"/>
      <c r="L13" s="111">
        <v>4</v>
      </c>
      <c r="M13" s="112">
        <v>6</v>
      </c>
      <c r="N13" s="88">
        <f t="shared" si="1"/>
        <v>4.5</v>
      </c>
      <c r="O13" s="5">
        <f t="shared" si="2"/>
        <v>5</v>
      </c>
    </row>
    <row r="14" spans="1:15" ht="13.5" thickBot="1">
      <c r="A14" s="2">
        <f t="shared" si="0"/>
        <v>5</v>
      </c>
      <c r="B14" s="158">
        <v>12</v>
      </c>
      <c r="C14" s="42" t="s">
        <v>176</v>
      </c>
      <c r="D14" s="72">
        <v>12</v>
      </c>
      <c r="E14" s="108"/>
      <c r="F14" s="113">
        <v>4</v>
      </c>
      <c r="G14" s="108"/>
      <c r="H14" s="113">
        <v>7</v>
      </c>
      <c r="I14" s="108"/>
      <c r="J14" s="113">
        <v>4</v>
      </c>
      <c r="K14" s="108"/>
      <c r="L14" s="113">
        <v>4</v>
      </c>
      <c r="M14" s="114">
        <v>6</v>
      </c>
      <c r="N14" s="161">
        <f t="shared" si="1"/>
        <v>5</v>
      </c>
      <c r="O14" s="46">
        <f t="shared" si="2"/>
        <v>5</v>
      </c>
    </row>
    <row r="15" spans="2:15" ht="16.5" customHeight="1" thickBot="1">
      <c r="B15" s="155" t="s">
        <v>71</v>
      </c>
      <c r="C15" s="156" t="s">
        <v>27</v>
      </c>
      <c r="D15" s="157" t="s">
        <v>72</v>
      </c>
      <c r="E15" s="128">
        <v>41673</v>
      </c>
      <c r="F15" s="129">
        <v>41682</v>
      </c>
      <c r="G15" s="128">
        <v>41690</v>
      </c>
      <c r="H15" s="129">
        <v>41696</v>
      </c>
      <c r="I15" s="128">
        <v>41708</v>
      </c>
      <c r="J15" s="129">
        <v>41711</v>
      </c>
      <c r="K15" s="128">
        <v>41725</v>
      </c>
      <c r="L15" s="129">
        <v>41738</v>
      </c>
      <c r="M15" s="130">
        <v>41746</v>
      </c>
      <c r="N15" s="159" t="s">
        <v>25</v>
      </c>
      <c r="O15" s="160" t="s">
        <v>24</v>
      </c>
    </row>
    <row r="16" spans="1:15" ht="12.75">
      <c r="A16" s="2">
        <f t="shared" si="0"/>
        <v>4.6</v>
      </c>
      <c r="B16" s="73">
        <v>13</v>
      </c>
      <c r="C16" s="43" t="s">
        <v>177</v>
      </c>
      <c r="D16" s="86">
        <v>11</v>
      </c>
      <c r="E16" s="95"/>
      <c r="F16" s="115">
        <v>5</v>
      </c>
      <c r="G16" s="95"/>
      <c r="H16" s="115">
        <v>4</v>
      </c>
      <c r="I16" s="95"/>
      <c r="J16" s="115">
        <v>4</v>
      </c>
      <c r="K16" s="93"/>
      <c r="L16" s="116">
        <v>4</v>
      </c>
      <c r="M16" s="117">
        <v>6</v>
      </c>
      <c r="N16" s="89">
        <f aca="true" t="shared" si="3" ref="N16:N26">AVERAGE(E16:M16)</f>
        <v>4.6</v>
      </c>
      <c r="O16" s="152">
        <f t="shared" si="2"/>
        <v>5</v>
      </c>
    </row>
    <row r="17" spans="1:15" ht="12.75">
      <c r="A17" s="2">
        <f t="shared" si="0"/>
        <v>6.6</v>
      </c>
      <c r="B17" s="75">
        <v>14</v>
      </c>
      <c r="C17" s="43" t="s">
        <v>239</v>
      </c>
      <c r="D17" s="86">
        <v>3</v>
      </c>
      <c r="E17" s="95"/>
      <c r="F17" s="115">
        <v>9</v>
      </c>
      <c r="G17" s="93"/>
      <c r="H17" s="116">
        <v>6</v>
      </c>
      <c r="I17" s="95"/>
      <c r="J17" s="115">
        <v>4</v>
      </c>
      <c r="K17" s="93"/>
      <c r="L17" s="116">
        <v>6</v>
      </c>
      <c r="M17" s="117">
        <v>8</v>
      </c>
      <c r="N17" s="89">
        <f t="shared" si="3"/>
        <v>6.6</v>
      </c>
      <c r="O17" s="5">
        <f t="shared" si="2"/>
        <v>7</v>
      </c>
    </row>
    <row r="18" spans="1:15" ht="12.75">
      <c r="A18" s="2">
        <f t="shared" si="0"/>
        <v>5</v>
      </c>
      <c r="B18" s="75">
        <v>15</v>
      </c>
      <c r="C18" s="43" t="s">
        <v>178</v>
      </c>
      <c r="D18" s="86">
        <v>1</v>
      </c>
      <c r="E18" s="95"/>
      <c r="F18" s="116">
        <v>5</v>
      </c>
      <c r="G18" s="95"/>
      <c r="H18" s="116">
        <v>4</v>
      </c>
      <c r="I18" s="95" t="s">
        <v>78</v>
      </c>
      <c r="J18" s="116">
        <v>5</v>
      </c>
      <c r="K18" s="95"/>
      <c r="L18" s="116">
        <v>5</v>
      </c>
      <c r="M18" s="117">
        <v>6</v>
      </c>
      <c r="N18" s="89">
        <f t="shared" si="3"/>
        <v>5</v>
      </c>
      <c r="O18" s="5">
        <f t="shared" si="2"/>
        <v>5</v>
      </c>
    </row>
    <row r="19" spans="1:15" ht="12.75">
      <c r="A19" s="2">
        <f t="shared" si="0"/>
        <v>5.4</v>
      </c>
      <c r="B19" s="75">
        <v>16</v>
      </c>
      <c r="C19" s="41" t="s">
        <v>179</v>
      </c>
      <c r="D19" s="87">
        <v>12</v>
      </c>
      <c r="E19" s="102"/>
      <c r="F19" s="111">
        <v>6</v>
      </c>
      <c r="G19" s="102"/>
      <c r="H19" s="111">
        <v>5</v>
      </c>
      <c r="I19" s="102"/>
      <c r="J19" s="111">
        <v>4</v>
      </c>
      <c r="K19" s="102"/>
      <c r="L19" s="111">
        <v>5</v>
      </c>
      <c r="M19" s="104">
        <v>7</v>
      </c>
      <c r="N19" s="88">
        <f t="shared" si="3"/>
        <v>5.4</v>
      </c>
      <c r="O19" s="5">
        <v>6</v>
      </c>
    </row>
    <row r="20" spans="1:15" ht="12.75">
      <c r="A20" s="2">
        <f t="shared" si="0"/>
        <v>4.833333333333333</v>
      </c>
      <c r="B20" s="75">
        <v>17</v>
      </c>
      <c r="C20" s="41" t="s">
        <v>180</v>
      </c>
      <c r="D20" s="87">
        <v>6</v>
      </c>
      <c r="E20" s="102"/>
      <c r="F20" s="111">
        <v>7</v>
      </c>
      <c r="G20" s="102">
        <v>1</v>
      </c>
      <c r="H20" s="111">
        <v>6</v>
      </c>
      <c r="I20" s="98"/>
      <c r="J20" s="111">
        <v>5</v>
      </c>
      <c r="K20" s="102"/>
      <c r="L20" s="111">
        <v>4</v>
      </c>
      <c r="M20" s="112">
        <v>6</v>
      </c>
      <c r="N20" s="88">
        <f t="shared" si="3"/>
        <v>4.833333333333333</v>
      </c>
      <c r="O20" s="5">
        <f t="shared" si="2"/>
        <v>5</v>
      </c>
    </row>
    <row r="21" spans="1:15" ht="12.75">
      <c r="A21" s="2">
        <f t="shared" si="0"/>
        <v>7.4</v>
      </c>
      <c r="B21" s="75">
        <v>18</v>
      </c>
      <c r="C21" s="41" t="s">
        <v>240</v>
      </c>
      <c r="D21" s="87">
        <v>2</v>
      </c>
      <c r="E21" s="102"/>
      <c r="F21" s="110">
        <v>9</v>
      </c>
      <c r="G21" s="98"/>
      <c r="H21" s="111">
        <v>8</v>
      </c>
      <c r="I21" s="98"/>
      <c r="J21" s="111">
        <v>6</v>
      </c>
      <c r="K21" s="98"/>
      <c r="L21" s="111">
        <v>5</v>
      </c>
      <c r="M21" s="104">
        <v>9</v>
      </c>
      <c r="N21" s="88">
        <f t="shared" si="3"/>
        <v>7.4</v>
      </c>
      <c r="O21" s="5">
        <v>8</v>
      </c>
    </row>
    <row r="22" spans="1:15" ht="12.75">
      <c r="A22" s="2"/>
      <c r="B22" s="75">
        <v>19</v>
      </c>
      <c r="C22" s="41" t="s">
        <v>181</v>
      </c>
      <c r="D22" s="87">
        <v>8</v>
      </c>
      <c r="E22" s="102"/>
      <c r="F22" s="110">
        <v>7</v>
      </c>
      <c r="G22" s="98"/>
      <c r="H22" s="111">
        <v>6</v>
      </c>
      <c r="I22" s="98"/>
      <c r="J22" s="111">
        <v>4</v>
      </c>
      <c r="K22" s="98"/>
      <c r="L22" s="111">
        <v>6</v>
      </c>
      <c r="M22" s="104">
        <v>6</v>
      </c>
      <c r="N22" s="88">
        <f>AVERAGE(E22:M22)</f>
        <v>5.8</v>
      </c>
      <c r="O22" s="5">
        <f t="shared" si="2"/>
        <v>6</v>
      </c>
    </row>
    <row r="23" spans="1:15" ht="12.75">
      <c r="A23" s="2"/>
      <c r="B23" s="75">
        <v>20</v>
      </c>
      <c r="C23" s="41" t="s">
        <v>182</v>
      </c>
      <c r="D23" s="87">
        <v>5</v>
      </c>
      <c r="E23" s="102"/>
      <c r="F23" s="110">
        <v>5</v>
      </c>
      <c r="G23" s="98">
        <v>3</v>
      </c>
      <c r="H23" s="111">
        <v>4</v>
      </c>
      <c r="I23" s="98"/>
      <c r="J23" s="111">
        <v>5</v>
      </c>
      <c r="K23" s="98"/>
      <c r="L23" s="111">
        <v>4</v>
      </c>
      <c r="M23" s="104">
        <v>6</v>
      </c>
      <c r="N23" s="88">
        <f>AVERAGE(E23:M23)</f>
        <v>4.5</v>
      </c>
      <c r="O23" s="5">
        <f t="shared" si="2"/>
        <v>5</v>
      </c>
    </row>
    <row r="24" spans="1:15" ht="12.75">
      <c r="A24" s="2">
        <f t="shared" si="0"/>
        <v>5.6</v>
      </c>
      <c r="B24" s="75">
        <v>21</v>
      </c>
      <c r="C24" s="41" t="s">
        <v>183</v>
      </c>
      <c r="D24" s="87">
        <v>9</v>
      </c>
      <c r="E24" s="102"/>
      <c r="F24" s="110">
        <v>5</v>
      </c>
      <c r="G24" s="102"/>
      <c r="H24" s="110">
        <v>6</v>
      </c>
      <c r="I24" s="102"/>
      <c r="J24" s="111">
        <v>4</v>
      </c>
      <c r="K24" s="98"/>
      <c r="L24" s="111">
        <v>4</v>
      </c>
      <c r="M24" s="104">
        <v>9</v>
      </c>
      <c r="N24" s="88">
        <f t="shared" si="3"/>
        <v>5.6</v>
      </c>
      <c r="O24" s="5">
        <f t="shared" si="2"/>
        <v>6</v>
      </c>
    </row>
    <row r="25" spans="1:15" ht="12.75">
      <c r="A25" s="2">
        <f t="shared" si="0"/>
        <v>3.5714285714285716</v>
      </c>
      <c r="B25" s="75">
        <v>22</v>
      </c>
      <c r="C25" s="41" t="s">
        <v>184</v>
      </c>
      <c r="D25" s="87">
        <v>4</v>
      </c>
      <c r="E25" s="102">
        <v>1</v>
      </c>
      <c r="F25" s="111">
        <v>4</v>
      </c>
      <c r="G25" s="102">
        <v>1</v>
      </c>
      <c r="H25" s="111">
        <v>4</v>
      </c>
      <c r="I25" s="98"/>
      <c r="J25" s="111">
        <v>4</v>
      </c>
      <c r="K25" s="98"/>
      <c r="L25" s="111">
        <v>4</v>
      </c>
      <c r="M25" s="104">
        <v>7</v>
      </c>
      <c r="N25" s="88">
        <f t="shared" si="3"/>
        <v>3.5714285714285716</v>
      </c>
      <c r="O25" s="5">
        <f t="shared" si="2"/>
        <v>4</v>
      </c>
    </row>
    <row r="26" spans="1:15" ht="13.5" thickBot="1">
      <c r="A26" s="2">
        <f t="shared" si="0"/>
        <v>4.5</v>
      </c>
      <c r="B26" s="75">
        <v>23</v>
      </c>
      <c r="C26" s="41" t="s">
        <v>185</v>
      </c>
      <c r="D26" s="87">
        <v>10</v>
      </c>
      <c r="E26" s="108"/>
      <c r="F26" s="113">
        <v>6</v>
      </c>
      <c r="G26" s="108">
        <v>3</v>
      </c>
      <c r="H26" s="139">
        <v>5</v>
      </c>
      <c r="I26" s="108"/>
      <c r="J26" s="118">
        <v>4</v>
      </c>
      <c r="K26" s="119"/>
      <c r="L26" s="144">
        <v>4</v>
      </c>
      <c r="M26" s="114">
        <v>5</v>
      </c>
      <c r="N26" s="88">
        <f t="shared" si="3"/>
        <v>4.5</v>
      </c>
      <c r="O26" s="5">
        <f t="shared" si="2"/>
        <v>5</v>
      </c>
    </row>
    <row r="27" spans="2:15" s="3" customFormat="1" ht="12.75">
      <c r="B27" s="223" t="s">
        <v>0</v>
      </c>
      <c r="C27" s="223"/>
      <c r="D27" s="223"/>
      <c r="E27" s="87"/>
      <c r="F27" s="45">
        <f aca="true" t="shared" si="4" ref="F27:M27">AVERAGE(F3:F14,F16:F26)</f>
        <v>6.739130434782608</v>
      </c>
      <c r="G27" s="87"/>
      <c r="H27" s="45">
        <f t="shared" si="4"/>
        <v>5.869565217391305</v>
      </c>
      <c r="I27" s="87"/>
      <c r="J27" s="45">
        <f t="shared" si="4"/>
        <v>4.695652173913044</v>
      </c>
      <c r="K27" s="87"/>
      <c r="L27" s="45">
        <f t="shared" si="4"/>
        <v>5.043478260869565</v>
      </c>
      <c r="M27" s="45">
        <f t="shared" si="4"/>
        <v>7.478260869565218</v>
      </c>
      <c r="N27" s="39">
        <f>AVERAGE(N3:N26)</f>
        <v>5.830641821946169</v>
      </c>
      <c r="O27" s="7">
        <f>AVERAGE(O3:O26)</f>
        <v>6.217391304347826</v>
      </c>
    </row>
    <row r="28" spans="2:16" s="3" customFormat="1" ht="13.5" thickBot="1">
      <c r="B28" s="216" t="s">
        <v>74</v>
      </c>
      <c r="C28" s="217"/>
      <c r="D28" s="217"/>
      <c r="E28" s="226" t="s">
        <v>54</v>
      </c>
      <c r="F28" s="227"/>
      <c r="G28" s="226" t="s">
        <v>55</v>
      </c>
      <c r="H28" s="227"/>
      <c r="I28" s="226" t="s">
        <v>56</v>
      </c>
      <c r="J28" s="227"/>
      <c r="K28" s="226" t="s">
        <v>57</v>
      </c>
      <c r="L28" s="227"/>
      <c r="M28" s="194" t="s">
        <v>236</v>
      </c>
      <c r="N28" s="1" t="s">
        <v>33</v>
      </c>
      <c r="O28" s="1">
        <f>COUNTIF(O3:O26,"&gt;8")</f>
        <v>2</v>
      </c>
      <c r="P28" s="52">
        <f>O28/$B$26</f>
        <v>0.08695652173913043</v>
      </c>
    </row>
    <row r="29" spans="2:16" ht="13.5" thickBot="1">
      <c r="B29" s="223" t="s">
        <v>75</v>
      </c>
      <c r="C29" s="223"/>
      <c r="D29" s="216"/>
      <c r="E29" s="219" t="s">
        <v>39</v>
      </c>
      <c r="F29" s="220"/>
      <c r="G29" s="220"/>
      <c r="H29" s="220"/>
      <c r="I29" s="220"/>
      <c r="J29" s="220"/>
      <c r="K29" s="220"/>
      <c r="L29" s="220"/>
      <c r="M29" s="220"/>
      <c r="N29" s="1" t="s">
        <v>34</v>
      </c>
      <c r="O29" s="51">
        <f>COUNTIF(O3:O26,7)+COUNTIF(O3:O26,8)</f>
        <v>6</v>
      </c>
      <c r="P29" s="52">
        <f>O29/$B$26</f>
        <v>0.2608695652173913</v>
      </c>
    </row>
    <row r="30" spans="14:16" ht="12.75">
      <c r="N30" s="1" t="s">
        <v>35</v>
      </c>
      <c r="O30" s="51">
        <f>COUNTIF(O3:O26,4)+COUNTIF(O3:O26,5)+COUNTIF(O3:O26,6)</f>
        <v>15</v>
      </c>
      <c r="P30" s="52">
        <f>O30/$B$26</f>
        <v>0.6521739130434783</v>
      </c>
    </row>
    <row r="31" spans="3:16" ht="12.75">
      <c r="C31" s="211" t="s">
        <v>73</v>
      </c>
      <c r="D31" s="211"/>
      <c r="E31" t="s">
        <v>76</v>
      </c>
      <c r="N31" s="1" t="s">
        <v>36</v>
      </c>
      <c r="O31" s="1">
        <f>COUNTIF(O3:O26,"&lt;4")</f>
        <v>0</v>
      </c>
      <c r="P31" s="52">
        <f>O31/$B$26</f>
        <v>0</v>
      </c>
    </row>
    <row r="32" spans="5:16" ht="12.75">
      <c r="E32" t="s">
        <v>77</v>
      </c>
      <c r="N32" s="53" t="s">
        <v>37</v>
      </c>
      <c r="O32" s="1">
        <f>$B$26-SUM(O28:O31)</f>
        <v>0</v>
      </c>
      <c r="P32" s="52">
        <f>O32/$B$26</f>
        <v>0</v>
      </c>
    </row>
  </sheetData>
  <sheetProtection/>
  <mergeCells count="10">
    <mergeCell ref="B29:D29"/>
    <mergeCell ref="C31:D31"/>
    <mergeCell ref="E29:M29"/>
    <mergeCell ref="K28:L28"/>
    <mergeCell ref="C1:J1"/>
    <mergeCell ref="E28:F28"/>
    <mergeCell ref="G28:H28"/>
    <mergeCell ref="I28:J28"/>
    <mergeCell ref="B27:D27"/>
    <mergeCell ref="B28:D28"/>
  </mergeCells>
  <conditionalFormatting sqref="F27 H27 J27 L27:O27">
    <cfRule type="cellIs" priority="1" dxfId="1" operator="lessThan" stopIfTrue="1">
      <formula>4</formula>
    </cfRule>
    <cfRule type="cellIs" priority="2" dxfId="0" operator="greaterThanOrEqual" stopIfTrue="1">
      <formula>6.5</formula>
    </cfRule>
  </conditionalFormatting>
  <conditionalFormatting sqref="O3:O14 O16:O26">
    <cfRule type="cellIs" priority="3" dxfId="1" operator="lessThan" stopIfTrue="1">
      <formula>4</formula>
    </cfRule>
    <cfRule type="cellIs" priority="4" dxfId="0" operator="greaterThan" stopIfTrue="1">
      <formula>6</formula>
    </cfRule>
  </conditionalFormatting>
  <conditionalFormatting sqref="N3:N14 N16:N26">
    <cfRule type="cellIs" priority="5" dxfId="1" operator="lessThan" stopIfTrue="1">
      <formula>3.5</formula>
    </cfRule>
    <cfRule type="cellIs" priority="6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36"/>
  <sheetViews>
    <sheetView workbookViewId="0" topLeftCell="B1">
      <selection activeCell="O20" sqref="O20"/>
    </sheetView>
  </sheetViews>
  <sheetFormatPr defaultColWidth="9.00390625" defaultRowHeight="12.75"/>
  <cols>
    <col min="1" max="1" width="15.75390625" style="0" hidden="1" customWidth="1"/>
    <col min="2" max="2" width="3.00390625" style="0" bestFit="1" customWidth="1"/>
    <col min="3" max="3" width="20.375" style="0" customWidth="1"/>
    <col min="4" max="4" width="8.25390625" style="0" bestFit="1" customWidth="1"/>
    <col min="5" max="12" width="5.75390625" style="0" customWidth="1"/>
    <col min="13" max="13" width="9.00390625" style="0" bestFit="1" customWidth="1"/>
    <col min="14" max="14" width="9.125" style="2" customWidth="1"/>
    <col min="15" max="15" width="9.125" style="6" customWidth="1"/>
  </cols>
  <sheetData>
    <row r="1" spans="3:26" ht="13.5" thickBot="1">
      <c r="C1" s="224" t="s">
        <v>152</v>
      </c>
      <c r="D1" s="224"/>
      <c r="E1" s="224"/>
      <c r="F1" s="224"/>
      <c r="G1" s="224"/>
      <c r="H1" s="224"/>
      <c r="I1" s="224"/>
      <c r="J1" s="224"/>
      <c r="N1"/>
      <c r="O1"/>
      <c r="U1" s="2"/>
      <c r="V1" s="6"/>
      <c r="Y1" s="9"/>
      <c r="Z1" s="10"/>
    </row>
    <row r="2" spans="2:15" ht="16.5" customHeight="1">
      <c r="B2" s="68" t="s">
        <v>71</v>
      </c>
      <c r="C2" s="69" t="s">
        <v>27</v>
      </c>
      <c r="D2" s="85" t="s">
        <v>72</v>
      </c>
      <c r="E2" s="64">
        <v>41673</v>
      </c>
      <c r="F2" s="65">
        <v>41676</v>
      </c>
      <c r="G2" s="64">
        <v>41689</v>
      </c>
      <c r="H2" s="65">
        <v>41697</v>
      </c>
      <c r="I2" s="64">
        <v>41708</v>
      </c>
      <c r="J2" s="66">
        <v>41717</v>
      </c>
      <c r="K2" s="64">
        <v>41731</v>
      </c>
      <c r="L2" s="76">
        <v>41739</v>
      </c>
      <c r="M2" s="65">
        <v>41747</v>
      </c>
      <c r="N2" s="90" t="s">
        <v>25</v>
      </c>
      <c r="O2" s="81" t="s">
        <v>24</v>
      </c>
    </row>
    <row r="3" spans="1:15" ht="12.75">
      <c r="A3" s="2">
        <f aca="true" t="shared" si="0" ref="A3:A30">N3</f>
        <v>4.6</v>
      </c>
      <c r="B3" s="75">
        <v>1</v>
      </c>
      <c r="C3" s="41" t="s">
        <v>186</v>
      </c>
      <c r="D3" s="87">
        <v>12</v>
      </c>
      <c r="E3" s="102"/>
      <c r="F3" s="110">
        <v>4</v>
      </c>
      <c r="G3" s="102"/>
      <c r="H3" s="111">
        <v>5</v>
      </c>
      <c r="I3" s="102"/>
      <c r="J3" s="110">
        <v>4</v>
      </c>
      <c r="K3" s="98"/>
      <c r="L3" s="99">
        <v>4</v>
      </c>
      <c r="M3" s="111">
        <v>6</v>
      </c>
      <c r="N3" s="88">
        <f aca="true" t="shared" si="1" ref="N3:N15">AVERAGE(E3:M3)</f>
        <v>4.6</v>
      </c>
      <c r="O3" s="5">
        <f>ROUND(N3,0)</f>
        <v>5</v>
      </c>
    </row>
    <row r="4" spans="1:15" ht="12.75">
      <c r="A4" s="2">
        <f t="shared" si="0"/>
        <v>4.5</v>
      </c>
      <c r="B4" s="75">
        <v>2</v>
      </c>
      <c r="C4" s="168" t="s">
        <v>187</v>
      </c>
      <c r="D4" s="87">
        <v>8</v>
      </c>
      <c r="E4" s="98">
        <v>2</v>
      </c>
      <c r="F4" s="111">
        <v>5</v>
      </c>
      <c r="G4" s="102"/>
      <c r="H4" s="111">
        <v>4</v>
      </c>
      <c r="I4" s="102"/>
      <c r="J4" s="111">
        <v>5</v>
      </c>
      <c r="K4" s="102"/>
      <c r="L4" s="99">
        <v>5</v>
      </c>
      <c r="M4" s="111">
        <v>6</v>
      </c>
      <c r="N4" s="88">
        <f t="shared" si="1"/>
        <v>4.5</v>
      </c>
      <c r="O4" s="5">
        <f>ROUND(N4,0)</f>
        <v>5</v>
      </c>
    </row>
    <row r="5" spans="1:15" ht="12.75">
      <c r="A5" s="2">
        <f t="shared" si="0"/>
        <v>6.6</v>
      </c>
      <c r="B5" s="75">
        <v>3</v>
      </c>
      <c r="C5" s="41" t="s">
        <v>81</v>
      </c>
      <c r="D5" s="87">
        <v>3</v>
      </c>
      <c r="E5" s="102"/>
      <c r="F5" s="111">
        <v>8</v>
      </c>
      <c r="G5" s="98"/>
      <c r="H5" s="111">
        <v>5</v>
      </c>
      <c r="I5" s="98"/>
      <c r="J5" s="111">
        <v>5</v>
      </c>
      <c r="K5" s="98"/>
      <c r="L5" s="99">
        <v>6</v>
      </c>
      <c r="M5" s="111">
        <v>9</v>
      </c>
      <c r="N5" s="88">
        <f t="shared" si="1"/>
        <v>6.6</v>
      </c>
      <c r="O5" s="5">
        <f>ROUND(N5,0)</f>
        <v>7</v>
      </c>
    </row>
    <row r="6" spans="1:15" ht="12.75">
      <c r="A6" s="2">
        <f t="shared" si="0"/>
        <v>4.833333333333333</v>
      </c>
      <c r="B6" s="75">
        <v>4</v>
      </c>
      <c r="C6" s="41" t="s">
        <v>188</v>
      </c>
      <c r="D6" s="87">
        <v>1</v>
      </c>
      <c r="E6" s="102">
        <v>2</v>
      </c>
      <c r="F6" s="111">
        <v>6</v>
      </c>
      <c r="G6" s="102"/>
      <c r="H6" s="110">
        <v>4</v>
      </c>
      <c r="I6" s="102"/>
      <c r="J6" s="110">
        <v>4</v>
      </c>
      <c r="K6" s="98" t="s">
        <v>78</v>
      </c>
      <c r="L6" s="99">
        <v>4</v>
      </c>
      <c r="M6" s="111">
        <v>9</v>
      </c>
      <c r="N6" s="88">
        <f t="shared" si="1"/>
        <v>4.833333333333333</v>
      </c>
      <c r="O6" s="5">
        <f>ROUND(N6,0)</f>
        <v>5</v>
      </c>
    </row>
    <row r="7" spans="1:15" ht="12.75">
      <c r="A7" s="2">
        <f t="shared" si="0"/>
        <v>5.8</v>
      </c>
      <c r="B7" s="75">
        <v>5</v>
      </c>
      <c r="C7" s="41" t="s">
        <v>189</v>
      </c>
      <c r="D7" s="87">
        <v>5</v>
      </c>
      <c r="E7" s="102"/>
      <c r="F7" s="110">
        <v>8</v>
      </c>
      <c r="G7" s="102"/>
      <c r="H7" s="110">
        <v>5</v>
      </c>
      <c r="I7" s="102"/>
      <c r="J7" s="110">
        <v>4</v>
      </c>
      <c r="K7" s="102"/>
      <c r="L7" s="120">
        <v>6</v>
      </c>
      <c r="M7" s="110">
        <v>6</v>
      </c>
      <c r="N7" s="88">
        <f t="shared" si="1"/>
        <v>5.8</v>
      </c>
      <c r="O7" s="5">
        <f>ROUND(N7,0)</f>
        <v>6</v>
      </c>
    </row>
    <row r="8" spans="1:15" ht="12.75">
      <c r="A8" s="2"/>
      <c r="B8" s="75">
        <v>6</v>
      </c>
      <c r="C8" s="41" t="s">
        <v>190</v>
      </c>
      <c r="D8" s="87">
        <v>11</v>
      </c>
      <c r="E8" s="102"/>
      <c r="F8" s="110">
        <v>5</v>
      </c>
      <c r="G8" s="102"/>
      <c r="H8" s="110">
        <v>5</v>
      </c>
      <c r="I8" s="102"/>
      <c r="J8" s="110">
        <v>4</v>
      </c>
      <c r="K8" s="102"/>
      <c r="L8" s="120">
        <v>4</v>
      </c>
      <c r="M8" s="110">
        <v>9</v>
      </c>
      <c r="N8" s="88">
        <f>AVERAGE(E8:M8)</f>
        <v>5.4</v>
      </c>
      <c r="O8" s="5">
        <v>6</v>
      </c>
    </row>
    <row r="9" spans="1:15" ht="12.75">
      <c r="A9" s="2"/>
      <c r="B9" s="75">
        <v>7</v>
      </c>
      <c r="C9" s="168" t="s">
        <v>191</v>
      </c>
      <c r="D9" s="87">
        <v>6</v>
      </c>
      <c r="E9" s="102"/>
      <c r="F9" s="111">
        <v>6</v>
      </c>
      <c r="G9" s="102"/>
      <c r="H9" s="110">
        <v>8</v>
      </c>
      <c r="I9" s="102" t="s">
        <v>78</v>
      </c>
      <c r="J9" s="110">
        <v>6</v>
      </c>
      <c r="K9" s="102"/>
      <c r="L9" s="120">
        <v>5</v>
      </c>
      <c r="M9" s="110">
        <v>7</v>
      </c>
      <c r="N9" s="88">
        <f>AVERAGE(E9:M9)</f>
        <v>6.4</v>
      </c>
      <c r="O9" s="5">
        <v>7</v>
      </c>
    </row>
    <row r="10" spans="1:15" ht="12.75">
      <c r="A10" s="2"/>
      <c r="B10" s="75">
        <v>8</v>
      </c>
      <c r="C10" s="41" t="s">
        <v>192</v>
      </c>
      <c r="D10" s="87">
        <v>9</v>
      </c>
      <c r="E10" s="102"/>
      <c r="F10" s="110">
        <v>6</v>
      </c>
      <c r="G10" s="102"/>
      <c r="H10" s="110">
        <v>6</v>
      </c>
      <c r="I10" s="102"/>
      <c r="J10" s="110">
        <v>5</v>
      </c>
      <c r="K10" s="102" t="s">
        <v>78</v>
      </c>
      <c r="L10" s="120">
        <v>6</v>
      </c>
      <c r="M10" s="110">
        <v>9</v>
      </c>
      <c r="N10" s="88">
        <f>AVERAGE(E10:M10)</f>
        <v>6.4</v>
      </c>
      <c r="O10" s="5">
        <v>7</v>
      </c>
    </row>
    <row r="11" spans="1:15" ht="12.75">
      <c r="A11" s="2">
        <f t="shared" si="0"/>
        <v>7.4</v>
      </c>
      <c r="B11" s="75">
        <v>9</v>
      </c>
      <c r="C11" s="41" t="s">
        <v>193</v>
      </c>
      <c r="D11" s="87">
        <v>4</v>
      </c>
      <c r="E11" s="102"/>
      <c r="F11" s="111">
        <v>9</v>
      </c>
      <c r="G11" s="98"/>
      <c r="H11" s="111">
        <v>7</v>
      </c>
      <c r="I11" s="98"/>
      <c r="J11" s="111">
        <v>6</v>
      </c>
      <c r="K11" s="98"/>
      <c r="L11" s="99">
        <v>6</v>
      </c>
      <c r="M11" s="111">
        <v>9</v>
      </c>
      <c r="N11" s="88">
        <f t="shared" si="1"/>
        <v>7.4</v>
      </c>
      <c r="O11" s="5">
        <v>8</v>
      </c>
    </row>
    <row r="12" spans="1:15" ht="12.75">
      <c r="A12" s="2">
        <f t="shared" si="0"/>
        <v>4</v>
      </c>
      <c r="B12" s="75">
        <v>10</v>
      </c>
      <c r="C12" s="168" t="s">
        <v>194</v>
      </c>
      <c r="D12" s="87">
        <v>7</v>
      </c>
      <c r="E12" s="102">
        <v>1</v>
      </c>
      <c r="F12" s="111">
        <v>4</v>
      </c>
      <c r="G12" s="102"/>
      <c r="H12" s="111">
        <v>4</v>
      </c>
      <c r="I12" s="102"/>
      <c r="J12" s="110">
        <v>4</v>
      </c>
      <c r="K12" s="98"/>
      <c r="L12" s="99">
        <v>4</v>
      </c>
      <c r="M12" s="110">
        <v>7</v>
      </c>
      <c r="N12" s="88">
        <f t="shared" si="1"/>
        <v>4</v>
      </c>
      <c r="O12" s="5">
        <f>ROUND(N12,0)</f>
        <v>4</v>
      </c>
    </row>
    <row r="13" spans="1:15" ht="12.75">
      <c r="A13" s="2">
        <f t="shared" si="0"/>
        <v>4.8</v>
      </c>
      <c r="B13" s="75">
        <v>11</v>
      </c>
      <c r="C13" s="41" t="s">
        <v>195</v>
      </c>
      <c r="D13" s="87">
        <v>10</v>
      </c>
      <c r="E13" s="102" t="s">
        <v>78</v>
      </c>
      <c r="F13" s="110">
        <v>6</v>
      </c>
      <c r="G13" s="102"/>
      <c r="H13" s="110">
        <v>5</v>
      </c>
      <c r="I13" s="102"/>
      <c r="J13" s="111">
        <v>4</v>
      </c>
      <c r="K13" s="98"/>
      <c r="L13" s="99">
        <v>4</v>
      </c>
      <c r="M13" s="111">
        <v>5</v>
      </c>
      <c r="N13" s="88">
        <f t="shared" si="1"/>
        <v>4.8</v>
      </c>
      <c r="O13" s="5">
        <f>ROUND(N13,0)</f>
        <v>5</v>
      </c>
    </row>
    <row r="14" spans="1:15" ht="12.75">
      <c r="A14" s="2">
        <f t="shared" si="0"/>
        <v>6.8</v>
      </c>
      <c r="B14" s="75">
        <v>12</v>
      </c>
      <c r="C14" s="41" t="s">
        <v>196</v>
      </c>
      <c r="D14" s="87">
        <v>13</v>
      </c>
      <c r="E14" s="102"/>
      <c r="F14" s="110">
        <v>10</v>
      </c>
      <c r="G14" s="98"/>
      <c r="H14" s="111">
        <v>6</v>
      </c>
      <c r="I14" s="98"/>
      <c r="J14" s="111">
        <v>4</v>
      </c>
      <c r="K14" s="98"/>
      <c r="L14" s="99">
        <v>7</v>
      </c>
      <c r="M14" s="110">
        <v>7</v>
      </c>
      <c r="N14" s="88">
        <f t="shared" si="1"/>
        <v>6.8</v>
      </c>
      <c r="O14" s="5">
        <f>ROUND(N14,0)</f>
        <v>7</v>
      </c>
    </row>
    <row r="15" spans="1:15" ht="13.5" thickBot="1">
      <c r="A15" s="2">
        <f t="shared" si="0"/>
        <v>3.5</v>
      </c>
      <c r="B15" s="75">
        <v>13</v>
      </c>
      <c r="C15" s="41" t="s">
        <v>197</v>
      </c>
      <c r="D15" s="87">
        <v>10</v>
      </c>
      <c r="E15" s="195"/>
      <c r="F15" s="111">
        <v>4</v>
      </c>
      <c r="G15" s="98">
        <v>1</v>
      </c>
      <c r="H15" s="111">
        <v>4</v>
      </c>
      <c r="I15" s="98"/>
      <c r="J15" s="111">
        <v>4</v>
      </c>
      <c r="K15" s="98"/>
      <c r="L15" s="99">
        <v>4</v>
      </c>
      <c r="M15" s="111">
        <v>4</v>
      </c>
      <c r="N15" s="88">
        <f t="shared" si="1"/>
        <v>3.5</v>
      </c>
      <c r="O15" s="5">
        <f>ROUND(N15,0)</f>
        <v>4</v>
      </c>
    </row>
    <row r="16" spans="2:15" ht="16.5" customHeight="1" thickBot="1">
      <c r="B16" s="124" t="s">
        <v>71</v>
      </c>
      <c r="C16" s="125" t="s">
        <v>27</v>
      </c>
      <c r="D16" s="127" t="s">
        <v>72</v>
      </c>
      <c r="E16" s="128">
        <v>41675</v>
      </c>
      <c r="F16" s="129">
        <v>41683</v>
      </c>
      <c r="G16" s="128">
        <v>41690</v>
      </c>
      <c r="H16" s="129">
        <v>41703</v>
      </c>
      <c r="I16" s="128">
        <v>41711</v>
      </c>
      <c r="J16" s="153">
        <v>41718</v>
      </c>
      <c r="K16" s="128">
        <v>41732</v>
      </c>
      <c r="L16" s="154">
        <v>41746</v>
      </c>
      <c r="M16" s="129">
        <v>41747</v>
      </c>
      <c r="N16" s="131" t="s">
        <v>25</v>
      </c>
      <c r="O16" s="126" t="s">
        <v>24</v>
      </c>
    </row>
    <row r="17" spans="1:15" ht="12.75">
      <c r="A17" s="2">
        <f>N17</f>
        <v>5.8</v>
      </c>
      <c r="B17" s="73">
        <v>14</v>
      </c>
      <c r="C17" s="43" t="s">
        <v>198</v>
      </c>
      <c r="D17" s="86">
        <v>5</v>
      </c>
      <c r="E17" s="165"/>
      <c r="F17" s="166">
        <v>10</v>
      </c>
      <c r="G17" s="165"/>
      <c r="H17" s="166">
        <v>4</v>
      </c>
      <c r="I17" s="164"/>
      <c r="J17" s="137">
        <v>4</v>
      </c>
      <c r="K17" s="165"/>
      <c r="L17" s="166">
        <v>5</v>
      </c>
      <c r="M17" s="166">
        <v>6</v>
      </c>
      <c r="N17" s="89">
        <f>AVERAGE(E17:M17)</f>
        <v>5.8</v>
      </c>
      <c r="O17" s="44">
        <f>ROUND(N17,0)</f>
        <v>6</v>
      </c>
    </row>
    <row r="18" spans="1:15" ht="12.75">
      <c r="A18" s="2">
        <f t="shared" si="0"/>
        <v>4.6</v>
      </c>
      <c r="B18" s="73">
        <v>15</v>
      </c>
      <c r="C18" s="163" t="s">
        <v>202</v>
      </c>
      <c r="D18" s="86">
        <v>6</v>
      </c>
      <c r="E18" s="95"/>
      <c r="F18" s="115">
        <v>4</v>
      </c>
      <c r="G18" s="95"/>
      <c r="H18" s="115">
        <v>5</v>
      </c>
      <c r="I18" s="164"/>
      <c r="J18" s="137">
        <v>4</v>
      </c>
      <c r="K18" s="93" t="s">
        <v>78</v>
      </c>
      <c r="L18" s="116">
        <v>4</v>
      </c>
      <c r="M18" s="115">
        <v>6</v>
      </c>
      <c r="N18" s="89">
        <f aca="true" t="shared" si="2" ref="N18:N30">AVERAGE(E18:M18)</f>
        <v>4.6</v>
      </c>
      <c r="O18" s="44">
        <f>ROUND(N18,0)</f>
        <v>5</v>
      </c>
    </row>
    <row r="19" spans="1:15" ht="12.75">
      <c r="A19" s="2">
        <f t="shared" si="0"/>
        <v>6.4</v>
      </c>
      <c r="B19" s="73">
        <v>16</v>
      </c>
      <c r="C19" s="163" t="s">
        <v>224</v>
      </c>
      <c r="D19" s="86">
        <v>9</v>
      </c>
      <c r="E19" s="95"/>
      <c r="F19" s="115">
        <v>9</v>
      </c>
      <c r="G19" s="95"/>
      <c r="H19" s="115">
        <v>7</v>
      </c>
      <c r="I19" s="164"/>
      <c r="J19" s="137">
        <v>4</v>
      </c>
      <c r="K19" s="95" t="s">
        <v>78</v>
      </c>
      <c r="L19" s="115">
        <v>4</v>
      </c>
      <c r="M19" s="110">
        <v>8</v>
      </c>
      <c r="N19" s="89">
        <f t="shared" si="2"/>
        <v>6.4</v>
      </c>
      <c r="O19" s="44">
        <v>7</v>
      </c>
    </row>
    <row r="20" spans="1:15" ht="12.75">
      <c r="A20" s="2">
        <f t="shared" si="0"/>
        <v>1.25</v>
      </c>
      <c r="B20" s="73">
        <v>17</v>
      </c>
      <c r="C20" s="162" t="s">
        <v>203</v>
      </c>
      <c r="D20" s="87">
        <v>8</v>
      </c>
      <c r="E20" s="102"/>
      <c r="F20" s="167" t="s">
        <v>78</v>
      </c>
      <c r="G20" s="102"/>
      <c r="H20" s="167">
        <v>1</v>
      </c>
      <c r="I20" s="101"/>
      <c r="J20" s="196">
        <v>1</v>
      </c>
      <c r="K20" s="195"/>
      <c r="L20" s="167">
        <v>1</v>
      </c>
      <c r="M20" s="167">
        <v>2</v>
      </c>
      <c r="N20" s="88">
        <f t="shared" si="2"/>
        <v>1.25</v>
      </c>
      <c r="O20" s="44">
        <v>0</v>
      </c>
    </row>
    <row r="21" spans="1:15" ht="12.75">
      <c r="A21" s="2">
        <f t="shared" si="0"/>
        <v>4.5</v>
      </c>
      <c r="B21" s="73">
        <v>18</v>
      </c>
      <c r="C21" s="41" t="s">
        <v>204</v>
      </c>
      <c r="D21" s="87">
        <v>7</v>
      </c>
      <c r="E21" s="102">
        <v>3</v>
      </c>
      <c r="F21" s="111">
        <v>4</v>
      </c>
      <c r="G21" s="102"/>
      <c r="H21" s="111">
        <v>6</v>
      </c>
      <c r="I21" s="101"/>
      <c r="J21" s="99">
        <v>4</v>
      </c>
      <c r="K21" s="98"/>
      <c r="L21" s="111">
        <v>4</v>
      </c>
      <c r="M21" s="110">
        <v>6</v>
      </c>
      <c r="N21" s="88">
        <f t="shared" si="2"/>
        <v>4.5</v>
      </c>
      <c r="O21" s="44">
        <f>ROUND(N21,0)</f>
        <v>5</v>
      </c>
    </row>
    <row r="22" spans="1:15" ht="12.75">
      <c r="A22" s="2">
        <f t="shared" si="0"/>
        <v>4.6</v>
      </c>
      <c r="B22" s="73">
        <v>19</v>
      </c>
      <c r="C22" s="41" t="s">
        <v>205</v>
      </c>
      <c r="D22" s="87">
        <v>1</v>
      </c>
      <c r="E22" s="102"/>
      <c r="F22" s="110">
        <v>6</v>
      </c>
      <c r="G22" s="102"/>
      <c r="H22" s="111">
        <v>4</v>
      </c>
      <c r="I22" s="121"/>
      <c r="J22" s="99">
        <v>4</v>
      </c>
      <c r="K22" s="98"/>
      <c r="L22" s="111">
        <v>4</v>
      </c>
      <c r="M22" s="110">
        <v>5</v>
      </c>
      <c r="N22" s="88">
        <f t="shared" si="2"/>
        <v>4.6</v>
      </c>
      <c r="O22" s="44">
        <f>ROUND(N22,0)</f>
        <v>5</v>
      </c>
    </row>
    <row r="23" spans="1:15" ht="12.75">
      <c r="A23" s="2">
        <f t="shared" si="0"/>
        <v>1.25</v>
      </c>
      <c r="B23" s="73">
        <v>20</v>
      </c>
      <c r="C23" s="162" t="s">
        <v>206</v>
      </c>
      <c r="D23" s="87">
        <v>11</v>
      </c>
      <c r="E23" s="102"/>
      <c r="F23" s="167" t="s">
        <v>78</v>
      </c>
      <c r="G23" s="102"/>
      <c r="H23" s="167">
        <v>1</v>
      </c>
      <c r="I23" s="121"/>
      <c r="J23" s="196">
        <v>1</v>
      </c>
      <c r="K23" s="195"/>
      <c r="L23" s="167">
        <v>1</v>
      </c>
      <c r="M23" s="167">
        <v>2</v>
      </c>
      <c r="N23" s="88">
        <f t="shared" si="2"/>
        <v>1.25</v>
      </c>
      <c r="O23" s="5">
        <v>0</v>
      </c>
    </row>
    <row r="24" spans="1:15" ht="12.75">
      <c r="A24" s="2"/>
      <c r="B24" s="73">
        <v>21</v>
      </c>
      <c r="C24" s="41" t="s">
        <v>207</v>
      </c>
      <c r="D24" s="87">
        <v>4</v>
      </c>
      <c r="E24" s="102"/>
      <c r="F24" s="110">
        <v>7</v>
      </c>
      <c r="G24" s="102"/>
      <c r="H24" s="110">
        <v>4</v>
      </c>
      <c r="I24" s="121"/>
      <c r="J24" s="99">
        <v>5</v>
      </c>
      <c r="K24" s="98" t="s">
        <v>78</v>
      </c>
      <c r="L24" s="111">
        <v>4</v>
      </c>
      <c r="M24" s="110">
        <v>7</v>
      </c>
      <c r="N24" s="88">
        <f>AVERAGE(E24:M24)</f>
        <v>5.4</v>
      </c>
      <c r="O24" s="5">
        <v>6</v>
      </c>
    </row>
    <row r="25" spans="1:15" ht="12.75">
      <c r="A25" s="2"/>
      <c r="B25" s="73">
        <v>22</v>
      </c>
      <c r="C25" s="41" t="s">
        <v>199</v>
      </c>
      <c r="D25" s="87">
        <v>3</v>
      </c>
      <c r="E25" s="102"/>
      <c r="F25" s="110">
        <v>6</v>
      </c>
      <c r="G25" s="102"/>
      <c r="H25" s="110">
        <v>6</v>
      </c>
      <c r="I25" s="121"/>
      <c r="J25" s="99">
        <v>4</v>
      </c>
      <c r="K25" s="98"/>
      <c r="L25" s="111">
        <v>4</v>
      </c>
      <c r="M25" s="110">
        <v>5</v>
      </c>
      <c r="N25" s="88">
        <f>AVERAGE(E25:M25)</f>
        <v>5</v>
      </c>
      <c r="O25" s="5">
        <f>ROUND(N25,0)</f>
        <v>5</v>
      </c>
    </row>
    <row r="26" spans="1:15" ht="12.75">
      <c r="A26" s="2"/>
      <c r="B26" s="73">
        <v>23</v>
      </c>
      <c r="C26" s="41" t="s">
        <v>200</v>
      </c>
      <c r="D26" s="87">
        <v>10</v>
      </c>
      <c r="E26" s="102" t="s">
        <v>78</v>
      </c>
      <c r="F26" s="110">
        <v>6</v>
      </c>
      <c r="G26" s="102"/>
      <c r="H26" s="111">
        <v>4</v>
      </c>
      <c r="I26" s="121"/>
      <c r="J26" s="99">
        <v>4</v>
      </c>
      <c r="K26" s="98"/>
      <c r="L26" s="111">
        <v>4</v>
      </c>
      <c r="M26" s="110">
        <v>5</v>
      </c>
      <c r="N26" s="88">
        <f>AVERAGE(E26:M26)</f>
        <v>4.6</v>
      </c>
      <c r="O26" s="5">
        <f>ROUND(N26,0)</f>
        <v>5</v>
      </c>
    </row>
    <row r="27" spans="1:15" ht="12.75">
      <c r="A27" s="2">
        <f t="shared" si="0"/>
        <v>2</v>
      </c>
      <c r="B27" s="73">
        <v>24</v>
      </c>
      <c r="C27" s="162" t="s">
        <v>208</v>
      </c>
      <c r="D27" s="87">
        <v>12</v>
      </c>
      <c r="E27" s="102"/>
      <c r="F27" s="110">
        <v>4</v>
      </c>
      <c r="G27" s="102" t="s">
        <v>78</v>
      </c>
      <c r="H27" s="167" t="s">
        <v>78</v>
      </c>
      <c r="I27" s="101"/>
      <c r="J27" s="196">
        <v>1</v>
      </c>
      <c r="K27" s="195"/>
      <c r="L27" s="167">
        <v>1</v>
      </c>
      <c r="M27" s="167">
        <v>2</v>
      </c>
      <c r="N27" s="88">
        <f t="shared" si="2"/>
        <v>2</v>
      </c>
      <c r="O27" s="5">
        <v>0</v>
      </c>
    </row>
    <row r="28" spans="1:15" ht="12.75">
      <c r="A28" s="2">
        <f t="shared" si="0"/>
        <v>5</v>
      </c>
      <c r="B28" s="73">
        <v>25</v>
      </c>
      <c r="C28" s="41" t="s">
        <v>209</v>
      </c>
      <c r="D28" s="87">
        <v>13</v>
      </c>
      <c r="E28" s="102"/>
      <c r="F28" s="110">
        <v>8</v>
      </c>
      <c r="G28" s="102"/>
      <c r="H28" s="110">
        <v>4</v>
      </c>
      <c r="I28" s="101"/>
      <c r="J28" s="99">
        <v>4</v>
      </c>
      <c r="K28" s="102" t="s">
        <v>78</v>
      </c>
      <c r="L28" s="111">
        <v>4</v>
      </c>
      <c r="M28" s="110">
        <v>5</v>
      </c>
      <c r="N28" s="88">
        <f t="shared" si="2"/>
        <v>5</v>
      </c>
      <c r="O28" s="5">
        <f>ROUND(N28,0)</f>
        <v>5</v>
      </c>
    </row>
    <row r="29" spans="1:15" ht="12.75">
      <c r="A29" s="2">
        <f t="shared" si="0"/>
        <v>3.8333333333333335</v>
      </c>
      <c r="B29" s="73">
        <v>26</v>
      </c>
      <c r="C29" s="41" t="s">
        <v>201</v>
      </c>
      <c r="D29" s="87">
        <v>10</v>
      </c>
      <c r="E29" s="102"/>
      <c r="F29" s="110">
        <v>4</v>
      </c>
      <c r="G29" s="102"/>
      <c r="H29" s="110">
        <v>4</v>
      </c>
      <c r="I29" s="101">
        <v>2</v>
      </c>
      <c r="J29" s="120">
        <v>4</v>
      </c>
      <c r="K29" s="102"/>
      <c r="L29" s="110">
        <v>4</v>
      </c>
      <c r="M29" s="110">
        <v>5</v>
      </c>
      <c r="N29" s="88">
        <f t="shared" si="2"/>
        <v>3.8333333333333335</v>
      </c>
      <c r="O29" s="5">
        <f>ROUND(N29,0)</f>
        <v>4</v>
      </c>
    </row>
    <row r="30" spans="1:15" ht="13.5" thickBot="1">
      <c r="A30" s="2">
        <f t="shared" si="0"/>
        <v>7.8</v>
      </c>
      <c r="B30" s="73">
        <v>27</v>
      </c>
      <c r="C30" s="41" t="s">
        <v>210</v>
      </c>
      <c r="D30" s="87">
        <v>2</v>
      </c>
      <c r="E30" s="108"/>
      <c r="F30" s="113">
        <v>9</v>
      </c>
      <c r="G30" s="108"/>
      <c r="H30" s="139">
        <v>8</v>
      </c>
      <c r="I30" s="101"/>
      <c r="J30" s="99">
        <v>5</v>
      </c>
      <c r="K30" s="108"/>
      <c r="L30" s="139">
        <v>8</v>
      </c>
      <c r="M30" s="139">
        <v>9</v>
      </c>
      <c r="N30" s="88">
        <f t="shared" si="2"/>
        <v>7.8</v>
      </c>
      <c r="O30" s="5">
        <f>ROUND(N30,0)</f>
        <v>8</v>
      </c>
    </row>
    <row r="31" spans="2:15" s="3" customFormat="1" ht="12.75">
      <c r="B31" s="223" t="s">
        <v>0</v>
      </c>
      <c r="C31" s="223"/>
      <c r="D31" s="223"/>
      <c r="E31" s="87"/>
      <c r="F31" s="45">
        <f>AVERAGE(F3:F15,F17:F30)</f>
        <v>6.32</v>
      </c>
      <c r="G31" s="87"/>
      <c r="H31" s="45">
        <f aca="true" t="shared" si="3" ref="H31:M31">AVERAGE(H3:H15,H17:H30)</f>
        <v>4.846153846153846</v>
      </c>
      <c r="I31" s="87"/>
      <c r="J31" s="45">
        <f t="shared" si="3"/>
        <v>4</v>
      </c>
      <c r="K31" s="87"/>
      <c r="L31" s="45">
        <f t="shared" si="3"/>
        <v>4.333333333333333</v>
      </c>
      <c r="M31" s="45">
        <f t="shared" si="3"/>
        <v>6.148148148148148</v>
      </c>
      <c r="N31" s="45">
        <f>AVERAGE(N3:N17,N18:N27)</f>
        <v>4.851388888888889</v>
      </c>
      <c r="O31" s="63">
        <f>AVERAGE(O3:O17,O18:O27)</f>
        <v>5</v>
      </c>
    </row>
    <row r="32" spans="2:16" s="3" customFormat="1" ht="13.5" thickBot="1">
      <c r="B32" s="216" t="s">
        <v>74</v>
      </c>
      <c r="C32" s="217"/>
      <c r="D32" s="217"/>
      <c r="E32" s="226" t="s">
        <v>54</v>
      </c>
      <c r="F32" s="227"/>
      <c r="G32" s="226" t="s">
        <v>55</v>
      </c>
      <c r="H32" s="227"/>
      <c r="I32" s="226" t="s">
        <v>56</v>
      </c>
      <c r="J32" s="227"/>
      <c r="K32" s="226" t="s">
        <v>57</v>
      </c>
      <c r="L32" s="227"/>
      <c r="M32" s="194" t="s">
        <v>236</v>
      </c>
      <c r="N32" s="1" t="s">
        <v>33</v>
      </c>
      <c r="O32" s="1">
        <f>COUNTIF(O3:O30,"&gt;8")</f>
        <v>0</v>
      </c>
      <c r="P32" s="52">
        <f>O32/$B$30</f>
        <v>0</v>
      </c>
    </row>
    <row r="33" spans="2:16" ht="13.5" thickBot="1">
      <c r="B33" s="223" t="s">
        <v>75</v>
      </c>
      <c r="C33" s="223"/>
      <c r="D33" s="216"/>
      <c r="E33" s="219" t="s">
        <v>39</v>
      </c>
      <c r="F33" s="220"/>
      <c r="G33" s="220"/>
      <c r="H33" s="220"/>
      <c r="I33" s="220"/>
      <c r="J33" s="220"/>
      <c r="K33" s="220"/>
      <c r="L33" s="220"/>
      <c r="M33" s="220"/>
      <c r="N33" s="1" t="s">
        <v>34</v>
      </c>
      <c r="O33" s="51">
        <f>COUNTIF(O3:O30,7)+COUNTIF(O3:O30,8)</f>
        <v>7</v>
      </c>
      <c r="P33" s="52">
        <f>O33/$B$30</f>
        <v>0.25925925925925924</v>
      </c>
    </row>
    <row r="34" spans="14:16" ht="12.75">
      <c r="N34" s="1" t="s">
        <v>35</v>
      </c>
      <c r="O34" s="51">
        <f>COUNTIF(O3:O30,4)+COUNTIF(O3:O30,5)+COUNTIF(O3:O30,6)</f>
        <v>17</v>
      </c>
      <c r="P34" s="52">
        <f>O34/$B$30</f>
        <v>0.6296296296296297</v>
      </c>
    </row>
    <row r="35" spans="3:16" ht="12.75">
      <c r="C35" s="211" t="s">
        <v>73</v>
      </c>
      <c r="D35" s="211"/>
      <c r="E35" t="s">
        <v>76</v>
      </c>
      <c r="N35" s="1" t="s">
        <v>36</v>
      </c>
      <c r="O35" s="1">
        <f>COUNTIF(O3:O30,"&lt;4")</f>
        <v>3</v>
      </c>
      <c r="P35" s="52">
        <f>O35/$B$30</f>
        <v>0.1111111111111111</v>
      </c>
    </row>
    <row r="36" spans="5:16" ht="12.75">
      <c r="E36" t="s">
        <v>77</v>
      </c>
      <c r="N36" s="53" t="s">
        <v>37</v>
      </c>
      <c r="O36" s="1">
        <f>B30-SUM(O32:O35)</f>
        <v>0</v>
      </c>
      <c r="P36" s="52">
        <f>O36/$B$30</f>
        <v>0</v>
      </c>
    </row>
  </sheetData>
  <sheetProtection/>
  <mergeCells count="10">
    <mergeCell ref="C1:J1"/>
    <mergeCell ref="E32:F32"/>
    <mergeCell ref="G32:H32"/>
    <mergeCell ref="I32:J32"/>
    <mergeCell ref="B31:D31"/>
    <mergeCell ref="B32:D32"/>
    <mergeCell ref="B33:D33"/>
    <mergeCell ref="C35:D35"/>
    <mergeCell ref="E33:M33"/>
    <mergeCell ref="K32:L32"/>
  </mergeCells>
  <conditionalFormatting sqref="F31 H31 J31 L31:O31">
    <cfRule type="cellIs" priority="1" dxfId="1" operator="lessThan" stopIfTrue="1">
      <formula>4</formula>
    </cfRule>
    <cfRule type="cellIs" priority="2" dxfId="0" operator="greaterThanOrEqual" stopIfTrue="1">
      <formula>6.5</formula>
    </cfRule>
  </conditionalFormatting>
  <conditionalFormatting sqref="O3:O15 O17:O30">
    <cfRule type="cellIs" priority="3" dxfId="1" operator="lessThan" stopIfTrue="1">
      <formula>4</formula>
    </cfRule>
    <cfRule type="cellIs" priority="4" dxfId="0" operator="greaterThan" stopIfTrue="1">
      <formula>6</formula>
    </cfRule>
  </conditionalFormatting>
  <conditionalFormatting sqref="N17:N30 N3:N15">
    <cfRule type="cellIs" priority="5" dxfId="1" operator="lessThan" stopIfTrue="1">
      <formula>3.5</formula>
    </cfRule>
    <cfRule type="cellIs" priority="6" dxfId="0" operator="greaterThanOrEqual" stopIfTrue="1">
      <formula>6.5</formula>
    </cfRule>
  </conditionalFormatting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5"/>
  <sheetViews>
    <sheetView zoomScalePageLayoutView="0" workbookViewId="0" topLeftCell="A1">
      <selection activeCell="Q24" sqref="Q24"/>
    </sheetView>
  </sheetViews>
  <sheetFormatPr defaultColWidth="9.00390625" defaultRowHeight="12.75"/>
  <cols>
    <col min="1" max="1" width="18.875" style="0" customWidth="1"/>
    <col min="2" max="2" width="12.375" style="0" customWidth="1"/>
    <col min="3" max="3" width="7.625" style="0" customWidth="1"/>
    <col min="4" max="4" width="6.125" style="0" customWidth="1"/>
    <col min="5" max="8" width="6.75390625" style="0" customWidth="1"/>
    <col min="9" max="9" width="7.25390625" style="0" customWidth="1"/>
    <col min="10" max="10" width="7.75390625" style="0" customWidth="1"/>
    <col min="11" max="13" width="6.75390625" style="0" customWidth="1"/>
    <col min="14" max="14" width="9.75390625" style="0" customWidth="1"/>
    <col min="15" max="15" width="10.00390625" style="10" customWidth="1"/>
    <col min="16" max="16" width="9.125" style="33" customWidth="1"/>
    <col min="17" max="17" width="11.00390625" style="32" bestFit="1" customWidth="1"/>
  </cols>
  <sheetData>
    <row r="1" spans="4:17" s="11" customFormat="1" ht="15.75">
      <c r="D1" s="11" t="s">
        <v>4</v>
      </c>
      <c r="O1" s="12"/>
      <c r="P1" s="31"/>
      <c r="Q1" s="31"/>
    </row>
    <row r="2" spans="5:8" ht="15.75">
      <c r="E2" s="13" t="s">
        <v>153</v>
      </c>
      <c r="F2" s="11"/>
      <c r="G2" s="11"/>
      <c r="H2" s="11"/>
    </row>
    <row r="4" spans="1:3" ht="12.75">
      <c r="A4" s="3" t="s">
        <v>5</v>
      </c>
      <c r="B4" s="3" t="s">
        <v>6</v>
      </c>
      <c r="C4" s="3"/>
    </row>
    <row r="5" spans="1:10" ht="12.75">
      <c r="A5" s="234" t="s">
        <v>7</v>
      </c>
      <c r="B5" s="235"/>
      <c r="C5" s="235"/>
      <c r="D5" s="235"/>
      <c r="E5" s="236"/>
      <c r="F5" s="233" t="s">
        <v>8</v>
      </c>
      <c r="G5" s="233"/>
      <c r="J5" s="56"/>
    </row>
    <row r="6" spans="1:7" ht="12.75">
      <c r="A6" s="17" t="s">
        <v>43</v>
      </c>
      <c r="B6" s="16"/>
      <c r="C6" s="16"/>
      <c r="D6" s="16"/>
      <c r="E6" s="15"/>
      <c r="F6" s="8" t="s">
        <v>154</v>
      </c>
      <c r="G6" s="8" t="s">
        <v>155</v>
      </c>
    </row>
    <row r="7" spans="1:7" ht="12.75">
      <c r="A7" s="17" t="s">
        <v>46</v>
      </c>
      <c r="B7" s="16"/>
      <c r="C7" s="16"/>
      <c r="D7" s="16"/>
      <c r="E7" s="15"/>
      <c r="F7" s="8" t="s">
        <v>156</v>
      </c>
      <c r="G7" s="8"/>
    </row>
    <row r="8" spans="1:7" ht="12.75">
      <c r="A8" s="17" t="s">
        <v>19</v>
      </c>
      <c r="B8" s="16"/>
      <c r="C8" s="16"/>
      <c r="D8" s="16"/>
      <c r="E8" s="15"/>
      <c r="F8" s="8" t="s">
        <v>157</v>
      </c>
      <c r="G8" s="8" t="s">
        <v>158</v>
      </c>
    </row>
    <row r="9" spans="3:6" ht="12.75">
      <c r="C9" s="9"/>
      <c r="D9" s="9"/>
      <c r="E9" s="9"/>
      <c r="F9" s="9"/>
    </row>
    <row r="10" spans="1:19" ht="12.75">
      <c r="A10" s="25" t="s">
        <v>10</v>
      </c>
      <c r="B10" s="25" t="s">
        <v>11</v>
      </c>
      <c r="C10" s="25">
        <v>10</v>
      </c>
      <c r="D10" s="27">
        <v>9</v>
      </c>
      <c r="E10" s="27">
        <v>8</v>
      </c>
      <c r="F10" s="25">
        <v>7</v>
      </c>
      <c r="G10" s="25">
        <v>6</v>
      </c>
      <c r="H10" s="25">
        <v>5</v>
      </c>
      <c r="I10" s="25">
        <v>4</v>
      </c>
      <c r="J10" s="25">
        <v>3</v>
      </c>
      <c r="K10" s="25">
        <v>2</v>
      </c>
      <c r="L10" s="25">
        <v>1</v>
      </c>
      <c r="M10" s="25">
        <v>0</v>
      </c>
      <c r="N10" s="25" t="s">
        <v>15</v>
      </c>
      <c r="O10" s="25" t="s">
        <v>12</v>
      </c>
      <c r="P10" s="29" t="s">
        <v>13</v>
      </c>
      <c r="Q10" s="29" t="s">
        <v>14</v>
      </c>
      <c r="R10" s="9"/>
      <c r="S10" s="9"/>
    </row>
    <row r="11" spans="1:19" ht="12.75">
      <c r="A11" s="26" t="s">
        <v>20</v>
      </c>
      <c r="B11" s="26" t="s">
        <v>21</v>
      </c>
      <c r="C11" s="26"/>
      <c r="D11" s="28"/>
      <c r="E11" s="28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30"/>
      <c r="Q11" s="30"/>
      <c r="R11" s="9"/>
      <c r="S11" s="9"/>
    </row>
    <row r="12" spans="1:17" ht="12.75">
      <c r="A12" s="24" t="s">
        <v>159</v>
      </c>
      <c r="B12" s="14" t="s">
        <v>44</v>
      </c>
      <c r="C12" s="20">
        <f>COUNTIF('21в_ПО'!$R$3:$R$31,C$10)</f>
        <v>0</v>
      </c>
      <c r="D12" s="20">
        <f>COUNTIF('21в_ПО'!$R$3:$R$31,D$10)</f>
        <v>5</v>
      </c>
      <c r="E12" s="20">
        <f>COUNTIF('21в_ПО'!$R$3:$R$31,E$10)</f>
        <v>6</v>
      </c>
      <c r="F12" s="20">
        <f>COUNTIF('21в_ПО'!$R$3:$R$31,F$10)</f>
        <v>5</v>
      </c>
      <c r="G12" s="20">
        <f>COUNTIF('21в_ПО'!$R$3:$R$31,G$10)</f>
        <v>3</v>
      </c>
      <c r="H12" s="20">
        <f>COUNTIF('21в_ПО'!$R$3:$R$31,H$10)</f>
        <v>4</v>
      </c>
      <c r="I12" s="20">
        <f>COUNTIF('21в_ПО'!$R$3:$R$31,I$10)</f>
        <v>6</v>
      </c>
      <c r="J12" s="20">
        <f>COUNTIF('21в_ПО'!$R$3:$R$31,J$10)</f>
        <v>0</v>
      </c>
      <c r="K12" s="20">
        <f>COUNTIF('21в_ПО'!$R$3:$R$31,K$10)</f>
        <v>0</v>
      </c>
      <c r="L12" s="20">
        <f>COUNTIF('21в_ПО'!$R$3:$R$31,L$10)</f>
        <v>0</v>
      </c>
      <c r="M12" s="20">
        <f>COUNTIF('21в_ПО'!$R$3:$R$31,M$10)</f>
        <v>0</v>
      </c>
      <c r="N12" s="20">
        <f>$A$13-SUM(C12:M12)</f>
        <v>0</v>
      </c>
      <c r="O12" s="35">
        <f>'21в_ПО'!R32</f>
        <v>6.551724137931035</v>
      </c>
      <c r="P12" s="34">
        <f aca="true" t="shared" si="0" ref="P12:P17">SUM(C12:I12)/$A$13</f>
        <v>1</v>
      </c>
      <c r="Q12" s="30">
        <f aca="true" t="shared" si="1" ref="Q12:Q17">SUM(C12:F12)/$A$13</f>
        <v>0.5517241379310345</v>
      </c>
    </row>
    <row r="13" spans="1:17" ht="12.75">
      <c r="A13" s="24">
        <f>'21в_ПО'!B31</f>
        <v>29</v>
      </c>
      <c r="B13" s="15" t="s">
        <v>9</v>
      </c>
      <c r="C13" s="1">
        <f>COUNTIF('21в_ПО'!$T$3:$T$31,C10)</f>
        <v>0</v>
      </c>
      <c r="D13" s="1">
        <f>COUNTIF('21в_ПО'!$T$3:$T$31,D10)</f>
        <v>2</v>
      </c>
      <c r="E13" s="1">
        <f>COUNTIF('21в_ПО'!$T$3:$T$31,E10)</f>
        <v>12</v>
      </c>
      <c r="F13" s="1">
        <f>COUNTIF('21в_ПО'!$T$3:$T$31,F10)</f>
        <v>3</v>
      </c>
      <c r="G13" s="1">
        <f>COUNTIF('21в_ПО'!$T$3:$T$31,G10)</f>
        <v>2</v>
      </c>
      <c r="H13" s="1">
        <f>COUNTIF('21в_ПО'!$T$3:$T$31,H10)</f>
        <v>6</v>
      </c>
      <c r="I13" s="1">
        <f>COUNTIF('21в_ПО'!$T$3:$T$31,I10)</f>
        <v>4</v>
      </c>
      <c r="J13" s="1">
        <f>COUNTIF('21в_ПО'!$T$3:$T$31,J10)</f>
        <v>0</v>
      </c>
      <c r="K13" s="1">
        <f>COUNTIF('21в_ПО'!$T$3:$T$31,K10)</f>
        <v>0</v>
      </c>
      <c r="L13" s="1">
        <f>COUNTIF('21в_ПО'!$T$3:$T$31,L10)</f>
        <v>0</v>
      </c>
      <c r="M13" s="1">
        <f>COUNTIF('21в_ПО'!$T$3:$T$31,M10)</f>
        <v>0</v>
      </c>
      <c r="N13" s="20">
        <f>$A$13-SUM(C13:M13)</f>
        <v>0</v>
      </c>
      <c r="O13" s="36">
        <f>'21в_ПО'!T32</f>
        <v>6.655172413793103</v>
      </c>
      <c r="P13" s="34">
        <f t="shared" si="0"/>
        <v>1</v>
      </c>
      <c r="Q13" s="30">
        <f t="shared" si="1"/>
        <v>0.5862068965517241</v>
      </c>
    </row>
    <row r="14" spans="1:17" ht="12.75">
      <c r="A14" s="20"/>
      <c r="B14" s="15" t="s">
        <v>3</v>
      </c>
      <c r="C14" s="1">
        <f>COUNTIF('21в_ПО'!$V$3:$V$31,C10)</f>
        <v>2</v>
      </c>
      <c r="D14" s="1">
        <f>COUNTIF('21в_ПО'!$V$3:$V$31,D10)</f>
        <v>7</v>
      </c>
      <c r="E14" s="1">
        <f>COUNTIF('21в_ПО'!$V$3:$V$31,E10)</f>
        <v>3</v>
      </c>
      <c r="F14" s="1">
        <f>COUNTIF('21в_ПО'!$V$3:$V$31,F10)</f>
        <v>6</v>
      </c>
      <c r="G14" s="1">
        <f>COUNTIF('21в_ПО'!$V$3:$V$31,G10)</f>
        <v>7</v>
      </c>
      <c r="H14" s="1">
        <f>COUNTIF('21в_ПО'!$V$3:$V$31,H10)</f>
        <v>4</v>
      </c>
      <c r="I14" s="1">
        <f>COUNTIF('21в_ПО'!$V$3:$V$31,I10)</f>
        <v>0</v>
      </c>
      <c r="J14" s="1">
        <f>COUNTIF('21в_ПО'!$V$3:$V$31,J10)</f>
        <v>0</v>
      </c>
      <c r="K14" s="1">
        <f>COUNTIF('21в_ПО'!$V$3:$V$31,K10)</f>
        <v>0</v>
      </c>
      <c r="L14" s="1">
        <f>COUNTIF('21в_ПО'!$V$3:$V$31,L10)</f>
        <v>0</v>
      </c>
      <c r="M14" s="1">
        <f>COUNTIF('21в_ПО'!$V$3:$V$31,M10)</f>
        <v>0</v>
      </c>
      <c r="N14" s="20">
        <f>$A$13-SUM(C14:M14)</f>
        <v>0</v>
      </c>
      <c r="O14" s="36">
        <f>'21в_ПО'!V32</f>
        <v>7.275862068965517</v>
      </c>
      <c r="P14" s="34">
        <f t="shared" si="0"/>
        <v>1</v>
      </c>
      <c r="Q14" s="30">
        <f t="shared" si="1"/>
        <v>0.6206896551724138</v>
      </c>
    </row>
    <row r="15" spans="1:17" ht="12.75">
      <c r="A15" s="24" t="s">
        <v>160</v>
      </c>
      <c r="B15" s="14" t="s">
        <v>44</v>
      </c>
      <c r="C15" s="20">
        <f>COUNTIF('22вк_ПО'!$S$3:$S$25,C$10)</f>
        <v>1</v>
      </c>
      <c r="D15" s="20">
        <f>COUNTIF('22вк_ПО'!$S$3:$S$25,D$10)</f>
        <v>0</v>
      </c>
      <c r="E15" s="20">
        <f>COUNTIF('22вк_ПО'!$S$3:$S$25,E$10)</f>
        <v>0</v>
      </c>
      <c r="F15" s="20">
        <f>COUNTIF('22вк_ПО'!$S$3:$S$25,F$10)</f>
        <v>3</v>
      </c>
      <c r="G15" s="20">
        <f>COUNTIF('22вк_ПО'!$S$3:$S$25,G$10)</f>
        <v>7</v>
      </c>
      <c r="H15" s="20">
        <f>COUNTIF('22вк_ПО'!$S$3:$S$25,H$10)</f>
        <v>3</v>
      </c>
      <c r="I15" s="20">
        <f>COUNTIF('22вк_ПО'!$S$3:$S$25,I$10)</f>
        <v>9</v>
      </c>
      <c r="J15" s="20">
        <f>COUNTIF('22вк_ПО'!$S$3:$S$25,J$10)</f>
        <v>0</v>
      </c>
      <c r="K15" s="20">
        <f>COUNTIF('22вк_ПО'!$S$3:$S$25,K$10)</f>
        <v>0</v>
      </c>
      <c r="L15" s="20">
        <f>COUNTIF('22вк_ПО'!$S$3:$S$25,L$10)</f>
        <v>0</v>
      </c>
      <c r="M15" s="20">
        <f>COUNTIF('22вк_ПО'!$S$3:$S$25,M$10)</f>
        <v>0</v>
      </c>
      <c r="N15" s="20">
        <f>$A$13-SUM(C15:M15)</f>
        <v>6</v>
      </c>
      <c r="O15" s="35">
        <f>'22вк_ПО'!S26</f>
        <v>5.391304347826087</v>
      </c>
      <c r="P15" s="34">
        <f t="shared" si="0"/>
        <v>0.7931034482758621</v>
      </c>
      <c r="Q15" s="30">
        <f t="shared" si="1"/>
        <v>0.13793103448275862</v>
      </c>
    </row>
    <row r="16" spans="1:17" ht="12.75">
      <c r="A16" s="24">
        <f>'22вк_ПО'!B25</f>
        <v>23</v>
      </c>
      <c r="B16" s="15" t="s">
        <v>9</v>
      </c>
      <c r="C16" s="1">
        <f>COUNTIF('22вк_ПО'!$U$3:$U$25,C10)</f>
        <v>1</v>
      </c>
      <c r="D16" s="1">
        <f>COUNTIF('22вк_ПО'!$U$3:$U$25,D10)</f>
        <v>0</v>
      </c>
      <c r="E16" s="1">
        <f>COUNTIF('22вк_ПО'!$U$3:$U$25,E10)</f>
        <v>2</v>
      </c>
      <c r="F16" s="1">
        <f>COUNTIF('22вк_ПО'!$U$3:$U$25,F10)</f>
        <v>3</v>
      </c>
      <c r="G16" s="1">
        <f>COUNTIF('22вк_ПО'!$U$3:$U$25,G10)</f>
        <v>7</v>
      </c>
      <c r="H16" s="1">
        <f>COUNTIF('22вк_ПО'!$U$3:$U$25,H10)</f>
        <v>4</v>
      </c>
      <c r="I16" s="1">
        <f>COUNTIF('22вк_ПО'!$U$3:$U$25,I10)</f>
        <v>6</v>
      </c>
      <c r="J16" s="1">
        <f>COUNTIF('22вк_ПО'!$U$3:$U$25,J10)</f>
        <v>0</v>
      </c>
      <c r="K16" s="1">
        <f>COUNTIF('22вк_ПО'!$U$3:$U$25,K10)</f>
        <v>0</v>
      </c>
      <c r="L16" s="1">
        <f>COUNTIF('22вк_ПО'!$U$3:$U$25,L10)</f>
        <v>0</v>
      </c>
      <c r="M16" s="1">
        <f>COUNTIF('22вк_ПО'!$U$3:$U$25,M10)</f>
        <v>0</v>
      </c>
      <c r="N16" s="20">
        <f>$A$16-SUM(C16:M16)</f>
        <v>0</v>
      </c>
      <c r="O16" s="36">
        <f>'22вк_ПО'!U26</f>
        <v>5.782608695652174</v>
      </c>
      <c r="P16" s="34">
        <f t="shared" si="0"/>
        <v>0.7931034482758621</v>
      </c>
      <c r="Q16" s="30">
        <f t="shared" si="1"/>
        <v>0.20689655172413793</v>
      </c>
    </row>
    <row r="17" spans="1:17" ht="12.75">
      <c r="A17" s="20"/>
      <c r="B17" s="15" t="s">
        <v>3</v>
      </c>
      <c r="C17" s="1">
        <f>COUNTIF('22вк_ПО'!$W$3:$W$25,C10)</f>
        <v>1</v>
      </c>
      <c r="D17" s="1">
        <f>COUNTIF('22вк_ПО'!$W$3:$W$25,D10)</f>
        <v>1</v>
      </c>
      <c r="E17" s="1">
        <f>COUNTIF('22вк_ПО'!$W$3:$W$25,E10)</f>
        <v>2</v>
      </c>
      <c r="F17" s="1">
        <f>COUNTIF('22вк_ПО'!$W$3:$W$25,F10)</f>
        <v>1</v>
      </c>
      <c r="G17" s="1">
        <f>COUNTIF('22вк_ПО'!$W$3:$W$25,G10)</f>
        <v>9</v>
      </c>
      <c r="H17" s="1">
        <f>COUNTIF('22вк_ПО'!$W$3:$W$25,H10)</f>
        <v>5</v>
      </c>
      <c r="I17" s="1">
        <f>COUNTIF('22вк_ПО'!$W$3:$W$25,I10)</f>
        <v>4</v>
      </c>
      <c r="J17" s="1">
        <f>COUNTIF('22вк_ПО'!$W$3:$W$25,J10)</f>
        <v>0</v>
      </c>
      <c r="K17" s="1">
        <f>COUNTIF('22вк_ПО'!$W$3:$W$25,K10)</f>
        <v>0</v>
      </c>
      <c r="L17" s="1">
        <f>COUNTIF('22вк_ПО'!$W$3:$W$25,L10)</f>
        <v>0</v>
      </c>
      <c r="M17" s="1">
        <f>COUNTIF('22вк_ПО'!$W$3:$W$25,M10)</f>
        <v>0</v>
      </c>
      <c r="N17" s="20">
        <f>$A$16-SUM(C17:M17)</f>
        <v>0</v>
      </c>
      <c r="O17" s="36">
        <f>'22вк_ПО'!W26</f>
        <v>5.956521739130435</v>
      </c>
      <c r="P17" s="34">
        <f t="shared" si="0"/>
        <v>0.7931034482758621</v>
      </c>
      <c r="Q17" s="30">
        <f t="shared" si="1"/>
        <v>0.1724137931034483</v>
      </c>
    </row>
    <row r="18" spans="1:17" ht="12.75">
      <c r="A18" s="19" t="s">
        <v>161</v>
      </c>
      <c r="B18" s="1" t="s">
        <v>2</v>
      </c>
      <c r="C18" s="1">
        <f>COUNTIF('43ппа_САПР'!$N$3:$N$32,C$10)</f>
        <v>2</v>
      </c>
      <c r="D18" s="1">
        <f>COUNTIF('43ппа_САПР'!$N$3:$N$32,D$10)</f>
        <v>4</v>
      </c>
      <c r="E18" s="1">
        <f>COUNTIF('43ппа_САПР'!$N$3:$N$32,E$10)</f>
        <v>6</v>
      </c>
      <c r="F18" s="1">
        <f>COUNTIF('43ппа_САПР'!$N$3:$N$32,F$10)</f>
        <v>4</v>
      </c>
      <c r="G18" s="1">
        <f>COUNTIF('43ппа_САПР'!$N$3:$N$32,G$10)</f>
        <v>9</v>
      </c>
      <c r="H18" s="1">
        <f>COUNTIF('43ппа_САПР'!$N$3:$N$32,H$10)</f>
        <v>4</v>
      </c>
      <c r="I18" s="1">
        <f>COUNTIF('43ппа_САПР'!$N$3:$N$32,I$10)</f>
        <v>0</v>
      </c>
      <c r="J18" s="1">
        <f>COUNTIF('43ппа_САПР'!$N$3:$N$32,J$10)</f>
        <v>0</v>
      </c>
      <c r="K18" s="1">
        <f>COUNTIF('43ппа_САПР'!$N$3:$N$32,K$10)</f>
        <v>0</v>
      </c>
      <c r="L18" s="1">
        <f>COUNTIF('43ппа_САПР'!$N$3:$N$32,L$10)</f>
        <v>0</v>
      </c>
      <c r="M18" s="1">
        <f>COUNTIF('43ппа_САПР'!$N$3:$N$32,M$10)</f>
        <v>0</v>
      </c>
      <c r="N18" s="20">
        <f>A19-SUM(C18:M18)</f>
        <v>0</v>
      </c>
      <c r="O18" s="36">
        <f>'43ппа_САПР'!N33</f>
        <v>7.103448275862069</v>
      </c>
      <c r="P18" s="34">
        <f>SUM(C18:I18)/$A$19</f>
        <v>1</v>
      </c>
      <c r="Q18" s="30">
        <f>SUM(C18:F18)/$A$19</f>
        <v>0.5517241379310345</v>
      </c>
    </row>
    <row r="19" spans="1:17" ht="12.75">
      <c r="A19" s="20">
        <f>'43ппа_САПР'!B32</f>
        <v>29</v>
      </c>
      <c r="B19" s="19" t="s">
        <v>9</v>
      </c>
      <c r="C19" s="19">
        <f>COUNTIF('43ппа_САПР'!$P$3:$P$32,C10)</f>
        <v>0</v>
      </c>
      <c r="D19" s="19">
        <f>COUNTIF('43ппа_САПР'!$P$3:$P$32,D10)</f>
        <v>4</v>
      </c>
      <c r="E19" s="19">
        <f>COUNTIF('43ппа_САПР'!$P$3:$P$32,E10)</f>
        <v>2</v>
      </c>
      <c r="F19" s="19">
        <f>COUNTIF('43ппа_САПР'!$P$3:$P$32,F10)</f>
        <v>8</v>
      </c>
      <c r="G19" s="19">
        <f>COUNTIF('43ппа_САПР'!$P$3:$P$32,G10)</f>
        <v>5</v>
      </c>
      <c r="H19" s="19">
        <f>COUNTIF('43ппа_САПР'!$P$3:$P$32,H10)</f>
        <v>8</v>
      </c>
      <c r="I19" s="19">
        <f>COUNTIF('43ппа_САПР'!$P$3:$P$32,I10)</f>
        <v>2</v>
      </c>
      <c r="J19" s="19">
        <f>COUNTIF('43ппа_САПР'!$P$3:$P$32,J10)</f>
        <v>0</v>
      </c>
      <c r="K19" s="19">
        <f>COUNTIF('43ппа_САПР'!$P$3:$P$32,K10)</f>
        <v>0</v>
      </c>
      <c r="L19" s="19">
        <f>COUNTIF('43ппа_САПР'!$P$3:$P$32,L10)</f>
        <v>0</v>
      </c>
      <c r="M19" s="19">
        <f>COUNTIF('43ппа_САПР'!$P$3:$P$32,M10)</f>
        <v>0</v>
      </c>
      <c r="N19" s="20">
        <f>A19-SUM(C19:M19)</f>
        <v>0</v>
      </c>
      <c r="O19" s="40">
        <f>'43ппа_САПР'!P33</f>
        <v>6.413793103448276</v>
      </c>
      <c r="P19" s="57">
        <f>SUM(C19:I19)/$A$19</f>
        <v>1</v>
      </c>
      <c r="Q19" s="37">
        <f>SUM(C19:F19)/$A$19</f>
        <v>0.4827586206896552</v>
      </c>
    </row>
    <row r="20" spans="1:17" ht="12.75">
      <c r="A20" s="21" t="s">
        <v>162</v>
      </c>
      <c r="B20" s="15" t="s">
        <v>2</v>
      </c>
      <c r="C20" s="1">
        <f>COUNTIF('23в_ИТ'!$M$3:$M$26,C10)</f>
        <v>4</v>
      </c>
      <c r="D20" s="1">
        <f>COUNTIF('23в_ИТ'!$M$3:$M$26,D10)</f>
        <v>3</v>
      </c>
      <c r="E20" s="1">
        <f>COUNTIF('23в_ИТ'!$M$3:$M$26,E10)</f>
        <v>3</v>
      </c>
      <c r="F20" s="1">
        <f>COUNTIF('23в_ИТ'!$M$3:$M$26,F10)</f>
        <v>4</v>
      </c>
      <c r="G20" s="1">
        <f>COUNTIF('23в_ИТ'!$M$3:$M$26,G10)</f>
        <v>8</v>
      </c>
      <c r="H20" s="1">
        <f>COUNTIF('23в_ИТ'!$M$3:$M$26,H10)</f>
        <v>1</v>
      </c>
      <c r="I20" s="1">
        <f>COUNTIF('23в_ИТ'!$M$3:$M$26,I10)</f>
        <v>0</v>
      </c>
      <c r="J20" s="1">
        <f>COUNTIF('23в_ИТ'!$M$3:$M$26,J10)</f>
        <v>0</v>
      </c>
      <c r="K20" s="1">
        <f>COUNTIF('23в_ИТ'!$M$3:$M$26,K10)</f>
        <v>0</v>
      </c>
      <c r="L20" s="1">
        <f>COUNTIF('23в_ИТ'!$M$3:$M$26,L10)</f>
        <v>0</v>
      </c>
      <c r="M20" s="1">
        <f>COUNTIF('23в_ИТ'!$M$3:$M$26,M10)</f>
        <v>0</v>
      </c>
      <c r="N20" s="20">
        <f>$A$21-SUM(C20:M20)</f>
        <v>0</v>
      </c>
      <c r="O20" s="36">
        <f>'23в_ИТ'!M27</f>
        <v>7.478260869565218</v>
      </c>
      <c r="P20" s="34">
        <f>SUM(C20:I20)/$A$21</f>
        <v>1</v>
      </c>
      <c r="Q20" s="30">
        <f>SUM(C20:F20)/$A$21</f>
        <v>0.6086956521739131</v>
      </c>
    </row>
    <row r="21" spans="1:17" ht="12.75">
      <c r="A21" s="20">
        <f>'23в_ИТ'!B26</f>
        <v>23</v>
      </c>
      <c r="B21" s="15" t="s">
        <v>9</v>
      </c>
      <c r="C21" s="1">
        <f>COUNTIF('23в_ИТ'!$O$3:$O$26,C10)</f>
        <v>0</v>
      </c>
      <c r="D21" s="1">
        <f>COUNTIF('23в_ИТ'!$O$3:$O$26,D10)</f>
        <v>2</v>
      </c>
      <c r="E21" s="1">
        <f>COUNTIF('23в_ИТ'!$O$3:$O$26,E10)</f>
        <v>2</v>
      </c>
      <c r="F21" s="1">
        <f>COUNTIF('23в_ИТ'!$O$3:$O$26,F10)</f>
        <v>4</v>
      </c>
      <c r="G21" s="1">
        <f>COUNTIF('23в_ИТ'!$O$3:$O$26,G10)</f>
        <v>7</v>
      </c>
      <c r="H21" s="1">
        <f>COUNTIF('23в_ИТ'!$O$3:$O$26,H10)</f>
        <v>7</v>
      </c>
      <c r="I21" s="1">
        <f>COUNTIF('23в_ИТ'!$O$3:$O$26,I10)</f>
        <v>1</v>
      </c>
      <c r="J21" s="1">
        <f>COUNTIF('23в_ИТ'!$O$3:$O$26,J10)</f>
        <v>0</v>
      </c>
      <c r="K21" s="1">
        <f>COUNTIF('23в_ИТ'!$O$3:$O$26,K10)</f>
        <v>0</v>
      </c>
      <c r="L21" s="1">
        <f>COUNTIF('23в_ИТ'!$O$3:$O$26,L10)</f>
        <v>0</v>
      </c>
      <c r="M21" s="1">
        <f>COUNTIF('23в_ИТ'!$O$3:$O$26,M10)</f>
        <v>0</v>
      </c>
      <c r="N21" s="20">
        <f>$A$21-SUM(C21:M21)</f>
        <v>0</v>
      </c>
      <c r="O21" s="36">
        <f>'23в_ИТ'!O27</f>
        <v>6.217391304347826</v>
      </c>
      <c r="P21" s="34">
        <f>SUM(C21:I21)/$A$21</f>
        <v>1</v>
      </c>
      <c r="Q21" s="30">
        <f>SUM(C21:F21)/$A$21</f>
        <v>0.34782608695652173</v>
      </c>
    </row>
    <row r="22" spans="1:17" ht="12.75">
      <c r="A22" s="24" t="s">
        <v>163</v>
      </c>
      <c r="B22" s="1" t="s">
        <v>2</v>
      </c>
      <c r="C22" s="1">
        <f>COUNTIF('24вк_ИТ'!$M$3:$M$30,C10)</f>
        <v>0</v>
      </c>
      <c r="D22" s="1">
        <f>COUNTIF('24вк_ИТ'!$M$3:$M$30,D10)</f>
        <v>6</v>
      </c>
      <c r="E22" s="1">
        <f>COUNTIF('24вк_ИТ'!$M$3:$M$30,E10)</f>
        <v>1</v>
      </c>
      <c r="F22" s="1">
        <f>COUNTIF('24вк_ИТ'!$M$3:$M$30,F10)</f>
        <v>4</v>
      </c>
      <c r="G22" s="1">
        <f>COUNTIF('24вк_ИТ'!$M$3:$M$30,G10)</f>
        <v>6</v>
      </c>
      <c r="H22" s="1">
        <f>COUNTIF('24вк_ИТ'!$M$3:$M$30,H10)</f>
        <v>6</v>
      </c>
      <c r="I22" s="1">
        <f>COUNTIF('24вк_ИТ'!$M$3:$M$30,I10)</f>
        <v>1</v>
      </c>
      <c r="J22" s="1">
        <f>COUNTIF('24вк_ИТ'!$M$3:$M$30,J10)</f>
        <v>0</v>
      </c>
      <c r="K22" s="1">
        <f>COUNTIF('24вк_ИТ'!$M$3:$M$30,K10)</f>
        <v>3</v>
      </c>
      <c r="L22" s="1">
        <f>COUNTIF('24вк_ИТ'!$M$3:$M$30,L10)</f>
        <v>0</v>
      </c>
      <c r="M22" s="1">
        <f>COUNTIF('24вк_ИТ'!$M$3:$M$30,M10)</f>
        <v>0</v>
      </c>
      <c r="N22" s="20">
        <f>$A$23-SUM(C22:M22)</f>
        <v>0</v>
      </c>
      <c r="O22" s="36">
        <f>'24вк_ИТ'!M31</f>
        <v>6.148148148148148</v>
      </c>
      <c r="P22" s="34">
        <f>SUM(C22:I22)/$A$23</f>
        <v>0.8888888888888888</v>
      </c>
      <c r="Q22" s="30">
        <f>SUM(C22:F22)/$A$23</f>
        <v>0.4074074074074074</v>
      </c>
    </row>
    <row r="23" spans="1:17" ht="12.75">
      <c r="A23" s="20">
        <f>'24вк_ИТ'!B30</f>
        <v>27</v>
      </c>
      <c r="B23" s="1" t="s">
        <v>9</v>
      </c>
      <c r="C23" s="1">
        <f>COUNTIF('24вк_ИТ'!$O$3:$O$30,C10)</f>
        <v>0</v>
      </c>
      <c r="D23" s="1">
        <f>COUNTIF('24вк_ИТ'!$O$3:$O$30,D10)</f>
        <v>0</v>
      </c>
      <c r="E23" s="1">
        <f>COUNTIF('24вк_ИТ'!$O$3:$O$30,E10)</f>
        <v>2</v>
      </c>
      <c r="F23" s="1">
        <f>COUNTIF('24вк_ИТ'!$O$3:$O$30,F10)</f>
        <v>5</v>
      </c>
      <c r="G23" s="1">
        <f>COUNTIF('24вк_ИТ'!$O$3:$O$30,G10)</f>
        <v>4</v>
      </c>
      <c r="H23" s="1">
        <f>COUNTIF('24вк_ИТ'!$O$3:$O$30,H10)</f>
        <v>10</v>
      </c>
      <c r="I23" s="1">
        <f>COUNTIF('24вк_ИТ'!$O$3:$O$30,I10)</f>
        <v>3</v>
      </c>
      <c r="J23" s="1">
        <f>COUNTIF('24вк_ИТ'!$O$3:$O$30,J10)</f>
        <v>0</v>
      </c>
      <c r="K23" s="1">
        <f>COUNTIF('24вк_ИТ'!$O$3:$O$30,K10)</f>
        <v>0</v>
      </c>
      <c r="L23" s="1">
        <f>COUNTIF('24вк_ИТ'!$O$3:$O$30,L10)</f>
        <v>0</v>
      </c>
      <c r="M23" s="1">
        <f>COUNTIF('24вк_ИТ'!$O$3:$O$30,M10)</f>
        <v>3</v>
      </c>
      <c r="N23" s="20">
        <f>$A$23-SUM(C23:M23)</f>
        <v>0</v>
      </c>
      <c r="O23" s="36">
        <f>'24вк_ИТ'!O31</f>
        <v>5</v>
      </c>
      <c r="P23" s="34">
        <f>SUM(C23:I23)/$A$23</f>
        <v>0.8888888888888888</v>
      </c>
      <c r="Q23" s="30">
        <f>SUM(C23:F23)/$A$23</f>
        <v>0.25925925925925924</v>
      </c>
    </row>
    <row r="24" spans="1:17" ht="12.75">
      <c r="A24" s="38" t="s">
        <v>22</v>
      </c>
      <c r="B24" s="18">
        <f>SUM(A13,A16,A19,A21,A23)</f>
        <v>131</v>
      </c>
      <c r="C24" s="18">
        <f>SUM(C14,C17,C21,C23,C19)</f>
        <v>3</v>
      </c>
      <c r="D24" s="18">
        <f aca="true" t="shared" si="2" ref="D24:M24">SUM(D14,D17,D21,D23,D19)</f>
        <v>14</v>
      </c>
      <c r="E24" s="18">
        <f t="shared" si="2"/>
        <v>11</v>
      </c>
      <c r="F24" s="18">
        <f t="shared" si="2"/>
        <v>24</v>
      </c>
      <c r="G24" s="18">
        <f t="shared" si="2"/>
        <v>32</v>
      </c>
      <c r="H24" s="18">
        <f t="shared" si="2"/>
        <v>34</v>
      </c>
      <c r="I24" s="18">
        <f t="shared" si="2"/>
        <v>10</v>
      </c>
      <c r="J24" s="18">
        <f t="shared" si="2"/>
        <v>0</v>
      </c>
      <c r="K24" s="18">
        <f t="shared" si="2"/>
        <v>0</v>
      </c>
      <c r="L24" s="18">
        <f t="shared" si="2"/>
        <v>0</v>
      </c>
      <c r="M24" s="18">
        <f t="shared" si="2"/>
        <v>3</v>
      </c>
      <c r="N24" s="18">
        <f>B24-SUM(C24:M24)</f>
        <v>0</v>
      </c>
      <c r="O24" s="36">
        <f>AVERAGE(O14,O17,O21,O23,O19)</f>
        <v>6.17271364317841</v>
      </c>
      <c r="P24" s="37">
        <f>SUM(C24:I24)/$B$24</f>
        <v>0.9770992366412213</v>
      </c>
      <c r="Q24" s="37">
        <f>SUM(C24:F24)/$B$24</f>
        <v>0.3969465648854962</v>
      </c>
    </row>
    <row r="26" spans="1:15" ht="12.75">
      <c r="A26" s="22" t="s">
        <v>16</v>
      </c>
      <c r="B26" s="23">
        <f ca="1">TODAY()</f>
        <v>41776</v>
      </c>
      <c r="N26" s="22" t="s">
        <v>17</v>
      </c>
      <c r="O26" s="10" t="s">
        <v>18</v>
      </c>
    </row>
    <row r="28" spans="1:16" ht="12.75">
      <c r="A28" s="1" t="s">
        <v>33</v>
      </c>
      <c r="B28" s="50">
        <f>C24+D24</f>
        <v>17</v>
      </c>
      <c r="C28" s="234" t="s">
        <v>30</v>
      </c>
      <c r="D28" s="235"/>
      <c r="E28" s="235"/>
      <c r="F28" s="235"/>
      <c r="G28" s="236"/>
      <c r="J28" s="234" t="s">
        <v>31</v>
      </c>
      <c r="K28" s="235"/>
      <c r="L28" s="235"/>
      <c r="M28" s="235"/>
      <c r="N28" s="236"/>
      <c r="O28" s="33"/>
      <c r="P28" s="32"/>
    </row>
    <row r="29" spans="1:16" ht="12.75">
      <c r="A29" s="1" t="s">
        <v>34</v>
      </c>
      <c r="B29" s="50">
        <f>E24+F24</f>
        <v>35</v>
      </c>
      <c r="C29" s="8" t="s">
        <v>25</v>
      </c>
      <c r="D29" s="212" t="s">
        <v>26</v>
      </c>
      <c r="E29" s="212"/>
      <c r="F29" s="212" t="s">
        <v>27</v>
      </c>
      <c r="G29" s="212"/>
      <c r="H29" s="212"/>
      <c r="J29" s="8" t="s">
        <v>25</v>
      </c>
      <c r="K29" s="212" t="s">
        <v>26</v>
      </c>
      <c r="L29" s="212"/>
      <c r="M29" s="212"/>
      <c r="N29" s="212" t="s">
        <v>27</v>
      </c>
      <c r="O29" s="212"/>
      <c r="P29" s="32"/>
    </row>
    <row r="30" spans="1:16" ht="12.75">
      <c r="A30" s="1" t="s">
        <v>42</v>
      </c>
      <c r="B30" s="50">
        <f>SUM(G24:I24)</f>
        <v>76</v>
      </c>
      <c r="C30" s="48">
        <f>MAX('21в_ПО'!S3:S29)</f>
        <v>8.857142857142858</v>
      </c>
      <c r="D30" s="206" t="str">
        <f>A12</f>
        <v>21в ПО</v>
      </c>
      <c r="E30" s="208"/>
      <c r="F30" s="206" t="str">
        <f>VLOOKUP(C30,'21в_ПО'!A3:C31,3,0)</f>
        <v>Батайкин Алексей</v>
      </c>
      <c r="G30" s="207"/>
      <c r="H30" s="208"/>
      <c r="J30" s="48">
        <f>MIN('21в_ПО'!S3:S29)</f>
        <v>3.875</v>
      </c>
      <c r="K30" s="206" t="str">
        <f>D30</f>
        <v>21в ПО</v>
      </c>
      <c r="L30" s="207"/>
      <c r="M30" s="208"/>
      <c r="N30" s="204" t="str">
        <f>VLOOKUP(J30,'21в_ПО'!A3:C29,3,0)</f>
        <v>Ошмяна Ярослав</v>
      </c>
      <c r="O30" s="205"/>
      <c r="P30" s="32"/>
    </row>
    <row r="31" spans="1:16" ht="12.75">
      <c r="A31" s="1" t="s">
        <v>36</v>
      </c>
      <c r="B31" s="50">
        <f>SUM(J24:M24)</f>
        <v>3</v>
      </c>
      <c r="C31" s="48">
        <f>MAX('23в_ИТ'!N3:N26)</f>
        <v>8.8</v>
      </c>
      <c r="D31" s="206" t="str">
        <f>A20</f>
        <v>23в ИТ</v>
      </c>
      <c r="E31" s="208"/>
      <c r="F31" s="206" t="str">
        <f>VLOOKUP(C31,'23в_ИТ'!A3:C26,3,0)</f>
        <v>Жилинский Эмиль</v>
      </c>
      <c r="G31" s="207"/>
      <c r="H31" s="208"/>
      <c r="J31" s="48">
        <f>MIN('23в_ИТ'!N3:N26)</f>
        <v>3.5714285714285716</v>
      </c>
      <c r="K31" s="206" t="str">
        <f>D31</f>
        <v>23в ИТ</v>
      </c>
      <c r="L31" s="207"/>
      <c r="M31" s="208"/>
      <c r="N31" s="204" t="str">
        <f>VLOOKUP(J31,'23в_ИТ'!A3:C26,3,0)</f>
        <v>Филипчик Павел</v>
      </c>
      <c r="O31" s="205"/>
      <c r="P31" s="32"/>
    </row>
    <row r="32" spans="1:16" ht="12.75">
      <c r="A32" s="1" t="s">
        <v>32</v>
      </c>
      <c r="B32" s="50">
        <f>N24</f>
        <v>0</v>
      </c>
      <c r="C32" s="48">
        <f>MAX('24вк_ИТ'!N3:N30)</f>
        <v>7.8</v>
      </c>
      <c r="D32" s="206" t="str">
        <f>A22</f>
        <v>24вк ИТ</v>
      </c>
      <c r="E32" s="208"/>
      <c r="F32" s="206" t="str">
        <f>VLOOKUP(C32,'24вк_ИТ'!A3:C30,3,0)</f>
        <v>Ярмошук Юрий</v>
      </c>
      <c r="G32" s="207"/>
      <c r="H32" s="208"/>
      <c r="J32" s="48">
        <f>MIN('24вк_ИТ'!N3:N30)</f>
        <v>1.25</v>
      </c>
      <c r="K32" s="206" t="str">
        <f>D32</f>
        <v>24вк ИТ</v>
      </c>
      <c r="L32" s="207"/>
      <c r="M32" s="208"/>
      <c r="N32" s="204" t="str">
        <f>VLOOKUP(J32,'24вк_ИТ'!A3:C30,3,0)</f>
        <v>Плюто Кирилл</v>
      </c>
      <c r="O32" s="205"/>
      <c r="P32" s="32"/>
    </row>
    <row r="33" spans="1:16" ht="12.75">
      <c r="A33" s="61"/>
      <c r="B33" s="62"/>
      <c r="C33" s="48">
        <f>MAX('22вк_ПО'!T3:T25)</f>
        <v>10</v>
      </c>
      <c r="D33" s="58" t="str">
        <f>A15</f>
        <v>22вк ПО</v>
      </c>
      <c r="E33" s="59"/>
      <c r="F33" s="206" t="str">
        <f>VLOOKUP(C33,'22вк_ПО'!A3:C25,3,0)</f>
        <v>Гудинович Максим</v>
      </c>
      <c r="G33" s="207"/>
      <c r="H33" s="208"/>
      <c r="J33" s="48">
        <f>MIN('22вк_ПО'!T3:T25)</f>
        <v>3.5</v>
      </c>
      <c r="K33" s="58" t="str">
        <f>A15</f>
        <v>22вк ПО</v>
      </c>
      <c r="L33" s="60"/>
      <c r="M33" s="59"/>
      <c r="N33" s="204" t="str">
        <f>VLOOKUP(J33,'22вк_ПО'!A3:C25,3,0)</f>
        <v>Гузов Александр</v>
      </c>
      <c r="O33" s="205"/>
      <c r="P33" s="32"/>
    </row>
    <row r="34" spans="3:16" ht="12.75">
      <c r="C34" s="48">
        <f>MAX('43ппа_САПР'!O3:O32)</f>
        <v>9</v>
      </c>
      <c r="D34" s="206" t="str">
        <f>A18</f>
        <v>43ппа САПР</v>
      </c>
      <c r="E34" s="208"/>
      <c r="F34" s="206" t="str">
        <f>VLOOKUP(C34,'43ппа_САПР'!A3:C32,3,0)</f>
        <v>Прокорым Виктор</v>
      </c>
      <c r="G34" s="207"/>
      <c r="H34" s="208"/>
      <c r="J34" s="48">
        <f>MIN('43ппа_САПР'!O3:O32)</f>
        <v>3.5</v>
      </c>
      <c r="K34" s="206" t="str">
        <f>D34</f>
        <v>43ппа САПР</v>
      </c>
      <c r="L34" s="207"/>
      <c r="M34" s="208"/>
      <c r="N34" s="204" t="str">
        <f>VLOOKUP(J34,'43ппа_САПР'!A3:C32,3,0)</f>
        <v>Урбанович Александр</v>
      </c>
      <c r="O34" s="205"/>
      <c r="P34" s="32"/>
    </row>
    <row r="35" spans="2:16" ht="12.75">
      <c r="B35" s="49" t="s">
        <v>28</v>
      </c>
      <c r="C35" s="54">
        <f>MAX(C30:C34)</f>
        <v>10</v>
      </c>
      <c r="D35" s="228" t="str">
        <f>VLOOKUP(C35,C30:E34,2,0)</f>
        <v>22вк ПО</v>
      </c>
      <c r="E35" s="229"/>
      <c r="F35" s="228" t="str">
        <f>VLOOKUP(C35,C30:H34,4,0)</f>
        <v>Гудинович Максим</v>
      </c>
      <c r="G35" s="230"/>
      <c r="H35" s="229"/>
      <c r="J35" s="55">
        <f>MIN(J30:J34)</f>
        <v>1.25</v>
      </c>
      <c r="K35" s="231" t="str">
        <f>VLOOKUP(J35,J30:M34,2,0)</f>
        <v>24вк ИТ</v>
      </c>
      <c r="L35" s="232"/>
      <c r="M35" s="203"/>
      <c r="N35" s="231" t="str">
        <f>VLOOKUP(J35,J30:O34,5,0)</f>
        <v>Плюто Кирилл</v>
      </c>
      <c r="O35" s="203"/>
      <c r="P35" s="47" t="s">
        <v>29</v>
      </c>
    </row>
  </sheetData>
  <sheetProtection/>
  <mergeCells count="30">
    <mergeCell ref="F5:G5"/>
    <mergeCell ref="A5:E5"/>
    <mergeCell ref="N29:O29"/>
    <mergeCell ref="C28:G28"/>
    <mergeCell ref="J28:N28"/>
    <mergeCell ref="F30:H30"/>
    <mergeCell ref="D30:E30"/>
    <mergeCell ref="K29:M29"/>
    <mergeCell ref="N30:O30"/>
    <mergeCell ref="D29:E29"/>
    <mergeCell ref="F29:H29"/>
    <mergeCell ref="N31:O31"/>
    <mergeCell ref="N32:O32"/>
    <mergeCell ref="K32:M32"/>
    <mergeCell ref="K30:M30"/>
    <mergeCell ref="D31:E31"/>
    <mergeCell ref="D32:E32"/>
    <mergeCell ref="K31:M31"/>
    <mergeCell ref="D34:E34"/>
    <mergeCell ref="F31:H31"/>
    <mergeCell ref="F32:H32"/>
    <mergeCell ref="F33:H33"/>
    <mergeCell ref="D35:E35"/>
    <mergeCell ref="F35:H35"/>
    <mergeCell ref="K35:M35"/>
    <mergeCell ref="N33:O33"/>
    <mergeCell ref="N35:O35"/>
    <mergeCell ref="N34:O34"/>
    <mergeCell ref="K34:M34"/>
    <mergeCell ref="F34:H34"/>
  </mergeCells>
  <printOptions/>
  <pageMargins left="0.74" right="0.1968503937007874" top="0.8" bottom="0.43" header="0.31496062992125984" footer="0.31496062992125984"/>
  <pageSetup fitToHeight="1" fitToWidth="1" orientation="landscape" paperSize="9" scale="9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59"/>
  <sheetViews>
    <sheetView zoomScalePageLayoutView="0" workbookViewId="0" topLeftCell="A7">
      <selection activeCell="B59" sqref="B59"/>
    </sheetView>
  </sheetViews>
  <sheetFormatPr defaultColWidth="9.00390625" defaultRowHeight="12.75"/>
  <cols>
    <col min="3" max="3" width="11.625" style="0" customWidth="1"/>
  </cols>
  <sheetData>
    <row r="1" ht="12.75">
      <c r="A1" s="3" t="s">
        <v>40</v>
      </c>
    </row>
    <row r="45" spans="1:3" ht="12.75">
      <c r="A45" s="8" t="s">
        <v>9</v>
      </c>
      <c r="B45" s="8" t="s">
        <v>25</v>
      </c>
      <c r="C45" s="8" t="s">
        <v>41</v>
      </c>
    </row>
    <row r="46" spans="1:3" ht="12.75">
      <c r="A46" s="1" t="s">
        <v>59</v>
      </c>
      <c r="B46" s="1">
        <v>6.59</v>
      </c>
      <c r="C46" s="52">
        <v>0.54</v>
      </c>
    </row>
    <row r="47" spans="1:3" ht="12.75">
      <c r="A47" s="1" t="s">
        <v>60</v>
      </c>
      <c r="B47" s="1">
        <v>7.21</v>
      </c>
      <c r="C47" s="52">
        <v>0.68</v>
      </c>
    </row>
    <row r="48" spans="1:3" ht="12.75">
      <c r="A48" s="1" t="s">
        <v>61</v>
      </c>
      <c r="B48" s="1">
        <v>7.03</v>
      </c>
      <c r="C48" s="52">
        <v>0.66</v>
      </c>
    </row>
    <row r="49" spans="1:3" ht="12.75">
      <c r="A49" s="1" t="s">
        <v>62</v>
      </c>
      <c r="B49" s="1">
        <v>6.95</v>
      </c>
      <c r="C49" s="52">
        <v>0.6</v>
      </c>
    </row>
    <row r="50" spans="1:3" ht="12.75">
      <c r="A50" s="1" t="s">
        <v>63</v>
      </c>
      <c r="B50" s="48">
        <v>7.42</v>
      </c>
      <c r="C50" s="52">
        <v>0.71</v>
      </c>
    </row>
    <row r="51" spans="1:3" ht="12.75">
      <c r="A51" s="1" t="s">
        <v>64</v>
      </c>
      <c r="B51" s="48">
        <v>7.16</v>
      </c>
      <c r="C51" s="52">
        <v>0.65</v>
      </c>
    </row>
    <row r="52" spans="1:3" ht="12.75">
      <c r="A52" s="1" t="s">
        <v>65</v>
      </c>
      <c r="B52" s="48">
        <v>7.5</v>
      </c>
      <c r="C52" s="52">
        <v>0.58</v>
      </c>
    </row>
    <row r="53" spans="1:3" ht="12.75">
      <c r="A53" s="1" t="s">
        <v>66</v>
      </c>
      <c r="B53" s="48">
        <v>7.14</v>
      </c>
      <c r="C53" s="52">
        <v>0.68</v>
      </c>
    </row>
    <row r="54" spans="1:3" ht="12.75">
      <c r="A54" s="1" t="s">
        <v>67</v>
      </c>
      <c r="B54" s="48">
        <v>6.29</v>
      </c>
      <c r="C54" s="52">
        <v>0.46</v>
      </c>
    </row>
    <row r="55" spans="1:3" ht="12.75">
      <c r="A55" s="1" t="s">
        <v>68</v>
      </c>
      <c r="B55" s="48">
        <v>7.18423254985755</v>
      </c>
      <c r="C55" s="52">
        <v>0.6214285714285714</v>
      </c>
    </row>
    <row r="56" spans="1:3" ht="12.75">
      <c r="A56" s="53" t="s">
        <v>69</v>
      </c>
      <c r="B56" s="1">
        <v>6.52</v>
      </c>
      <c r="C56" s="52">
        <v>0.52</v>
      </c>
    </row>
    <row r="57" spans="1:3" ht="12.75">
      <c r="A57" s="53" t="s">
        <v>70</v>
      </c>
      <c r="B57" s="48">
        <v>7.24</v>
      </c>
      <c r="C57" s="52">
        <v>0.7</v>
      </c>
    </row>
    <row r="58" spans="1:3" ht="12.75">
      <c r="A58" s="53" t="s">
        <v>164</v>
      </c>
      <c r="B58" s="48">
        <v>7.284986970800313</v>
      </c>
      <c r="C58" s="52">
        <v>0.6933333333333334</v>
      </c>
    </row>
    <row r="59" spans="1:3" ht="12.75">
      <c r="A59" s="53" t="s">
        <v>165</v>
      </c>
      <c r="B59" s="48">
        <f>Отчет!O24</f>
        <v>6.17271364317841</v>
      </c>
      <c r="C59" s="52">
        <f>Отчет!Q24</f>
        <v>0.3969465648854962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2-й семестр</dc:title>
  <dc:subject/>
  <dc:creator>Mike</dc:creator>
  <cp:keywords/>
  <dc:description/>
  <cp:lastModifiedBy>Mike</cp:lastModifiedBy>
  <cp:lastPrinted>2011-06-27T07:49:20Z</cp:lastPrinted>
  <dcterms:created xsi:type="dcterms:W3CDTF">2004-12-18T17:35:54Z</dcterms:created>
  <dcterms:modified xsi:type="dcterms:W3CDTF">2014-05-17T10:46:44Z</dcterms:modified>
  <cp:category/>
  <cp:version/>
  <cp:contentType/>
  <cp:contentStatus/>
</cp:coreProperties>
</file>